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8" windowWidth="20736" windowHeight="9276" tabRatio="552"/>
  </bookViews>
  <sheets>
    <sheet name="Table of Contents" sheetId="1" r:id="rId1"/>
    <sheet name="SCH 1" sheetId="2" r:id="rId2"/>
    <sheet name="SCH 2" sheetId="3" r:id="rId3"/>
    <sheet name="SCH 2-Misc Receipts" sheetId="4" r:id="rId4"/>
    <sheet name="SCH 3" sheetId="5" r:id="rId5"/>
    <sheet name="SCH 4" sheetId="6" r:id="rId6"/>
    <sheet name="SCH 5" sheetId="7" r:id="rId7"/>
    <sheet name="SCH 6" sheetId="8" r:id="rId8"/>
    <sheet name="SCH 6 Supplemental" sheetId="9" r:id="rId9"/>
    <sheet name="SCH 7" sheetId="10" r:id="rId10"/>
    <sheet name="SCH 8" sheetId="11" r:id="rId11"/>
    <sheet name="SCH 9" sheetId="12" r:id="rId12"/>
    <sheet name="SCH 10" sheetId="13" r:id="rId13"/>
    <sheet name="SCH 11" sheetId="14" r:id="rId14"/>
    <sheet name="SCH 12" sheetId="15" r:id="rId15"/>
    <sheet name="SCH 13" sheetId="16" r:id="rId16"/>
    <sheet name="SCH 14" sheetId="17" r:id="rId17"/>
    <sheet name="SCH 15" sheetId="18" r:id="rId18"/>
    <sheet name="SCH 16" sheetId="19" r:id="rId19"/>
    <sheet name="SCH 17 pg1" sheetId="20" r:id="rId20"/>
    <sheet name="SCH 17 pg2" sheetId="21" r:id="rId21"/>
    <sheet name="SCH 18" sheetId="22" r:id="rId22"/>
    <sheet name="SCH 19" sheetId="23" r:id="rId23"/>
    <sheet name="SCH 20" sheetId="24" r:id="rId24"/>
    <sheet name="SCH 20a" sheetId="25" r:id="rId25"/>
    <sheet name="SCH 20b" sheetId="26" r:id="rId26"/>
    <sheet name="SCH 20c" sheetId="27" r:id="rId27"/>
    <sheet name="SCH 21" sheetId="28" r:id="rId28"/>
    <sheet name="SCH 22" sheetId="29" r:id="rId29"/>
    <sheet name="SCH 23" sheetId="30" r:id="rId30"/>
    <sheet name="SCH 24" sheetId="31" r:id="rId31"/>
    <sheet name="SCH 25 " sheetId="32" r:id="rId32"/>
    <sheet name="SCH 26" sheetId="33" r:id="rId33"/>
    <sheet name="SCH 27" sheetId="34" r:id="rId34"/>
    <sheet name="SCH 28" sheetId="35" r:id="rId35"/>
    <sheet name="SCH 29" sheetId="36" r:id="rId36"/>
    <sheet name="SCH 30" sheetId="37" r:id="rId37"/>
    <sheet name="SCH 31" sheetId="38" r:id="rId38"/>
    <sheet name="SCH 32" sheetId="39" r:id="rId39"/>
    <sheet name="SCH 33" sheetId="40" r:id="rId40"/>
    <sheet name="Appendix" sheetId="41" r:id="rId41"/>
  </sheets>
  <definedNames>
    <definedName name="_1PAGE_1" localSheetId="13">'SCH 11'!$A$3:$I$31</definedName>
    <definedName name="_1SCHEDULE_18">'SCH 18'!$A$3:$R$9</definedName>
    <definedName name="_xlnm._FilterDatabase" localSheetId="40" hidden="1">Appendix!$A$9:$E$10</definedName>
    <definedName name="_xlnm._FilterDatabase" localSheetId="11" hidden="1">'SCH 9'!$A$112:$S$157</definedName>
    <definedName name="_pg1">'SCH 16'!$A$3:$U$59</definedName>
    <definedName name="_pg2">'SCH 16'!$V$3:$AG$59</definedName>
    <definedName name="_pg3">'SCH 16'!$AH$3:$AS$59</definedName>
    <definedName name="_SCH1">'SCH 1'!$A$3:$I$46</definedName>
    <definedName name="_SCH12" localSheetId="13">'SCH 11'!$A$3:$I$28</definedName>
    <definedName name="_SCH2" localSheetId="2">'SCH 2'!$A$3:$R$71</definedName>
    <definedName name="_SCH2" localSheetId="3">'SCH 2-Misc Receipts'!$A$3:$Q$116</definedName>
    <definedName name="_SCH2" localSheetId="5">'SCH 4'!$A$3:$AB$49</definedName>
    <definedName name="_SCH2">#REF!</definedName>
    <definedName name="_SCH3">'SCH 3'!$A$3:$Q$53</definedName>
    <definedName name="check">'SCH 18'!$R$3:$U$9</definedName>
    <definedName name="copyalrs33103" localSheetId="39">#REF!</definedName>
    <definedName name="copyalrs33103">'SCH 11'!$A$3:$I$28</definedName>
    <definedName name="DIFFERENCE">'SCH 23'!$A$3:$AF$68</definedName>
    <definedName name="FINAL" localSheetId="27">'SCH 21'!$A$3:$AE$99</definedName>
    <definedName name="FINAL" localSheetId="28">'SCH 22'!$A$3:$AG$89</definedName>
    <definedName name="FINAL" localSheetId="31">'SCH 25 '!$A$3:$AA$61</definedName>
    <definedName name="FINAL" localSheetId="32">'SCH 26'!$A$3:$AA$21</definedName>
    <definedName name="GF" localSheetId="27">'SCH 21'!$A$3:$AE$100</definedName>
    <definedName name="GF" localSheetId="28">'SCH 22'!$A$3:$AH$91</definedName>
    <definedName name="GF" localSheetId="31">'SCH 25 '!$A$3:$AB$61</definedName>
    <definedName name="GF" localSheetId="32">'SCH 26'!$A$3:$AB$21</definedName>
    <definedName name="Page_1" localSheetId="5">'SCH 4'!$A$3:$T$52</definedName>
    <definedName name="Page_1">#REF!</definedName>
    <definedName name="Page_2" localSheetId="5">'SCH 4'!$U$3:$AJ$52</definedName>
    <definedName name="Page_2">#REF!</definedName>
    <definedName name="PAGE1" localSheetId="15">'SCH 13'!$A$3:$J$34</definedName>
    <definedName name="page1" localSheetId="38">'SCH 32'!$A$3:$M$73</definedName>
    <definedName name="page1" localSheetId="0">'Table of Contents'!$A$6:$J$29</definedName>
    <definedName name="PAGE2" localSheetId="15">'SCH 13'!$A$42:$J$56</definedName>
    <definedName name="page2" localSheetId="38">'SCH 32'!$A$76:$M$139</definedName>
    <definedName name="page2" localSheetId="0">'Table of Contents'!$A$30:$J$70</definedName>
    <definedName name="page3">'SCH 32'!$A$140:$M$217</definedName>
    <definedName name="_xlnm.Print_Area" localSheetId="40">Appendix!$A$1:$E$164</definedName>
    <definedName name="_xlnm.Print_Area" localSheetId="1">'SCH 1'!$A$3:$K$48</definedName>
    <definedName name="_xlnm.Print_Area" localSheetId="12">'SCH 10'!$A$3:$I$34</definedName>
    <definedName name="_xlnm.Print_Area" localSheetId="13">'SCH 11'!$A$3:$I$30</definedName>
    <definedName name="_xlnm.Print_Area" localSheetId="14">'SCH 12'!$A$3:$I$34</definedName>
    <definedName name="_xlnm.Print_Area" localSheetId="15">'SCH 13'!$A$2:$I$52</definedName>
    <definedName name="_xlnm.Print_Area" localSheetId="16">'SCH 14'!$A$2:$Q$58</definedName>
    <definedName name="_xlnm.Print_Area" localSheetId="17">'SCH 15'!$A$3:$Q$69</definedName>
    <definedName name="_xlnm.Print_Area" localSheetId="18">'SCH 16'!$A$3:$AS$55</definedName>
    <definedName name="_xlnm.Print_Area" localSheetId="19">'SCH 17 pg1'!$A$3:$S$56</definedName>
    <definedName name="_xlnm.Print_Area" localSheetId="20">'SCH 17 pg2'!$A$3:$Y$59</definedName>
    <definedName name="_xlnm.Print_Area" localSheetId="21">'SCH 18'!$A$3:$T$45</definedName>
    <definedName name="_xlnm.Print_Area" localSheetId="22">'SCH 19'!$A$3:$AQ$56</definedName>
    <definedName name="_xlnm.Print_Area" localSheetId="2">'SCH 2'!$A$3:$V$72</definedName>
    <definedName name="_xlnm.Print_Area" localSheetId="23">'SCH 20'!$A$2:$V$36</definedName>
    <definedName name="_xlnm.Print_Area" localSheetId="24">'SCH 20a'!$A$3:$X$45</definedName>
    <definedName name="_xlnm.Print_Area" localSheetId="25">'SCH 20b'!$A$3:$X$62</definedName>
    <definedName name="_xlnm.Print_Area" localSheetId="26">'SCH 20c'!$A$3:$X$50</definedName>
    <definedName name="_xlnm.Print_Area" localSheetId="27">'SCH 21'!$A$3:$AE$106</definedName>
    <definedName name="_xlnm.Print_Area" localSheetId="28">'SCH 22'!$A$3:$AG$91</definedName>
    <definedName name="_xlnm.Print_Area" localSheetId="29">'SCH 23'!$A$3:$AF$66</definedName>
    <definedName name="_xlnm.Print_Area" localSheetId="30">'SCH 24'!$A$3:$I$38</definedName>
    <definedName name="_xlnm.Print_Area" localSheetId="31">'SCH 25 '!$A$3:$AB$63</definedName>
    <definedName name="_xlnm.Print_Area" localSheetId="32">'SCH 26'!$A$14:$AA$22</definedName>
    <definedName name="_xlnm.Print_Area" localSheetId="33">'SCH 27'!$A$2:$I$102</definedName>
    <definedName name="_xlnm.Print_Area" localSheetId="34">'SCH 28'!$A$3:$L$47</definedName>
    <definedName name="_xlnm.Print_Area" localSheetId="35">'SCH 29'!$A$3:$AA$54</definedName>
    <definedName name="_xlnm.Print_Area" localSheetId="3">'SCH 2-Misc Receipts'!$A$3:$U$116</definedName>
    <definedName name="_xlnm.Print_Area" localSheetId="4">'SCH 3'!$A$3:$U$59</definedName>
    <definedName name="_xlnm.Print_Area" localSheetId="36">'SCH 30'!$A$3:$Q$35</definedName>
    <definedName name="_xlnm.Print_Area" localSheetId="37">'SCH 31'!$A$3:$N$61</definedName>
    <definedName name="_xlnm.Print_Area" localSheetId="38">'SCH 32'!$A$3:$M$199</definedName>
    <definedName name="_xlnm.Print_Area" localSheetId="39">'SCH 33'!$A$3:$K$332</definedName>
    <definedName name="_xlnm.Print_Area" localSheetId="5">'SCH 4'!$A$3:$AJ$52</definedName>
    <definedName name="_xlnm.Print_Area" localSheetId="6">'SCH 5'!$A$3:$W$49</definedName>
    <definedName name="_xlnm.Print_Area" localSheetId="7">'SCH 6'!$A$3:$U$70</definedName>
    <definedName name="_xlnm.Print_Area" localSheetId="8">'SCH 6 Supplemental'!$A$3:$U$71</definedName>
    <definedName name="_xlnm.Print_Area" localSheetId="9">'SCH 7'!$A$3:$O$59</definedName>
    <definedName name="_xlnm.Print_Area" localSheetId="10">'SCH 8'!$A$3:$S$40</definedName>
    <definedName name="_xlnm.Print_Area" localSheetId="11">'SCH 9'!$A$3:$S$453</definedName>
    <definedName name="_xlnm.Print_Area" localSheetId="0">'Table of Contents'!$A$1:$J$71</definedName>
    <definedName name="_xlnm.Print_Area">#REF!</definedName>
    <definedName name="_xlnm.Print_Titles" localSheetId="40">Appendix!$2:$9</definedName>
    <definedName name="_xlnm.Print_Titles" localSheetId="15">'SCH 13'!$3:$7</definedName>
    <definedName name="_xlnm.Print_Titles" localSheetId="18">'SCH 16'!$A:$E,'SCH 16'!$3:$11</definedName>
    <definedName name="_xlnm.Print_Titles" localSheetId="22">'SCH 19'!$A:$A</definedName>
    <definedName name="_xlnm.Print_Titles" localSheetId="29">'SCH 23'!$3:$16</definedName>
    <definedName name="_xlnm.Print_Titles" localSheetId="32">'SCH 26'!$3:$13</definedName>
    <definedName name="_xlnm.Print_Titles" localSheetId="5">'SCH 4'!$A:$A</definedName>
    <definedName name="_xlnm.Print_Titles" localSheetId="0">'Table of Contents'!$1:$14</definedName>
    <definedName name="_xlnm.Print_Titles">#N/A</definedName>
    <definedName name="SCH_16_print">'SCH 15'!$A$3:$U$70</definedName>
    <definedName name="Sch_19_print">'SCH 18'!$A$3:$R$9</definedName>
    <definedName name="Sch_5_print">'SCH 5'!$A$3:$D$42</definedName>
    <definedName name="Sch_8_print">'SCH 8'!$A$16:$Q$39</definedName>
    <definedName name="Sch_9_print">'SCH 9'!$A$15:$S$34</definedName>
    <definedName name="Sched30">'SCH 31'!$B$3:$E$25</definedName>
    <definedName name="SCHEDULE_15">'SCH 15'!$A$3:$U$70</definedName>
    <definedName name="SCHEDULE_18">'SCH 18'!$A$3:$R$9</definedName>
    <definedName name="Schedule_25">'SCH 24'!$A$3:$I$40</definedName>
    <definedName name="Schedule12" localSheetId="39">#REF!</definedName>
    <definedName name="Schedule12">'SCH 12'!$A$3:$J$41</definedName>
    <definedName name="schedule2" localSheetId="12">'SCH 10'!$A$3:$I$32</definedName>
    <definedName name="SRFED">'SCH 23'!$A$3:$AF$62</definedName>
    <definedName name="STATE_OF_NEW_YORK" localSheetId="12">'SCH 10'!$A$3:$I$32</definedName>
    <definedName name="TOTALS">'SCH 23'!$A$3:$AF$68</definedName>
    <definedName name="Z_17D9E78F_E50F_4F9C_B2FD_8BC2AE8D1A93_.wvu.Cols" localSheetId="9" hidden="1">'SCH 7'!#REF!</definedName>
    <definedName name="Z_17D9E78F_E50F_4F9C_B2FD_8BC2AE8D1A93_.wvu.PrintArea" localSheetId="7" hidden="1">'SCH 6'!$A$3:$U$70</definedName>
    <definedName name="Z_17D9E78F_E50F_4F9C_B2FD_8BC2AE8D1A93_.wvu.PrintArea" localSheetId="8" hidden="1">'SCH 6 Supplemental'!$A$3:$U$71</definedName>
    <definedName name="Z_17D9E78F_E50F_4F9C_B2FD_8BC2AE8D1A93_.wvu.PrintArea" localSheetId="9" hidden="1">'SCH 7'!$A$3:$O$59</definedName>
    <definedName name="Z_17D9E78F_E50F_4F9C_B2FD_8BC2AE8D1A93_.wvu.Rows" localSheetId="7" hidden="1">'SCH 6'!#REF!</definedName>
    <definedName name="Z_17D9E78F_E50F_4F9C_B2FD_8BC2AE8D1A93_.wvu.Rows" localSheetId="8" hidden="1">'SCH 6 Supplemental'!#REF!,'SCH 6 Supplemental'!$69:$69</definedName>
    <definedName name="Z_2305217D_C078_4CF6_9B74_09BF64FE0B02_.wvu.FilterData" localSheetId="11" hidden="1">'SCH 9'!$A$112:$S$157</definedName>
    <definedName name="Z_2F293E0C_46F6_4909_9632_54E30F870621_.wvu.Cols" localSheetId="9" hidden="1">'SCH 7'!#REF!</definedName>
    <definedName name="Z_2F293E0C_46F6_4909_9632_54E30F870621_.wvu.PrintArea" localSheetId="7" hidden="1">'SCH 6'!$A$3:$U$70</definedName>
    <definedName name="Z_2F293E0C_46F6_4909_9632_54E30F870621_.wvu.PrintArea" localSheetId="8" hidden="1">'SCH 6 Supplemental'!$A$3:$U$71</definedName>
    <definedName name="Z_2F293E0C_46F6_4909_9632_54E30F870621_.wvu.PrintArea" localSheetId="9" hidden="1">'SCH 7'!$A$3:$O$59</definedName>
    <definedName name="Z_2F293E0C_46F6_4909_9632_54E30F870621_.wvu.Rows" localSheetId="7" hidden="1">'SCH 6'!#REF!</definedName>
    <definedName name="Z_2F293E0C_46F6_4909_9632_54E30F870621_.wvu.Rows" localSheetId="8" hidden="1">'SCH 6 Supplemental'!#REF!,'SCH 6 Supplemental'!$69:$69</definedName>
    <definedName name="Z_372DDFB1_9382_4F81_950D_49C841932427_.wvu.FilterData" localSheetId="40" hidden="1">Appendix!$A$9:$E$10</definedName>
    <definedName name="Z_3A1FEABB_1463_4BEC_9652_EFF91A972E5E_.wvu.PrintArea" localSheetId="23" hidden="1">'SCH 20'!$A$2:$V$34</definedName>
    <definedName name="Z_3A1FEABB_1463_4BEC_9652_EFF91A972E5E_.wvu.PrintArea" localSheetId="24" hidden="1">'SCH 20a'!$A$3:$X$45</definedName>
    <definedName name="Z_3A1FEABB_1463_4BEC_9652_EFF91A972E5E_.wvu.PrintArea" localSheetId="25" hidden="1">'SCH 20b'!$A$3:$X$62</definedName>
    <definedName name="Z_3A1FEABB_1463_4BEC_9652_EFF91A972E5E_.wvu.PrintArea" localSheetId="26" hidden="1">'SCH 20c'!$A$3:$X$46</definedName>
    <definedName name="Z_4FE4A099_D7B1_466A_A006_2457AFD0B20F_.wvu.FilterData" localSheetId="40" hidden="1">Appendix!$A$9:$E$10</definedName>
    <definedName name="Z_4FE4C711_D99E_4BDE_830D_C202D77EE41E_.wvu.PrintArea" localSheetId="23" hidden="1">'SCH 20'!$A$2:$V$34</definedName>
    <definedName name="Z_4FE4C711_D99E_4BDE_830D_C202D77EE41E_.wvu.PrintArea" localSheetId="24" hidden="1">'SCH 20a'!$A$3:$X$45</definedName>
    <definedName name="Z_4FE4C711_D99E_4BDE_830D_C202D77EE41E_.wvu.PrintArea" localSheetId="25" hidden="1">'SCH 20b'!$A$3:$X$62</definedName>
    <definedName name="Z_4FE4C711_D99E_4BDE_830D_C202D77EE41E_.wvu.PrintArea" localSheetId="26" hidden="1">'SCH 20c'!$A$3:$X$46</definedName>
    <definedName name="Z_5D7BBA57_EB2D_4ED9_B5B0_B0583A9BAC0D_.wvu.PrintArea" localSheetId="39" hidden="1">'SCH 33'!$A$3:$K$332</definedName>
    <definedName name="Z_5D7BBA57_EB2D_4ED9_B5B0_B0583A9BAC0D_.wvu.PrintArea" localSheetId="5" hidden="1">'SCH 4'!$A$3:$AJ$52</definedName>
    <definedName name="Z_5D7BBA57_EB2D_4ED9_B5B0_B0583A9BAC0D_.wvu.PrintTitles" localSheetId="5" hidden="1">'SCH 4'!$A:$A</definedName>
    <definedName name="Z_5FE5AB88_E97C_47BF_BE11_48566B8A8577_.wvu.PrintArea" localSheetId="23" hidden="1">'SCH 20'!$A$2:$V$34</definedName>
    <definedName name="Z_5FE5AB88_E97C_47BF_BE11_48566B8A8577_.wvu.PrintArea" localSheetId="24" hidden="1">'SCH 20a'!$A$3:$X$45</definedName>
    <definedName name="Z_5FE5AB88_E97C_47BF_BE11_48566B8A8577_.wvu.PrintArea" localSheetId="25" hidden="1">'SCH 20b'!$A$3:$X$62</definedName>
    <definedName name="Z_5FE5AB88_E97C_47BF_BE11_48566B8A8577_.wvu.PrintArea" localSheetId="26" hidden="1">'SCH 20c'!$A$3:$X$46</definedName>
    <definedName name="Z_61EEA241_9614_4DAC_8318_DF30B583B1F8_.wvu.PrintArea" localSheetId="23" hidden="1">'SCH 20'!$A$2:$V$34</definedName>
    <definedName name="Z_61EEA241_9614_4DAC_8318_DF30B583B1F8_.wvu.PrintArea" localSheetId="24" hidden="1">'SCH 20a'!$A$3:$X$45</definedName>
    <definedName name="Z_61EEA241_9614_4DAC_8318_DF30B583B1F8_.wvu.PrintArea" localSheetId="25" hidden="1">'SCH 20b'!$A$3:$X$62</definedName>
    <definedName name="Z_61EEA241_9614_4DAC_8318_DF30B583B1F8_.wvu.PrintArea" localSheetId="26" hidden="1">'SCH 20c'!$A$3:$X$46</definedName>
    <definedName name="Z_63690CDE_65AE_4C7B_A29C_2201310F321A_.wvu.Cols" localSheetId="9" hidden="1">'SCH 7'!#REF!</definedName>
    <definedName name="Z_63690CDE_65AE_4C7B_A29C_2201310F321A_.wvu.PrintArea" localSheetId="7" hidden="1">'SCH 6'!$A$3:$U$70</definedName>
    <definedName name="Z_63690CDE_65AE_4C7B_A29C_2201310F321A_.wvu.PrintArea" localSheetId="8" hidden="1">'SCH 6 Supplemental'!$A$3:$U$71</definedName>
    <definedName name="Z_63690CDE_65AE_4C7B_A29C_2201310F321A_.wvu.PrintArea" localSheetId="9" hidden="1">'SCH 7'!$A$3:$O$59</definedName>
    <definedName name="Z_63690CDE_65AE_4C7B_A29C_2201310F321A_.wvu.Rows" localSheetId="7" hidden="1">'SCH 6'!#REF!</definedName>
    <definedName name="Z_63690CDE_65AE_4C7B_A29C_2201310F321A_.wvu.Rows" localSheetId="8" hidden="1">'SCH 6 Supplemental'!#REF!,'SCH 6 Supplemental'!$69:$69</definedName>
    <definedName name="Z_6B4403C1_3CA5_4A61_8C3E_03B79A7352E6_.wvu.PrintArea" localSheetId="23" hidden="1">'SCH 20'!$A$2:$V$34</definedName>
    <definedName name="Z_6B4403C1_3CA5_4A61_8C3E_03B79A7352E6_.wvu.PrintArea" localSheetId="24" hidden="1">'SCH 20a'!$A$3:$X$45</definedName>
    <definedName name="Z_6B4403C1_3CA5_4A61_8C3E_03B79A7352E6_.wvu.PrintArea" localSheetId="25" hidden="1">'SCH 20b'!$A$3:$X$62</definedName>
    <definedName name="Z_6B4403C1_3CA5_4A61_8C3E_03B79A7352E6_.wvu.PrintArea" localSheetId="26" hidden="1">'SCH 20c'!$A$3:$X$46</definedName>
    <definedName name="Z_BFE9355C_D4AE_4B91_AF0E_D28CA3775B17_.wvu.Cols" localSheetId="9" hidden="1">'SCH 7'!#REF!</definedName>
    <definedName name="Z_BFE9355C_D4AE_4B91_AF0E_D28CA3775B17_.wvu.PrintArea" localSheetId="7" hidden="1">'SCH 6'!$A$3:$U$70</definedName>
    <definedName name="Z_BFE9355C_D4AE_4B91_AF0E_D28CA3775B17_.wvu.PrintArea" localSheetId="8" hidden="1">'SCH 6 Supplemental'!$A$3:$U$71</definedName>
    <definedName name="Z_BFE9355C_D4AE_4B91_AF0E_D28CA3775B17_.wvu.PrintArea" localSheetId="9" hidden="1">'SCH 7'!$A$3:$O$59</definedName>
    <definedName name="Z_BFE9355C_D4AE_4B91_AF0E_D28CA3775B17_.wvu.Rows" localSheetId="7" hidden="1">'SCH 6'!#REF!</definedName>
    <definedName name="Z_BFE9355C_D4AE_4B91_AF0E_D28CA3775B17_.wvu.Rows" localSheetId="8" hidden="1">'SCH 6 Supplemental'!#REF!,'SCH 6 Supplemental'!$69:$69</definedName>
    <definedName name="Z_CE82124C_9858_4E74_B907_144CC053B26D_.wvu.Cols" localSheetId="9" hidden="1">'SCH 7'!#REF!</definedName>
    <definedName name="Z_CE82124C_9858_4E74_B907_144CC053B26D_.wvu.PrintArea" localSheetId="7" hidden="1">'SCH 6'!$A$3:$U$70</definedName>
    <definedName name="Z_CE82124C_9858_4E74_B907_144CC053B26D_.wvu.PrintArea" localSheetId="8" hidden="1">'SCH 6 Supplemental'!$A$3:$U$71</definedName>
    <definedName name="Z_CE82124C_9858_4E74_B907_144CC053B26D_.wvu.PrintArea" localSheetId="9" hidden="1">'SCH 7'!$A$3:$O$59</definedName>
    <definedName name="Z_CE82124C_9858_4E74_B907_144CC053B26D_.wvu.Rows" localSheetId="7" hidden="1">'SCH 6'!#REF!</definedName>
    <definedName name="Z_CE82124C_9858_4E74_B907_144CC053B26D_.wvu.Rows" localSheetId="8" hidden="1">'SCH 6 Supplemental'!#REF!,'SCH 6 Supplemental'!$69:$69</definedName>
    <definedName name="Z_D89BD60A_ADCB_4349_A74F_44B462530A4A_.wvu.PrintArea" localSheetId="23" hidden="1">'SCH 20'!$A$2:$V$34</definedName>
    <definedName name="Z_D89BD60A_ADCB_4349_A74F_44B462530A4A_.wvu.PrintArea" localSheetId="24" hidden="1">'SCH 20a'!$A$3:$X$45</definedName>
    <definedName name="Z_D89BD60A_ADCB_4349_A74F_44B462530A4A_.wvu.PrintArea" localSheetId="25" hidden="1">'SCH 20b'!$A$3:$X$62</definedName>
    <definedName name="Z_D89BD60A_ADCB_4349_A74F_44B462530A4A_.wvu.PrintArea" localSheetId="26" hidden="1">'SCH 20c'!$A$3:$X$46</definedName>
    <definedName name="Z_ED3159C1_C8BB_4E3F_B115_F30B7E0A8348_.wvu.PrintArea" localSheetId="23" hidden="1">'SCH 20'!$A$2:$V$34</definedName>
    <definedName name="Z_ED3159C1_C8BB_4E3F_B115_F30B7E0A8348_.wvu.PrintArea" localSheetId="24" hidden="1">'SCH 20a'!$A$3:$X$45</definedName>
    <definedName name="Z_ED3159C1_C8BB_4E3F_B115_F30B7E0A8348_.wvu.PrintArea" localSheetId="25" hidden="1">'SCH 20b'!$A$3:$X$62</definedName>
    <definedName name="Z_ED3159C1_C8BB_4E3F_B115_F30B7E0A8348_.wvu.PrintArea" localSheetId="26" hidden="1">'SCH 20c'!$A$3:$X$46</definedName>
    <definedName name="Z_FD30C435_4331_4D51_9F28_2083D67F73B8_.wvu.Cols" localSheetId="9" hidden="1">'SCH 7'!#REF!</definedName>
    <definedName name="Z_FD30C435_4331_4D51_9F28_2083D67F73B8_.wvu.PrintArea" localSheetId="7" hidden="1">'SCH 6'!$A$3:$U$70</definedName>
    <definedName name="Z_FD30C435_4331_4D51_9F28_2083D67F73B8_.wvu.PrintArea" localSheetId="8" hidden="1">'SCH 6 Supplemental'!$A$3:$U$71</definedName>
    <definedName name="Z_FD30C435_4331_4D51_9F28_2083D67F73B8_.wvu.PrintArea" localSheetId="9" hidden="1">'SCH 7'!$A$3:$O$59</definedName>
    <definedName name="Z_FD30C435_4331_4D51_9F28_2083D67F73B8_.wvu.Rows" localSheetId="7" hidden="1">'SCH 6'!#REF!</definedName>
    <definedName name="Z_FD30C435_4331_4D51_9F28_2083D67F73B8_.wvu.Rows" localSheetId="8" hidden="1">'SCH 6 Supplemental'!#REF!,'SCH 6 Supplemental'!$69:$69</definedName>
  </definedNames>
  <calcPr calcId="152511"/>
</workbook>
</file>

<file path=xl/calcChain.xml><?xml version="1.0" encoding="utf-8"?>
<calcChain xmlns="http://schemas.openxmlformats.org/spreadsheetml/2006/main">
  <c r="M170" i="39" l="1"/>
  <c r="V43" i="30"/>
  <c r="U51" i="8" l="1"/>
  <c r="U53" i="8" s="1"/>
  <c r="U60" i="8"/>
  <c r="U64" i="8" l="1"/>
  <c r="X42" i="27"/>
  <c r="X58" i="26"/>
  <c r="V58" i="26"/>
  <c r="Y64" i="26"/>
  <c r="X21" i="27"/>
  <c r="F58" i="26"/>
  <c r="H58" i="26"/>
  <c r="X31" i="26" l="1"/>
  <c r="X26" i="26"/>
  <c r="X36" i="26"/>
  <c r="X41" i="26"/>
  <c r="X46" i="26"/>
  <c r="X51" i="26"/>
  <c r="C58" i="10"/>
  <c r="U41" i="7" l="1"/>
  <c r="U35" i="7"/>
  <c r="U29" i="7"/>
  <c r="U23" i="7"/>
  <c r="U17" i="7"/>
  <c r="S41" i="7"/>
  <c r="S35" i="7"/>
  <c r="S29" i="7"/>
  <c r="S23" i="7"/>
  <c r="S17" i="7"/>
  <c r="Q41" i="7"/>
  <c r="Q35" i="7"/>
  <c r="Q29" i="7"/>
  <c r="Q23" i="7"/>
  <c r="Q17" i="7"/>
  <c r="O41" i="7"/>
  <c r="O35" i="7"/>
  <c r="O29" i="7"/>
  <c r="O23" i="7"/>
  <c r="O17" i="7"/>
  <c r="M41" i="7"/>
  <c r="M35" i="7"/>
  <c r="M29" i="7"/>
  <c r="M23" i="7"/>
  <c r="M17" i="7"/>
  <c r="I41" i="7"/>
  <c r="I35" i="7"/>
  <c r="I29" i="7"/>
  <c r="I23" i="7"/>
  <c r="I17" i="7"/>
  <c r="G41" i="7"/>
  <c r="G35" i="7"/>
  <c r="G29" i="7"/>
  <c r="G23" i="7"/>
  <c r="G17" i="7"/>
  <c r="W35" i="7"/>
  <c r="W29" i="7"/>
  <c r="W23" i="7"/>
  <c r="W17" i="7"/>
  <c r="K40" i="7"/>
  <c r="K35" i="7"/>
  <c r="K29" i="7"/>
  <c r="K23" i="7"/>
  <c r="K41" i="7" s="1"/>
  <c r="K17" i="7"/>
  <c r="W41" i="7" l="1"/>
  <c r="U15" i="21"/>
  <c r="W15" i="21"/>
  <c r="U16" i="21"/>
  <c r="W16" i="21"/>
  <c r="U17" i="21"/>
  <c r="W17" i="21"/>
  <c r="U18" i="21"/>
  <c r="W18" i="21"/>
  <c r="U20" i="21"/>
  <c r="W20" i="21"/>
  <c r="U21" i="21"/>
  <c r="W21" i="21"/>
  <c r="U23" i="21"/>
  <c r="W23" i="21"/>
  <c r="U24" i="21"/>
  <c r="W24" i="21"/>
  <c r="U25" i="21"/>
  <c r="W25" i="21"/>
  <c r="U27" i="21"/>
  <c r="W27" i="21"/>
  <c r="U28" i="21"/>
  <c r="W28" i="21"/>
  <c r="U30" i="21"/>
  <c r="W30" i="21"/>
  <c r="U31" i="21"/>
  <c r="W31" i="21"/>
  <c r="U32" i="21"/>
  <c r="W32" i="21"/>
  <c r="U33" i="21"/>
  <c r="W33" i="21"/>
  <c r="U34" i="21"/>
  <c r="W34" i="21"/>
  <c r="U35" i="21"/>
  <c r="W35" i="21"/>
  <c r="U36" i="21"/>
  <c r="W36" i="21"/>
  <c r="U38" i="21"/>
  <c r="W38" i="21"/>
  <c r="U39" i="21"/>
  <c r="W39" i="21"/>
  <c r="U40" i="21"/>
  <c r="W40" i="21"/>
  <c r="U41" i="21"/>
  <c r="W41" i="21"/>
  <c r="U42" i="21"/>
  <c r="W42" i="21"/>
  <c r="U43" i="21"/>
  <c r="W43" i="21"/>
  <c r="U45" i="21"/>
  <c r="W45" i="21"/>
  <c r="U46" i="21"/>
  <c r="W46" i="21"/>
  <c r="U47" i="21"/>
  <c r="W47" i="21"/>
  <c r="U48" i="21"/>
  <c r="W48" i="21"/>
  <c r="U50" i="21"/>
  <c r="W50" i="21"/>
  <c r="U51" i="21"/>
  <c r="W51" i="21"/>
  <c r="U52" i="21"/>
  <c r="W52" i="21"/>
  <c r="W14" i="21"/>
  <c r="W12" i="21"/>
  <c r="U14" i="21"/>
  <c r="U12" i="21"/>
  <c r="Y50" i="21" l="1"/>
  <c r="Y12" i="21"/>
  <c r="I24" i="29" l="1"/>
  <c r="E68" i="29"/>
  <c r="X36" i="27" l="1"/>
  <c r="X31" i="27"/>
  <c r="X26" i="27"/>
  <c r="W31" i="25"/>
  <c r="W25" i="25"/>
  <c r="W20" i="25"/>
  <c r="AK51" i="23"/>
  <c r="AE51" i="23"/>
  <c r="AK50" i="23"/>
  <c r="AE50" i="23"/>
  <c r="AK49" i="23"/>
  <c r="AE49" i="23"/>
  <c r="AK46" i="23"/>
  <c r="AE46" i="23"/>
  <c r="AK45" i="23"/>
  <c r="AE45" i="23"/>
  <c r="AK44" i="23"/>
  <c r="AE44" i="23"/>
  <c r="AK43" i="23"/>
  <c r="AE43" i="23"/>
  <c r="AK42" i="23"/>
  <c r="AE42" i="23"/>
  <c r="AK41" i="23"/>
  <c r="AE41" i="23"/>
  <c r="AK40" i="23"/>
  <c r="AE40" i="23"/>
  <c r="AK39" i="23"/>
  <c r="AE39" i="23"/>
  <c r="AK38" i="23"/>
  <c r="AE38" i="23"/>
  <c r="AK35" i="23"/>
  <c r="AE35" i="23"/>
  <c r="AK34" i="23"/>
  <c r="AE34" i="23"/>
  <c r="AK31" i="23"/>
  <c r="AE31" i="23"/>
  <c r="AK29" i="23"/>
  <c r="AE29" i="23"/>
  <c r="AK27" i="23"/>
  <c r="AE27" i="23"/>
  <c r="AK25" i="23"/>
  <c r="AE25" i="23"/>
  <c r="AK23" i="23"/>
  <c r="AE23" i="23"/>
  <c r="AK22" i="23"/>
  <c r="AE22" i="23"/>
  <c r="AK21" i="23"/>
  <c r="AE21" i="23"/>
  <c r="AK20" i="23"/>
  <c r="AE20" i="23"/>
  <c r="AK19" i="23"/>
  <c r="AE19" i="23"/>
  <c r="AK18" i="23"/>
  <c r="AE18" i="23"/>
  <c r="AK17" i="23"/>
  <c r="AE17" i="23"/>
  <c r="AK16" i="23"/>
  <c r="AE16" i="23"/>
  <c r="AK15" i="23"/>
  <c r="AE15" i="23"/>
  <c r="AK14" i="23"/>
  <c r="AE14" i="23"/>
  <c r="Y51" i="23"/>
  <c r="Y50" i="23"/>
  <c r="Y49" i="23"/>
  <c r="Y46" i="23"/>
  <c r="Y45" i="23"/>
  <c r="Y44" i="23"/>
  <c r="Y43" i="23"/>
  <c r="Y42" i="23"/>
  <c r="Y41" i="23"/>
  <c r="Y40" i="23"/>
  <c r="Y39" i="23"/>
  <c r="Y38" i="23"/>
  <c r="Y35" i="23"/>
  <c r="Y34" i="23"/>
  <c r="Y31" i="23"/>
  <c r="Y29" i="23"/>
  <c r="Y27" i="23"/>
  <c r="Y25" i="23"/>
  <c r="Y23" i="23"/>
  <c r="Y22" i="23"/>
  <c r="Y21" i="23"/>
  <c r="Y20" i="23"/>
  <c r="Y19" i="23"/>
  <c r="Y18" i="23"/>
  <c r="Y17" i="23"/>
  <c r="Y16" i="23"/>
  <c r="Y15" i="23"/>
  <c r="Y14" i="23"/>
  <c r="Y53" i="23" s="1"/>
  <c r="S51" i="23"/>
  <c r="M51" i="23"/>
  <c r="G51" i="23"/>
  <c r="S50" i="23"/>
  <c r="M50" i="23"/>
  <c r="G50" i="23"/>
  <c r="S49" i="23"/>
  <c r="M49" i="23"/>
  <c r="G49" i="23"/>
  <c r="S46" i="23"/>
  <c r="M46" i="23"/>
  <c r="G46" i="23"/>
  <c r="S45" i="23"/>
  <c r="M45" i="23"/>
  <c r="G45" i="23"/>
  <c r="S44" i="23"/>
  <c r="M44" i="23"/>
  <c r="G44" i="23"/>
  <c r="S43" i="23"/>
  <c r="M43" i="23"/>
  <c r="G43" i="23"/>
  <c r="S42" i="23"/>
  <c r="M42" i="23"/>
  <c r="G42" i="23"/>
  <c r="S41" i="23"/>
  <c r="M41" i="23"/>
  <c r="G41" i="23"/>
  <c r="S40" i="23"/>
  <c r="M40" i="23"/>
  <c r="G40" i="23"/>
  <c r="S39" i="23"/>
  <c r="M39" i="23"/>
  <c r="G39" i="23"/>
  <c r="S38" i="23"/>
  <c r="M38" i="23"/>
  <c r="G38" i="23"/>
  <c r="S35" i="23"/>
  <c r="M35" i="23"/>
  <c r="G35" i="23"/>
  <c r="S34" i="23"/>
  <c r="M34" i="23"/>
  <c r="G34" i="23"/>
  <c r="S31" i="23"/>
  <c r="M31" i="23"/>
  <c r="G31" i="23"/>
  <c r="S29" i="23"/>
  <c r="M29" i="23"/>
  <c r="G29" i="23"/>
  <c r="S27" i="23"/>
  <c r="M27" i="23"/>
  <c r="G27" i="23"/>
  <c r="S25" i="23"/>
  <c r="M25" i="23"/>
  <c r="G25" i="23"/>
  <c r="S23" i="23"/>
  <c r="M23" i="23"/>
  <c r="G23" i="23"/>
  <c r="S22" i="23"/>
  <c r="M22" i="23"/>
  <c r="G22" i="23"/>
  <c r="S21" i="23"/>
  <c r="M21" i="23"/>
  <c r="G21" i="23"/>
  <c r="S20" i="23"/>
  <c r="M20" i="23"/>
  <c r="G20" i="23"/>
  <c r="S19" i="23"/>
  <c r="M19" i="23"/>
  <c r="G19" i="23"/>
  <c r="S18" i="23"/>
  <c r="M18" i="23"/>
  <c r="G18" i="23"/>
  <c r="S17" i="23"/>
  <c r="M17" i="23"/>
  <c r="G17" i="23"/>
  <c r="S16" i="23"/>
  <c r="M16" i="23"/>
  <c r="G16" i="23"/>
  <c r="S15" i="23"/>
  <c r="M15" i="23"/>
  <c r="M53" i="23" s="1"/>
  <c r="G15" i="23"/>
  <c r="S14" i="23"/>
  <c r="M14" i="23"/>
  <c r="G14" i="23"/>
  <c r="G53" i="23" s="1"/>
  <c r="W53" i="23"/>
  <c r="U53" i="23"/>
  <c r="Q53" i="23"/>
  <c r="O53" i="23"/>
  <c r="K53" i="23"/>
  <c r="I53" i="23"/>
  <c r="E53" i="23"/>
  <c r="C53" i="23"/>
  <c r="S53" i="23"/>
  <c r="I332" i="40" l="1"/>
  <c r="G332" i="40"/>
  <c r="E332" i="40"/>
  <c r="K330" i="40"/>
  <c r="K328" i="40"/>
  <c r="K326" i="40"/>
  <c r="K324" i="40"/>
  <c r="K323" i="40"/>
  <c r="K322" i="40"/>
  <c r="K321" i="40"/>
  <c r="K320" i="40"/>
  <c r="K319" i="40"/>
  <c r="K318" i="40"/>
  <c r="K317" i="40"/>
  <c r="K316" i="40"/>
  <c r="K315" i="40"/>
  <c r="K314" i="40"/>
  <c r="K313" i="40"/>
  <c r="K312" i="40"/>
  <c r="K311" i="40"/>
  <c r="K310" i="40"/>
  <c r="K309" i="40"/>
  <c r="K308" i="40"/>
  <c r="K305" i="40"/>
  <c r="K303" i="40"/>
  <c r="K301" i="40"/>
  <c r="K299" i="40"/>
  <c r="K298" i="40"/>
  <c r="K289" i="40"/>
  <c r="K288" i="40"/>
  <c r="K287" i="40"/>
  <c r="K286" i="40"/>
  <c r="K285" i="40"/>
  <c r="K284" i="40"/>
  <c r="K283" i="40"/>
  <c r="K282" i="40"/>
  <c r="K281" i="40"/>
  <c r="K280" i="40"/>
  <c r="K279" i="40"/>
  <c r="K278" i="40"/>
  <c r="K277" i="40"/>
  <c r="K276" i="40"/>
  <c r="K275" i="40"/>
  <c r="K274" i="40"/>
  <c r="K273" i="40"/>
  <c r="K272" i="40"/>
  <c r="K271" i="40"/>
  <c r="K270" i="40"/>
  <c r="K269" i="40"/>
  <c r="K266" i="40"/>
  <c r="K265" i="40"/>
  <c r="K264" i="40"/>
  <c r="K263" i="40"/>
  <c r="K262" i="40"/>
  <c r="K261" i="40"/>
  <c r="K260" i="40"/>
  <c r="K259" i="40"/>
  <c r="K258" i="40"/>
  <c r="K257" i="40"/>
  <c r="K256" i="40"/>
  <c r="K253" i="40"/>
  <c r="K251" i="40"/>
  <c r="K243" i="40"/>
  <c r="K241" i="40"/>
  <c r="K240" i="40"/>
  <c r="K239" i="40"/>
  <c r="K238" i="40"/>
  <c r="K237" i="40"/>
  <c r="K236" i="40"/>
  <c r="K235" i="40"/>
  <c r="K234" i="40"/>
  <c r="K233" i="40"/>
  <c r="K232" i="40"/>
  <c r="K231" i="40"/>
  <c r="K230" i="40"/>
  <c r="K229" i="40"/>
  <c r="K228" i="40"/>
  <c r="K227" i="40"/>
  <c r="K224" i="40"/>
  <c r="K222" i="40"/>
  <c r="K220" i="40"/>
  <c r="K218" i="40"/>
  <c r="K216" i="40"/>
  <c r="K215" i="40"/>
  <c r="K214" i="40"/>
  <c r="K213" i="40"/>
  <c r="K212" i="40"/>
  <c r="K211" i="40"/>
  <c r="K210" i="40"/>
  <c r="K209" i="40"/>
  <c r="K208" i="40"/>
  <c r="K207" i="40"/>
  <c r="K206" i="40"/>
  <c r="K205" i="40"/>
  <c r="K204" i="40"/>
  <c r="K203" i="40"/>
  <c r="K195" i="40"/>
  <c r="K194" i="40"/>
  <c r="K193" i="40"/>
  <c r="K192" i="40"/>
  <c r="K191" i="40"/>
  <c r="K190" i="40"/>
  <c r="K189" i="40"/>
  <c r="K188" i="40"/>
  <c r="K187" i="40"/>
  <c r="K186" i="40"/>
  <c r="K185" i="40"/>
  <c r="K184" i="40"/>
  <c r="K183" i="40"/>
  <c r="K180" i="40"/>
  <c r="K178" i="40"/>
  <c r="K177" i="40"/>
  <c r="K174" i="40"/>
  <c r="K172" i="40"/>
  <c r="K171" i="40"/>
  <c r="K168" i="40"/>
  <c r="K166" i="40"/>
  <c r="K164" i="40"/>
  <c r="K162" i="40"/>
  <c r="K160" i="40"/>
  <c r="K158" i="40"/>
  <c r="K156" i="40"/>
  <c r="K154" i="40"/>
  <c r="K146" i="40"/>
  <c r="K145" i="40"/>
  <c r="K144" i="40"/>
  <c r="K143" i="40"/>
  <c r="K142" i="40"/>
  <c r="K141" i="40"/>
  <c r="K138" i="40"/>
  <c r="K137" i="40"/>
  <c r="K134" i="40"/>
  <c r="K132" i="40"/>
  <c r="K130" i="40"/>
  <c r="K128" i="40"/>
  <c r="K126" i="40"/>
  <c r="K124" i="40"/>
  <c r="K123" i="40"/>
  <c r="K122" i="40"/>
  <c r="K119" i="40"/>
  <c r="K117" i="40"/>
  <c r="K116" i="40"/>
  <c r="K115" i="40"/>
  <c r="K114" i="40"/>
  <c r="K113" i="40"/>
  <c r="K112" i="40"/>
  <c r="K111" i="40"/>
  <c r="K110" i="40"/>
  <c r="K109" i="40"/>
  <c r="K108" i="40"/>
  <c r="K107" i="40"/>
  <c r="K106" i="40"/>
  <c r="K98" i="40"/>
  <c r="K97"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49" i="40"/>
  <c r="K48" i="40"/>
  <c r="K47" i="40"/>
  <c r="K46" i="40"/>
  <c r="K43" i="40"/>
  <c r="K41" i="40"/>
  <c r="K39" i="40"/>
  <c r="K37" i="40"/>
  <c r="K36" i="40"/>
  <c r="K35" i="40"/>
  <c r="K34" i="40"/>
  <c r="K33" i="40"/>
  <c r="K32" i="40"/>
  <c r="K31" i="40"/>
  <c r="K30" i="40"/>
  <c r="K29" i="40"/>
  <c r="K26" i="40"/>
  <c r="K24" i="40"/>
  <c r="K22" i="40"/>
  <c r="K21" i="40"/>
  <c r="K18" i="40"/>
  <c r="K16" i="40"/>
  <c r="K332" i="40"/>
  <c r="K15" i="40"/>
  <c r="K12" i="40"/>
  <c r="G15" i="20"/>
  <c r="G16" i="20"/>
  <c r="G17" i="20"/>
  <c r="G18" i="20"/>
  <c r="G20" i="20"/>
  <c r="G21" i="20"/>
  <c r="G23" i="20"/>
  <c r="G24" i="20"/>
  <c r="G25" i="20"/>
  <c r="G27" i="20"/>
  <c r="G28" i="20"/>
  <c r="G30" i="20"/>
  <c r="G31" i="20"/>
  <c r="G32" i="20"/>
  <c r="G33" i="20"/>
  <c r="G34" i="20"/>
  <c r="G35" i="20"/>
  <c r="G36" i="20"/>
  <c r="G38" i="20"/>
  <c r="G39" i="20"/>
  <c r="G40" i="20"/>
  <c r="G41" i="20"/>
  <c r="G42" i="20"/>
  <c r="G43" i="20"/>
  <c r="G45" i="20"/>
  <c r="G46" i="20"/>
  <c r="G47" i="20"/>
  <c r="G48" i="20"/>
  <c r="G50" i="20"/>
  <c r="G14" i="20"/>
  <c r="Q429" i="12"/>
  <c r="Q428" i="12"/>
  <c r="Q427" i="12"/>
  <c r="Q426" i="12"/>
  <c r="Q425" i="12"/>
  <c r="Q424" i="12"/>
  <c r="Q423" i="12"/>
  <c r="Q422" i="12"/>
  <c r="Q421" i="12"/>
  <c r="Q416" i="12"/>
  <c r="Q411" i="12"/>
  <c r="Q404" i="12"/>
  <c r="Q403" i="12"/>
  <c r="Q402" i="12"/>
  <c r="Q401" i="12"/>
  <c r="Q400" i="12"/>
  <c r="Q399" i="12"/>
  <c r="Q398" i="12"/>
  <c r="Q378" i="12"/>
  <c r="Q377" i="12"/>
  <c r="Q376" i="12"/>
  <c r="Q375" i="12"/>
  <c r="Q374" i="12"/>
  <c r="Q373" i="12"/>
  <c r="Q372" i="12"/>
  <c r="Q371" i="12"/>
  <c r="Q370" i="12"/>
  <c r="Q369" i="12"/>
  <c r="Q368" i="12"/>
  <c r="Q363" i="12"/>
  <c r="Q362" i="12"/>
  <c r="Q361" i="12"/>
  <c r="Q360" i="12"/>
  <c r="Q359" i="12"/>
  <c r="Q358" i="12"/>
  <c r="Q357" i="12"/>
  <c r="Q356" i="12"/>
  <c r="Q355" i="12"/>
  <c r="Q354" i="12"/>
  <c r="Q353" i="12"/>
  <c r="Q352" i="12"/>
  <c r="Q345" i="12"/>
  <c r="Q340" i="12"/>
  <c r="Q339" i="12"/>
  <c r="Q338" i="12"/>
  <c r="Q337" i="12"/>
  <c r="Q336" i="12"/>
  <c r="Q335" i="12"/>
  <c r="Q334" i="12"/>
  <c r="Q333" i="12"/>
  <c r="Q332" i="12"/>
  <c r="Q331" i="12"/>
  <c r="Q330" i="12"/>
  <c r="Q329" i="12"/>
  <c r="Q328" i="12"/>
  <c r="Q327" i="12"/>
  <c r="Q326" i="12"/>
  <c r="Q325" i="12"/>
  <c r="Q305" i="12"/>
  <c r="Q304" i="12"/>
  <c r="Q303" i="12"/>
  <c r="Q302" i="12"/>
  <c r="Q301" i="12"/>
  <c r="Q300" i="12"/>
  <c r="Q299" i="12"/>
  <c r="Q298" i="12"/>
  <c r="Q297" i="12"/>
  <c r="Q296" i="12"/>
  <c r="Q295" i="12"/>
  <c r="Q294" i="12"/>
  <c r="Q293" i="12"/>
  <c r="Q292" i="12"/>
  <c r="Q291" i="12"/>
  <c r="Q290" i="12"/>
  <c r="Q289" i="12"/>
  <c r="Q288" i="12"/>
  <c r="Q287" i="12"/>
  <c r="Q286" i="12"/>
  <c r="Q285" i="12"/>
  <c r="Q284" i="12"/>
  <c r="Q283" i="12"/>
  <c r="Q282" i="12"/>
  <c r="Q277" i="12"/>
  <c r="Q276" i="12"/>
  <c r="Q275" i="12"/>
  <c r="Q274" i="12"/>
  <c r="Q273" i="12"/>
  <c r="Q272" i="12"/>
  <c r="Q271" i="12"/>
  <c r="Q270" i="12"/>
  <c r="Q269" i="12"/>
  <c r="Q268" i="12"/>
  <c r="Q263" i="12"/>
  <c r="Q258" i="12"/>
  <c r="Q257" i="12"/>
  <c r="Q256" i="12"/>
  <c r="Q255" i="12"/>
  <c r="Q254" i="12"/>
  <c r="Q253" i="12"/>
  <c r="Q252" i="12"/>
  <c r="Q232" i="12"/>
  <c r="Q231" i="12"/>
  <c r="Q230" i="12"/>
  <c r="Q229" i="12"/>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07" i="12"/>
  <c r="Q106" i="12"/>
  <c r="Q105" i="12"/>
  <c r="Q104" i="12"/>
  <c r="Q103" i="12"/>
  <c r="Q102" i="12"/>
  <c r="Q10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S161" i="12"/>
  <c r="O161" i="12"/>
  <c r="M161" i="12"/>
  <c r="K161" i="12"/>
  <c r="I161" i="12"/>
  <c r="G161" i="12"/>
  <c r="E161" i="12"/>
  <c r="Q161" i="12"/>
  <c r="S35" i="11"/>
  <c r="Q35" i="11"/>
  <c r="O35" i="11"/>
  <c r="M35" i="11"/>
  <c r="K35" i="11"/>
  <c r="I35" i="11"/>
  <c r="G35" i="11"/>
  <c r="E35" i="11"/>
  <c r="S29" i="11"/>
  <c r="Q29" i="11"/>
  <c r="O29" i="11"/>
  <c r="M29" i="11"/>
  <c r="K29" i="11"/>
  <c r="I29" i="11"/>
  <c r="G29" i="11"/>
  <c r="E29" i="11"/>
  <c r="S24" i="11"/>
  <c r="S37" i="11"/>
  <c r="Q24" i="11"/>
  <c r="Q37" i="11"/>
  <c r="O24" i="11"/>
  <c r="O37" i="11"/>
  <c r="M24" i="11"/>
  <c r="M37" i="11"/>
  <c r="K24" i="11"/>
  <c r="K37" i="11"/>
  <c r="I24" i="11"/>
  <c r="I37" i="11"/>
  <c r="G24" i="11"/>
  <c r="G37" i="11"/>
  <c r="E24" i="11"/>
  <c r="E37" i="11"/>
  <c r="W81" i="29"/>
  <c r="K71" i="29"/>
  <c r="C81" i="29"/>
  <c r="G45" i="29"/>
  <c r="O14" i="10"/>
  <c r="O13" i="10"/>
  <c r="G45" i="16"/>
  <c r="E45" i="16"/>
  <c r="C45" i="16"/>
  <c r="I44" i="16"/>
  <c r="I45" i="16"/>
  <c r="G40" i="16"/>
  <c r="G48" i="16"/>
  <c r="E40" i="16"/>
  <c r="E48" i="16"/>
  <c r="C40" i="16"/>
  <c r="C48" i="16"/>
  <c r="I39" i="16"/>
  <c r="I38" i="16"/>
  <c r="I37" i="16"/>
  <c r="I36" i="16"/>
  <c r="I35" i="16"/>
  <c r="I34" i="16"/>
  <c r="I33" i="16"/>
  <c r="I32" i="16"/>
  <c r="I31" i="16"/>
  <c r="I30" i="16"/>
  <c r="I29" i="16"/>
  <c r="I28" i="16"/>
  <c r="I26" i="16"/>
  <c r="I25" i="16"/>
  <c r="I24" i="16"/>
  <c r="I22" i="16"/>
  <c r="I20" i="16"/>
  <c r="I18" i="16"/>
  <c r="I17" i="16"/>
  <c r="I15" i="16"/>
  <c r="I13" i="16"/>
  <c r="I40" i="16"/>
  <c r="I48" i="16"/>
  <c r="G28" i="14"/>
  <c r="G30" i="14"/>
  <c r="E28" i="14"/>
  <c r="E30" i="14"/>
  <c r="C28" i="14"/>
  <c r="I27" i="14"/>
  <c r="I25" i="14"/>
  <c r="I28" i="14"/>
  <c r="G19" i="14"/>
  <c r="E19" i="14"/>
  <c r="C19" i="14"/>
  <c r="C30" i="14"/>
  <c r="I18" i="14"/>
  <c r="I19" i="14"/>
  <c r="I30" i="14"/>
  <c r="I17" i="14"/>
  <c r="I15" i="14"/>
  <c r="G27" i="13"/>
  <c r="G29" i="13"/>
  <c r="E27" i="13"/>
  <c r="C27" i="13"/>
  <c r="I26" i="13"/>
  <c r="I25" i="13"/>
  <c r="I27" i="13"/>
  <c r="I24" i="13"/>
  <c r="I23" i="13"/>
  <c r="G19" i="13"/>
  <c r="E19" i="13"/>
  <c r="C19" i="13"/>
  <c r="I18" i="13"/>
  <c r="I19" i="13"/>
  <c r="G14" i="13"/>
  <c r="E14" i="13"/>
  <c r="E29" i="13"/>
  <c r="C14" i="13"/>
  <c r="C29" i="13"/>
  <c r="I13" i="13"/>
  <c r="I14" i="13"/>
  <c r="I29" i="13"/>
  <c r="AC98" i="28"/>
  <c r="AC97" i="28"/>
  <c r="AC90" i="28"/>
  <c r="AC89" i="28"/>
  <c r="D54" i="3"/>
  <c r="D58" i="3"/>
  <c r="D36" i="3"/>
  <c r="D56" i="3"/>
  <c r="D68" i="3"/>
  <c r="C53" i="20"/>
  <c r="W38" i="7"/>
  <c r="AH25" i="6"/>
  <c r="AJ46" i="6"/>
  <c r="AE46" i="6"/>
  <c r="AC46" i="6"/>
  <c r="Z46" i="6"/>
  <c r="X46" i="6"/>
  <c r="V46" i="6"/>
  <c r="R46" i="6"/>
  <c r="P46" i="6"/>
  <c r="N46" i="6"/>
  <c r="L46" i="6"/>
  <c r="J46" i="6"/>
  <c r="H46" i="6"/>
  <c r="F46" i="6"/>
  <c r="C46" i="6"/>
  <c r="AH45" i="6"/>
  <c r="AH44" i="6"/>
  <c r="AH43" i="6"/>
  <c r="AH42" i="6"/>
  <c r="AH46" i="6"/>
  <c r="AH41" i="6"/>
  <c r="AH40" i="6"/>
  <c r="AJ37" i="6"/>
  <c r="AE37" i="6"/>
  <c r="AC37" i="6"/>
  <c r="Z37" i="6"/>
  <c r="X37" i="6"/>
  <c r="X48" i="6"/>
  <c r="V37" i="6"/>
  <c r="R37" i="6"/>
  <c r="P37" i="6"/>
  <c r="N37" i="6"/>
  <c r="L37" i="6"/>
  <c r="J37" i="6"/>
  <c r="H37" i="6"/>
  <c r="F37" i="6"/>
  <c r="F48" i="6"/>
  <c r="C37" i="6"/>
  <c r="AH36" i="6"/>
  <c r="AH35" i="6"/>
  <c r="AH34" i="6"/>
  <c r="AH37" i="6"/>
  <c r="AH33" i="6"/>
  <c r="AH32" i="6"/>
  <c r="AH31" i="6"/>
  <c r="AJ28" i="6"/>
  <c r="AJ48" i="6"/>
  <c r="AE28" i="6"/>
  <c r="AE48" i="6"/>
  <c r="AC28" i="6"/>
  <c r="AC48" i="6"/>
  <c r="Z28" i="6"/>
  <c r="Z48" i="6"/>
  <c r="X28" i="6"/>
  <c r="V28" i="6"/>
  <c r="V48" i="6"/>
  <c r="R28" i="6"/>
  <c r="R48" i="6"/>
  <c r="P28" i="6"/>
  <c r="P48" i="6"/>
  <c r="N28" i="6"/>
  <c r="L28" i="6"/>
  <c r="L48" i="6"/>
  <c r="J28" i="6"/>
  <c r="J48" i="6"/>
  <c r="H28" i="6"/>
  <c r="H48" i="6"/>
  <c r="F28" i="6"/>
  <c r="C28" i="6"/>
  <c r="C48" i="6"/>
  <c r="AH27" i="6"/>
  <c r="AH26" i="6"/>
  <c r="AH24" i="6"/>
  <c r="AH23" i="6"/>
  <c r="AH22" i="6"/>
  <c r="AH21" i="6"/>
  <c r="AH20" i="6"/>
  <c r="AH17" i="6"/>
  <c r="AH28" i="6"/>
  <c r="N48" i="6"/>
  <c r="AH48" i="6"/>
  <c r="AA99" i="28"/>
  <c r="Q31" i="37"/>
  <c r="M31" i="37"/>
  <c r="K31" i="37"/>
  <c r="I31" i="37"/>
  <c r="G31" i="37"/>
  <c r="E31" i="37"/>
  <c r="C31" i="37"/>
  <c r="O30" i="37"/>
  <c r="O28" i="37"/>
  <c r="O26" i="37"/>
  <c r="O24" i="37"/>
  <c r="O22" i="37"/>
  <c r="O20" i="37"/>
  <c r="O17" i="37"/>
  <c r="O15" i="37"/>
  <c r="O31" i="37"/>
  <c r="M15" i="37"/>
  <c r="N16" i="38"/>
  <c r="N17" i="38"/>
  <c r="N14" i="38"/>
  <c r="M41" i="39"/>
  <c r="N13" i="38"/>
  <c r="M126" i="39"/>
  <c r="N15" i="38"/>
  <c r="N16" i="18"/>
  <c r="Y72" i="29"/>
  <c r="AD25" i="30"/>
  <c r="AD31" i="30"/>
  <c r="AD34" i="30"/>
  <c r="AD39" i="30"/>
  <c r="AD24" i="30"/>
  <c r="AD17" i="30"/>
  <c r="J27" i="30"/>
  <c r="L27" i="30"/>
  <c r="P28" i="30"/>
  <c r="U81" i="29"/>
  <c r="C71" i="41"/>
  <c r="W40" i="7"/>
  <c r="W15" i="7"/>
  <c r="U16" i="7"/>
  <c r="U15" i="7"/>
  <c r="U31" i="28"/>
  <c r="AC31" i="28"/>
  <c r="Y19" i="33"/>
  <c r="U29" i="32"/>
  <c r="Y29" i="32"/>
  <c r="U53" i="32"/>
  <c r="Y53" i="32"/>
  <c r="Y49" i="32"/>
  <c r="U49" i="32"/>
  <c r="Y36" i="32"/>
  <c r="U65" i="9"/>
  <c r="T57" i="26"/>
  <c r="R56" i="26"/>
  <c r="T56" i="26"/>
  <c r="R58" i="26"/>
  <c r="T45" i="26"/>
  <c r="T40" i="26"/>
  <c r="H50" i="26"/>
  <c r="V42" i="27"/>
  <c r="N42" i="27"/>
  <c r="H42" i="27"/>
  <c r="F42" i="27"/>
  <c r="V36" i="27"/>
  <c r="T36" i="27"/>
  <c r="R36" i="27"/>
  <c r="P36" i="27"/>
  <c r="N36" i="27"/>
  <c r="L36" i="27"/>
  <c r="J36" i="27"/>
  <c r="H36" i="27"/>
  <c r="F36" i="27"/>
  <c r="V31" i="27"/>
  <c r="T31" i="27"/>
  <c r="R31" i="27"/>
  <c r="P31" i="27"/>
  <c r="N31" i="27"/>
  <c r="L31" i="27"/>
  <c r="J31" i="27"/>
  <c r="H31" i="27"/>
  <c r="F31" i="27"/>
  <c r="V26" i="27"/>
  <c r="T26" i="27"/>
  <c r="R26" i="27"/>
  <c r="P26" i="27"/>
  <c r="N26" i="27"/>
  <c r="L26" i="27"/>
  <c r="J26" i="27"/>
  <c r="H26" i="27"/>
  <c r="F26" i="27"/>
  <c r="T58" i="26"/>
  <c r="L58" i="26"/>
  <c r="V51" i="26"/>
  <c r="T51" i="26"/>
  <c r="R51" i="26"/>
  <c r="P51" i="26"/>
  <c r="N51" i="26"/>
  <c r="L51" i="26"/>
  <c r="J51" i="26"/>
  <c r="H51" i="26"/>
  <c r="F51" i="26"/>
  <c r="V46" i="26"/>
  <c r="T46" i="26"/>
  <c r="R46" i="26"/>
  <c r="V41" i="26"/>
  <c r="T41" i="26"/>
  <c r="R41" i="26"/>
  <c r="V36" i="26"/>
  <c r="T36" i="26"/>
  <c r="R36" i="26"/>
  <c r="P36" i="26"/>
  <c r="N36" i="26"/>
  <c r="L36" i="26"/>
  <c r="J36" i="26"/>
  <c r="H36" i="26"/>
  <c r="F36" i="26"/>
  <c r="V31" i="26"/>
  <c r="T31" i="26"/>
  <c r="R31" i="26"/>
  <c r="P31" i="26"/>
  <c r="N31" i="26"/>
  <c r="L31" i="26"/>
  <c r="J31" i="26"/>
  <c r="H31" i="26"/>
  <c r="F31" i="26"/>
  <c r="V26" i="26"/>
  <c r="T26" i="26"/>
  <c r="R26" i="26"/>
  <c r="P26" i="26"/>
  <c r="N26" i="26"/>
  <c r="L26" i="26"/>
  <c r="J26" i="26"/>
  <c r="H26" i="26"/>
  <c r="F26" i="26"/>
  <c r="U37" i="25"/>
  <c r="S37" i="25"/>
  <c r="Q37" i="25"/>
  <c r="G37" i="25"/>
  <c r="E37" i="25"/>
  <c r="U31" i="25"/>
  <c r="S31" i="25"/>
  <c r="Q31" i="25"/>
  <c r="O31" i="25"/>
  <c r="M31" i="25"/>
  <c r="K31" i="25"/>
  <c r="I31" i="25"/>
  <c r="G31" i="25"/>
  <c r="E31" i="25"/>
  <c r="U20" i="25"/>
  <c r="S20" i="25"/>
  <c r="Q20" i="25"/>
  <c r="O20" i="25"/>
  <c r="M20" i="25"/>
  <c r="K20" i="25"/>
  <c r="I20" i="25"/>
  <c r="G20" i="25"/>
  <c r="E20" i="25"/>
  <c r="G52" i="21"/>
  <c r="G51" i="21"/>
  <c r="G50" i="21"/>
  <c r="G48" i="21"/>
  <c r="G47" i="21"/>
  <c r="G46" i="21"/>
  <c r="G45" i="21"/>
  <c r="G43" i="21"/>
  <c r="G42" i="21"/>
  <c r="G41" i="21"/>
  <c r="G40" i="21"/>
  <c r="G39" i="21"/>
  <c r="G38" i="21"/>
  <c r="G36" i="21"/>
  <c r="G35" i="21"/>
  <c r="G34" i="21"/>
  <c r="G33" i="21"/>
  <c r="G32" i="21"/>
  <c r="G31" i="21"/>
  <c r="G30" i="21"/>
  <c r="G28" i="21"/>
  <c r="G27" i="21"/>
  <c r="G25" i="21"/>
  <c r="G24" i="21"/>
  <c r="G23" i="21"/>
  <c r="G21" i="21"/>
  <c r="G20" i="21"/>
  <c r="G18" i="21"/>
  <c r="G17" i="21"/>
  <c r="G16" i="21"/>
  <c r="G15" i="21"/>
  <c r="G14" i="21"/>
  <c r="G12" i="21"/>
  <c r="S52" i="20"/>
  <c r="S51" i="20"/>
  <c r="S50" i="20"/>
  <c r="S48" i="20"/>
  <c r="S47" i="20"/>
  <c r="S46" i="20"/>
  <c r="S45" i="20"/>
  <c r="S43" i="20"/>
  <c r="S42" i="20"/>
  <c r="S41" i="20"/>
  <c r="S40" i="20"/>
  <c r="S39" i="20"/>
  <c r="S38" i="20"/>
  <c r="S36" i="20"/>
  <c r="S35" i="20"/>
  <c r="S34" i="20"/>
  <c r="S33" i="20"/>
  <c r="S32" i="20"/>
  <c r="S31" i="20"/>
  <c r="S30" i="20"/>
  <c r="S28" i="20"/>
  <c r="S27" i="20"/>
  <c r="S25" i="20"/>
  <c r="S24" i="20"/>
  <c r="S23" i="20"/>
  <c r="S21" i="20"/>
  <c r="S20" i="20"/>
  <c r="S18" i="20"/>
  <c r="S17" i="20"/>
  <c r="S16" i="20"/>
  <c r="S15" i="20"/>
  <c r="S14" i="20"/>
  <c r="S12" i="20"/>
  <c r="M52" i="20"/>
  <c r="G52" i="20"/>
  <c r="M51" i="20"/>
  <c r="G51" i="20"/>
  <c r="M50" i="20"/>
  <c r="M48" i="20"/>
  <c r="M47" i="20"/>
  <c r="M46" i="20"/>
  <c r="M45" i="20"/>
  <c r="M43" i="20"/>
  <c r="M42" i="20"/>
  <c r="M41" i="20"/>
  <c r="M40" i="20"/>
  <c r="M39" i="20"/>
  <c r="M38" i="20"/>
  <c r="M36" i="20"/>
  <c r="M35" i="20"/>
  <c r="M34" i="20"/>
  <c r="M33" i="20"/>
  <c r="M32" i="20"/>
  <c r="M31" i="20"/>
  <c r="M30" i="20"/>
  <c r="M28" i="20"/>
  <c r="M27" i="20"/>
  <c r="M25" i="20"/>
  <c r="M24" i="20"/>
  <c r="M23" i="20"/>
  <c r="M21" i="20"/>
  <c r="M20" i="20"/>
  <c r="M18" i="20"/>
  <c r="M17" i="20"/>
  <c r="M16" i="20"/>
  <c r="M15" i="20"/>
  <c r="M14" i="20"/>
  <c r="M12" i="20"/>
  <c r="G12" i="20"/>
  <c r="K42" i="9"/>
  <c r="S64" i="8"/>
  <c r="Q64" i="8"/>
  <c r="O64" i="8"/>
  <c r="M64" i="8"/>
  <c r="K64" i="8"/>
  <c r="I64" i="8"/>
  <c r="G64" i="8"/>
  <c r="E64" i="8"/>
  <c r="C64" i="8"/>
  <c r="K45" i="8"/>
  <c r="C36" i="8"/>
  <c r="E35" i="8"/>
  <c r="C35" i="8"/>
  <c r="E41" i="7"/>
  <c r="E35" i="7"/>
  <c r="U34" i="7"/>
  <c r="S34" i="7"/>
  <c r="Q34" i="7"/>
  <c r="O34" i="7"/>
  <c r="M34" i="7"/>
  <c r="K34" i="7"/>
  <c r="I34" i="7"/>
  <c r="G34" i="7"/>
  <c r="E29" i="7"/>
  <c r="U28" i="7"/>
  <c r="S28" i="7"/>
  <c r="Q28" i="7"/>
  <c r="O28" i="7"/>
  <c r="M28" i="7"/>
  <c r="K28" i="7"/>
  <c r="I28" i="7"/>
  <c r="G28" i="7"/>
  <c r="E23" i="7"/>
  <c r="U22" i="7"/>
  <c r="S22" i="7"/>
  <c r="Q22" i="7"/>
  <c r="O22" i="7"/>
  <c r="M22" i="7"/>
  <c r="K22" i="7"/>
  <c r="I22" i="7"/>
  <c r="G22" i="7"/>
  <c r="E17" i="7"/>
  <c r="S16" i="7"/>
  <c r="Q16" i="7"/>
  <c r="O16" i="7"/>
  <c r="M16" i="7"/>
  <c r="K16" i="7"/>
  <c r="I16" i="7"/>
  <c r="G16" i="7"/>
  <c r="Q50" i="5"/>
  <c r="O50" i="5"/>
  <c r="M50" i="5"/>
  <c r="K50" i="5"/>
  <c r="I50" i="5"/>
  <c r="G50" i="5"/>
  <c r="E50" i="5"/>
  <c r="C50" i="5"/>
  <c r="Q41" i="5"/>
  <c r="O41" i="5"/>
  <c r="M41" i="5"/>
  <c r="K41" i="5"/>
  <c r="I41" i="5"/>
  <c r="G41" i="5"/>
  <c r="E41" i="5"/>
  <c r="C41" i="5"/>
  <c r="Q32" i="5"/>
  <c r="O32" i="5"/>
  <c r="M32" i="5"/>
  <c r="K32" i="5"/>
  <c r="I32" i="5"/>
  <c r="G32" i="5"/>
  <c r="E32" i="5"/>
  <c r="C32" i="5"/>
  <c r="Q17" i="5"/>
  <c r="Q19" i="5"/>
  <c r="O17" i="5"/>
  <c r="O19" i="5"/>
  <c r="M17" i="5"/>
  <c r="M19" i="5"/>
  <c r="K17" i="5"/>
  <c r="K19" i="5"/>
  <c r="I17" i="5"/>
  <c r="I19" i="5"/>
  <c r="G17" i="5"/>
  <c r="G19" i="5"/>
  <c r="E17" i="5"/>
  <c r="E19" i="5"/>
  <c r="C17" i="5"/>
  <c r="C19" i="5"/>
  <c r="U79" i="4"/>
  <c r="U78" i="4"/>
  <c r="U77" i="4"/>
  <c r="U76" i="4"/>
  <c r="F56" i="3"/>
  <c r="V25" i="24"/>
  <c r="AO51" i="23"/>
  <c r="AM51" i="23"/>
  <c r="AQ51" i="23" s="1"/>
  <c r="AO50" i="23"/>
  <c r="AM50" i="23"/>
  <c r="AQ50" i="23" s="1"/>
  <c r="AO49" i="23"/>
  <c r="AM49" i="23"/>
  <c r="AQ49" i="23" s="1"/>
  <c r="AO46" i="23"/>
  <c r="AM46" i="23"/>
  <c r="AO45" i="23"/>
  <c r="AM45" i="23"/>
  <c r="AO44" i="23"/>
  <c r="AM44" i="23"/>
  <c r="AO43" i="23"/>
  <c r="AM43" i="23"/>
  <c r="AO42" i="23"/>
  <c r="AM42" i="23"/>
  <c r="AO41" i="23"/>
  <c r="AM41" i="23"/>
  <c r="AO40" i="23"/>
  <c r="AM40" i="23"/>
  <c r="AO39" i="23"/>
  <c r="AM39" i="23"/>
  <c r="AQ39" i="23" s="1"/>
  <c r="AO38" i="23"/>
  <c r="AM38" i="23"/>
  <c r="AQ38" i="23" s="1"/>
  <c r="AO35" i="23"/>
  <c r="AM35" i="23"/>
  <c r="AO34" i="23"/>
  <c r="AM34" i="23"/>
  <c r="AQ34" i="23" s="1"/>
  <c r="AO31" i="23"/>
  <c r="AM31" i="23"/>
  <c r="AO29" i="23"/>
  <c r="AM29" i="23"/>
  <c r="AO27" i="23"/>
  <c r="AM27" i="23"/>
  <c r="AO25" i="23"/>
  <c r="AM25" i="23"/>
  <c r="AO23" i="23"/>
  <c r="AM23" i="23"/>
  <c r="AO22" i="23"/>
  <c r="AM22" i="23"/>
  <c r="AO21" i="23"/>
  <c r="AM21" i="23"/>
  <c r="AO20" i="23"/>
  <c r="AM20" i="23"/>
  <c r="AO19" i="23"/>
  <c r="AM19" i="23"/>
  <c r="AO18" i="23"/>
  <c r="AM18" i="23"/>
  <c r="AO17" i="23"/>
  <c r="AM17" i="23"/>
  <c r="AO16" i="23"/>
  <c r="AM16" i="23"/>
  <c r="AO15" i="23"/>
  <c r="AM15" i="23"/>
  <c r="AO14" i="23"/>
  <c r="AM14" i="23"/>
  <c r="AE53" i="23"/>
  <c r="AC53" i="23"/>
  <c r="AA53" i="23"/>
  <c r="V44" i="30"/>
  <c r="AD44" i="30"/>
  <c r="S341" i="12"/>
  <c r="O341" i="12"/>
  <c r="M341" i="12"/>
  <c r="K341" i="12"/>
  <c r="I341" i="12"/>
  <c r="E341" i="12"/>
  <c r="S259" i="12"/>
  <c r="O259" i="12"/>
  <c r="M259" i="12"/>
  <c r="K259" i="12"/>
  <c r="I259" i="12"/>
  <c r="G259" i="12"/>
  <c r="E259" i="12"/>
  <c r="S108" i="12"/>
  <c r="O108" i="12"/>
  <c r="M108" i="12"/>
  <c r="K108" i="12"/>
  <c r="I108" i="12"/>
  <c r="E108" i="12"/>
  <c r="Q259" i="12"/>
  <c r="G108" i="12"/>
  <c r="G341" i="12"/>
  <c r="M118" i="39"/>
  <c r="Y88" i="29"/>
  <c r="S59" i="9"/>
  <c r="Q59" i="9"/>
  <c r="O59" i="9"/>
  <c r="M59" i="9"/>
  <c r="K59" i="9"/>
  <c r="I59" i="9"/>
  <c r="G59" i="9"/>
  <c r="E59" i="9"/>
  <c r="C59" i="9"/>
  <c r="S60" i="8"/>
  <c r="Q60" i="8"/>
  <c r="O60" i="8"/>
  <c r="M60" i="8"/>
  <c r="K60" i="8"/>
  <c r="I60" i="8"/>
  <c r="G60" i="8"/>
  <c r="E60" i="8"/>
  <c r="C60" i="8"/>
  <c r="U36" i="4"/>
  <c r="S36" i="4"/>
  <c r="Q48" i="18"/>
  <c r="Q59" i="18"/>
  <c r="U51" i="32"/>
  <c r="Y51" i="32"/>
  <c r="U53" i="28"/>
  <c r="AC53" i="28"/>
  <c r="AQ54" i="19"/>
  <c r="T31" i="3"/>
  <c r="U26" i="5"/>
  <c r="V31" i="3"/>
  <c r="E19" i="2"/>
  <c r="AS54" i="19"/>
  <c r="AO54" i="19"/>
  <c r="AM54" i="19"/>
  <c r="AK54" i="19"/>
  <c r="AI54" i="19"/>
  <c r="AG54" i="19"/>
  <c r="AE54" i="19"/>
  <c r="AC54" i="19"/>
  <c r="AA54" i="19"/>
  <c r="Y54" i="19"/>
  <c r="W54" i="19"/>
  <c r="U54" i="19"/>
  <c r="S54" i="19"/>
  <c r="Q54" i="19"/>
  <c r="O54" i="19"/>
  <c r="M54" i="19"/>
  <c r="K54" i="19"/>
  <c r="I54" i="19"/>
  <c r="G54" i="19"/>
  <c r="F25" i="24"/>
  <c r="H25" i="24"/>
  <c r="J25" i="24"/>
  <c r="L25" i="24"/>
  <c r="N25" i="24"/>
  <c r="P25" i="24"/>
  <c r="R25" i="24"/>
  <c r="T25" i="24"/>
  <c r="D25" i="24"/>
  <c r="V35" i="27"/>
  <c r="V30" i="27"/>
  <c r="V25" i="27"/>
  <c r="T35" i="27"/>
  <c r="T30" i="27"/>
  <c r="T25" i="27"/>
  <c r="R35" i="27"/>
  <c r="R30" i="27"/>
  <c r="R25" i="27"/>
  <c r="P35" i="27"/>
  <c r="P30" i="27"/>
  <c r="P25" i="27"/>
  <c r="N35" i="27"/>
  <c r="N30" i="27"/>
  <c r="N25" i="27"/>
  <c r="L35" i="27"/>
  <c r="L30" i="27"/>
  <c r="L25" i="27"/>
  <c r="J35" i="27"/>
  <c r="J30" i="27"/>
  <c r="J25" i="27"/>
  <c r="H35" i="27"/>
  <c r="H30" i="27"/>
  <c r="H25" i="27"/>
  <c r="V50" i="26"/>
  <c r="V45" i="26"/>
  <c r="V40" i="26"/>
  <c r="V35" i="26"/>
  <c r="V30" i="26"/>
  <c r="V25" i="26"/>
  <c r="T50" i="26"/>
  <c r="T35" i="26"/>
  <c r="T30" i="26"/>
  <c r="T25" i="26"/>
  <c r="R50" i="26"/>
  <c r="R35" i="26"/>
  <c r="R30" i="26"/>
  <c r="R25" i="26"/>
  <c r="P50" i="26"/>
  <c r="P35" i="26"/>
  <c r="P30" i="26"/>
  <c r="P25" i="26"/>
  <c r="N50" i="26"/>
  <c r="N35" i="26"/>
  <c r="N30" i="26"/>
  <c r="N25" i="26"/>
  <c r="L50" i="26"/>
  <c r="L35" i="26"/>
  <c r="L30" i="26"/>
  <c r="L25" i="26"/>
  <c r="J50" i="26"/>
  <c r="J35" i="26"/>
  <c r="J30" i="26"/>
  <c r="J25" i="26"/>
  <c r="H35" i="26"/>
  <c r="H30" i="26"/>
  <c r="H25" i="26"/>
  <c r="U30" i="25"/>
  <c r="U19" i="25"/>
  <c r="S30" i="25"/>
  <c r="S19" i="25"/>
  <c r="Q30" i="25"/>
  <c r="Q19" i="25"/>
  <c r="O30" i="25"/>
  <c r="O19" i="25"/>
  <c r="M30" i="25"/>
  <c r="M19" i="25"/>
  <c r="K30" i="25"/>
  <c r="K19" i="25"/>
  <c r="I30" i="25"/>
  <c r="I24" i="25"/>
  <c r="I19" i="25"/>
  <c r="G30" i="25"/>
  <c r="G24" i="25"/>
  <c r="G19" i="25"/>
  <c r="S43" i="9"/>
  <c r="S50" i="9"/>
  <c r="S19" i="9"/>
  <c r="Q43" i="9"/>
  <c r="Q50" i="9"/>
  <c r="Q19" i="9"/>
  <c r="O43" i="9"/>
  <c r="O50" i="9"/>
  <c r="O19" i="9"/>
  <c r="M43" i="9"/>
  <c r="M50" i="9"/>
  <c r="M19" i="9"/>
  <c r="K43" i="9"/>
  <c r="K50" i="9"/>
  <c r="K19" i="9"/>
  <c r="I43" i="9"/>
  <c r="I50" i="9"/>
  <c r="I52" i="9"/>
  <c r="I19" i="9"/>
  <c r="G43" i="9"/>
  <c r="G50" i="9"/>
  <c r="G19" i="9"/>
  <c r="E43" i="9"/>
  <c r="E50" i="9"/>
  <c r="E52" i="9"/>
  <c r="E19" i="9"/>
  <c r="C43" i="9"/>
  <c r="C50" i="9"/>
  <c r="C52" i="9"/>
  <c r="C19" i="9"/>
  <c r="S42" i="8"/>
  <c r="S51" i="8"/>
  <c r="S18" i="8"/>
  <c r="Q42" i="8"/>
  <c r="Q51" i="8"/>
  <c r="Q18" i="8"/>
  <c r="O42" i="8"/>
  <c r="O51" i="8"/>
  <c r="O18" i="8"/>
  <c r="M42" i="8"/>
  <c r="M18" i="8"/>
  <c r="K42" i="8"/>
  <c r="K51" i="8"/>
  <c r="K18" i="8"/>
  <c r="I42" i="8"/>
  <c r="I51" i="8"/>
  <c r="I18" i="8"/>
  <c r="G42" i="8"/>
  <c r="G51" i="8"/>
  <c r="G18" i="8"/>
  <c r="G53" i="8"/>
  <c r="E42" i="8"/>
  <c r="E51" i="8"/>
  <c r="E18" i="8"/>
  <c r="C42" i="8"/>
  <c r="C51" i="8"/>
  <c r="C18" i="8"/>
  <c r="U38" i="7"/>
  <c r="S38" i="7"/>
  <c r="Q38" i="7"/>
  <c r="O38" i="7"/>
  <c r="M38" i="7"/>
  <c r="K38" i="7"/>
  <c r="E38" i="7"/>
  <c r="M52" i="9"/>
  <c r="Q52" i="9"/>
  <c r="G52" i="9"/>
  <c r="K52" i="9"/>
  <c r="O52" i="9"/>
  <c r="S52" i="9"/>
  <c r="M51" i="8"/>
  <c r="M53" i="8"/>
  <c r="E53" i="8"/>
  <c r="K53" i="8"/>
  <c r="O53" i="8"/>
  <c r="S53" i="8"/>
  <c r="C53" i="8"/>
  <c r="I53" i="8"/>
  <c r="K21" i="7"/>
  <c r="K39" i="7"/>
  <c r="K27" i="7"/>
  <c r="K33" i="7"/>
  <c r="K15" i="7"/>
  <c r="O33" i="7"/>
  <c r="O15" i="7"/>
  <c r="O21" i="7"/>
  <c r="O27" i="7"/>
  <c r="E27" i="7"/>
  <c r="E33" i="7"/>
  <c r="E15" i="7"/>
  <c r="E21" i="7"/>
  <c r="O40" i="7"/>
  <c r="S21" i="7"/>
  <c r="S27" i="7"/>
  <c r="S33" i="7"/>
  <c r="S15" i="7"/>
  <c r="M27" i="7"/>
  <c r="M33" i="7"/>
  <c r="M15" i="7"/>
  <c r="M21" i="7"/>
  <c r="S40" i="7"/>
  <c r="Q15" i="7"/>
  <c r="Q39" i="7"/>
  <c r="Q21" i="7"/>
  <c r="Q27" i="7"/>
  <c r="Q33" i="7"/>
  <c r="U27" i="7"/>
  <c r="U33" i="7"/>
  <c r="U21" i="7"/>
  <c r="U40" i="7"/>
  <c r="Q53" i="8"/>
  <c r="U39" i="7"/>
  <c r="Q40" i="7"/>
  <c r="M40" i="7"/>
  <c r="M39" i="7"/>
  <c r="K52" i="5"/>
  <c r="O39" i="7"/>
  <c r="S39" i="7"/>
  <c r="I52" i="5"/>
  <c r="G52" i="5"/>
  <c r="E52" i="5"/>
  <c r="C52" i="5"/>
  <c r="O430" i="12"/>
  <c r="O417" i="12"/>
  <c r="O412" i="12"/>
  <c r="O405" i="12"/>
  <c r="O364" i="12"/>
  <c r="P364" i="12"/>
  <c r="O346" i="12"/>
  <c r="O278" i="12"/>
  <c r="O264" i="12"/>
  <c r="Q346" i="12"/>
  <c r="X40" i="26"/>
  <c r="S48" i="21"/>
  <c r="M48" i="21"/>
  <c r="K51" i="17"/>
  <c r="F20" i="27"/>
  <c r="R21" i="27"/>
  <c r="X25" i="27"/>
  <c r="X30" i="27"/>
  <c r="X35" i="27"/>
  <c r="F20" i="26"/>
  <c r="N21" i="26"/>
  <c r="X25" i="26"/>
  <c r="X30" i="26"/>
  <c r="X35" i="26"/>
  <c r="X45" i="26"/>
  <c r="X50" i="26"/>
  <c r="Y58" i="26"/>
  <c r="W19" i="25"/>
  <c r="W30" i="25"/>
  <c r="E35" i="25"/>
  <c r="F19" i="26"/>
  <c r="F56" i="26"/>
  <c r="F21" i="27"/>
  <c r="G35" i="25"/>
  <c r="I35" i="25"/>
  <c r="K35" i="25"/>
  <c r="L19" i="26"/>
  <c r="L56" i="26"/>
  <c r="M35" i="25"/>
  <c r="N19" i="26"/>
  <c r="N56" i="26"/>
  <c r="N21" i="27"/>
  <c r="O35" i="25"/>
  <c r="P19" i="26"/>
  <c r="P56" i="26"/>
  <c r="Q35" i="25"/>
  <c r="R19" i="26"/>
  <c r="S35" i="25"/>
  <c r="U35" i="25"/>
  <c r="V19" i="26"/>
  <c r="V56" i="26"/>
  <c r="W35" i="25"/>
  <c r="W37" i="25" s="1"/>
  <c r="X21" i="26" s="1"/>
  <c r="D15" i="24"/>
  <c r="F15" i="24"/>
  <c r="H15" i="24"/>
  <c r="J15" i="24"/>
  <c r="L15" i="24"/>
  <c r="N15" i="24"/>
  <c r="P15" i="24"/>
  <c r="R15" i="24"/>
  <c r="T15" i="24"/>
  <c r="V15" i="24"/>
  <c r="D16" i="24"/>
  <c r="F16" i="24"/>
  <c r="H16" i="24"/>
  <c r="J16" i="24"/>
  <c r="L16" i="24"/>
  <c r="N16" i="24"/>
  <c r="P16" i="24"/>
  <c r="R16" i="24"/>
  <c r="T16" i="24"/>
  <c r="V16" i="24"/>
  <c r="D18" i="24"/>
  <c r="F18" i="24"/>
  <c r="H18" i="24"/>
  <c r="J18" i="24"/>
  <c r="L18" i="24"/>
  <c r="N18" i="24"/>
  <c r="P18" i="24"/>
  <c r="R18" i="24"/>
  <c r="T18" i="24"/>
  <c r="V18" i="24"/>
  <c r="D22" i="24"/>
  <c r="F22" i="24"/>
  <c r="H22" i="24"/>
  <c r="J22" i="24"/>
  <c r="L22" i="24"/>
  <c r="N22" i="24"/>
  <c r="P22" i="24"/>
  <c r="R22" i="24"/>
  <c r="T22" i="24"/>
  <c r="V22" i="24"/>
  <c r="D23" i="24"/>
  <c r="F23" i="24"/>
  <c r="H23" i="24"/>
  <c r="J23" i="24"/>
  <c r="L23" i="24"/>
  <c r="N23" i="24"/>
  <c r="P23" i="24"/>
  <c r="R23" i="24"/>
  <c r="T23" i="24"/>
  <c r="V23" i="24"/>
  <c r="D24" i="24"/>
  <c r="F24" i="24"/>
  <c r="H24" i="24"/>
  <c r="J24" i="24"/>
  <c r="L24" i="24"/>
  <c r="N24" i="24"/>
  <c r="P24" i="24"/>
  <c r="R24" i="24"/>
  <c r="T24" i="24"/>
  <c r="V24" i="24"/>
  <c r="D26" i="24"/>
  <c r="F26" i="24"/>
  <c r="H26" i="24"/>
  <c r="J26" i="24"/>
  <c r="L26" i="24"/>
  <c r="N26" i="24"/>
  <c r="P26" i="24"/>
  <c r="R26" i="24"/>
  <c r="T26" i="24"/>
  <c r="V26" i="24"/>
  <c r="D27" i="24"/>
  <c r="F27" i="24"/>
  <c r="H27" i="24"/>
  <c r="J27" i="24"/>
  <c r="L27" i="24"/>
  <c r="N27" i="24"/>
  <c r="P27" i="24"/>
  <c r="R27" i="24"/>
  <c r="T27" i="24"/>
  <c r="V27" i="24"/>
  <c r="D31" i="24"/>
  <c r="F31" i="24"/>
  <c r="H31" i="24"/>
  <c r="J31" i="24"/>
  <c r="L31" i="24"/>
  <c r="N31" i="24"/>
  <c r="P31" i="24"/>
  <c r="R31" i="24"/>
  <c r="T31" i="24"/>
  <c r="V31" i="24"/>
  <c r="D32" i="24"/>
  <c r="F32" i="24"/>
  <c r="H32" i="24"/>
  <c r="J32" i="24"/>
  <c r="L32" i="24"/>
  <c r="N32" i="24"/>
  <c r="P32" i="24"/>
  <c r="R32" i="24"/>
  <c r="T32" i="24"/>
  <c r="V32" i="24"/>
  <c r="D33" i="24"/>
  <c r="F33" i="24"/>
  <c r="H33" i="24"/>
  <c r="J33" i="24"/>
  <c r="L33" i="24"/>
  <c r="N33" i="24"/>
  <c r="P33" i="24"/>
  <c r="R33" i="24"/>
  <c r="T33" i="24"/>
  <c r="V33" i="24"/>
  <c r="AD43" i="30"/>
  <c r="Y15" i="21"/>
  <c r="Y17" i="21"/>
  <c r="Y20" i="21"/>
  <c r="Y23" i="21"/>
  <c r="Y25" i="21"/>
  <c r="Y28" i="21"/>
  <c r="Y30" i="21"/>
  <c r="Y32" i="21"/>
  <c r="Y34" i="21"/>
  <c r="Y36" i="21"/>
  <c r="Y39" i="21"/>
  <c r="Y41" i="21"/>
  <c r="Y46" i="21"/>
  <c r="S15" i="21"/>
  <c r="S16" i="21"/>
  <c r="S17" i="21"/>
  <c r="S18" i="21"/>
  <c r="S20" i="21"/>
  <c r="S21" i="21"/>
  <c r="S23" i="21"/>
  <c r="S24" i="21"/>
  <c r="S25" i="21"/>
  <c r="S27" i="21"/>
  <c r="S28" i="21"/>
  <c r="S30" i="21"/>
  <c r="S31" i="21"/>
  <c r="S32" i="21"/>
  <c r="S33" i="21"/>
  <c r="S34" i="21"/>
  <c r="S35" i="21"/>
  <c r="S36" i="21"/>
  <c r="S38" i="21"/>
  <c r="S39" i="21"/>
  <c r="S40" i="21"/>
  <c r="S41" i="21"/>
  <c r="S42" i="21"/>
  <c r="S43" i="21"/>
  <c r="S45" i="21"/>
  <c r="S46" i="21"/>
  <c r="S47" i="21"/>
  <c r="S50" i="21"/>
  <c r="S51" i="21"/>
  <c r="S52" i="21"/>
  <c r="S14" i="21"/>
  <c r="S12" i="21"/>
  <c r="M15" i="21"/>
  <c r="M16" i="21"/>
  <c r="M17" i="21"/>
  <c r="M18" i="21"/>
  <c r="M20" i="21"/>
  <c r="M21" i="21"/>
  <c r="M23" i="21"/>
  <c r="M24" i="21"/>
  <c r="M25" i="21"/>
  <c r="M27" i="21"/>
  <c r="M28" i="21"/>
  <c r="M30" i="21"/>
  <c r="M31" i="21"/>
  <c r="M32" i="21"/>
  <c r="M33" i="21"/>
  <c r="M34" i="21"/>
  <c r="M35" i="21"/>
  <c r="M36" i="21"/>
  <c r="M38" i="21"/>
  <c r="M39" i="21"/>
  <c r="M40" i="21"/>
  <c r="M41" i="21"/>
  <c r="M42" i="21"/>
  <c r="M43" i="21"/>
  <c r="M45" i="21"/>
  <c r="M46" i="21"/>
  <c r="M47" i="21"/>
  <c r="M50" i="21"/>
  <c r="M51" i="21"/>
  <c r="M52" i="21"/>
  <c r="M14" i="21"/>
  <c r="M12" i="21"/>
  <c r="Q53" i="21"/>
  <c r="O53" i="21"/>
  <c r="K53" i="21"/>
  <c r="I53" i="21"/>
  <c r="E53" i="21"/>
  <c r="C53" i="21"/>
  <c r="Q53" i="20"/>
  <c r="O53" i="20"/>
  <c r="K53" i="20"/>
  <c r="I53" i="20"/>
  <c r="E53" i="20"/>
  <c r="T19" i="26"/>
  <c r="T21" i="26"/>
  <c r="O36" i="25"/>
  <c r="P20" i="26"/>
  <c r="J21" i="26"/>
  <c r="H19" i="26"/>
  <c r="H56" i="26"/>
  <c r="H21" i="27"/>
  <c r="H21" i="26"/>
  <c r="F19" i="27"/>
  <c r="F40" i="27"/>
  <c r="L21" i="26"/>
  <c r="P19" i="24"/>
  <c r="P28" i="24"/>
  <c r="P34" i="24"/>
  <c r="H19" i="24"/>
  <c r="H28" i="24"/>
  <c r="H34" i="24"/>
  <c r="T19" i="24"/>
  <c r="T28" i="24"/>
  <c r="T34" i="24"/>
  <c r="V19" i="24"/>
  <c r="N19" i="24"/>
  <c r="N28" i="24"/>
  <c r="N34" i="24"/>
  <c r="F19" i="24"/>
  <c r="F28" i="24"/>
  <c r="F34" i="24"/>
  <c r="D19" i="24"/>
  <c r="D28" i="24"/>
  <c r="D34" i="24"/>
  <c r="P21" i="26"/>
  <c r="W36" i="25"/>
  <c r="X20" i="26" s="1"/>
  <c r="G36" i="25"/>
  <c r="H20" i="26"/>
  <c r="L19" i="24"/>
  <c r="L28" i="24"/>
  <c r="L34" i="24"/>
  <c r="U36" i="25"/>
  <c r="V20" i="26"/>
  <c r="V21" i="26"/>
  <c r="F21" i="26"/>
  <c r="M36" i="25"/>
  <c r="N20" i="26"/>
  <c r="R19" i="24"/>
  <c r="R28" i="24"/>
  <c r="R34" i="24"/>
  <c r="J19" i="24"/>
  <c r="J28" i="24"/>
  <c r="J34" i="24"/>
  <c r="L19" i="27"/>
  <c r="L40" i="27"/>
  <c r="L21" i="27"/>
  <c r="R19" i="27"/>
  <c r="R40" i="27"/>
  <c r="R42" i="27"/>
  <c r="R57" i="26"/>
  <c r="R20" i="27"/>
  <c r="V21" i="27"/>
  <c r="V19" i="27"/>
  <c r="V40" i="27"/>
  <c r="N57" i="26"/>
  <c r="N20" i="27"/>
  <c r="N19" i="27"/>
  <c r="N40" i="27"/>
  <c r="P57" i="26"/>
  <c r="P20" i="27"/>
  <c r="P19" i="27"/>
  <c r="P40" i="27"/>
  <c r="P21" i="27"/>
  <c r="Q36" i="25"/>
  <c r="R20" i="26"/>
  <c r="I36" i="25"/>
  <c r="J20" i="26"/>
  <c r="R21" i="26"/>
  <c r="S36" i="25"/>
  <c r="T20" i="26"/>
  <c r="K36" i="25"/>
  <c r="L20" i="26"/>
  <c r="J19" i="26"/>
  <c r="J56" i="26"/>
  <c r="H19" i="27"/>
  <c r="H40" i="27"/>
  <c r="H57" i="26"/>
  <c r="H20" i="27"/>
  <c r="L57" i="26"/>
  <c r="L20" i="27"/>
  <c r="J21" i="27"/>
  <c r="P41" i="27"/>
  <c r="R41" i="27"/>
  <c r="J19" i="27"/>
  <c r="J40" i="27"/>
  <c r="J57" i="26"/>
  <c r="J20" i="27"/>
  <c r="N41" i="27"/>
  <c r="H41" i="27"/>
  <c r="T21" i="27"/>
  <c r="T20" i="27"/>
  <c r="V57" i="26"/>
  <c r="V20" i="27"/>
  <c r="T19" i="27"/>
  <c r="T40" i="27"/>
  <c r="T42" i="27"/>
  <c r="J41" i="27"/>
  <c r="L41" i="27"/>
  <c r="V41" i="27"/>
  <c r="T41" i="27"/>
  <c r="S50" i="5"/>
  <c r="S41" i="5"/>
  <c r="S32" i="5"/>
  <c r="S17" i="5"/>
  <c r="S19" i="5"/>
  <c r="V45" i="30"/>
  <c r="AD45" i="30"/>
  <c r="AD48" i="30"/>
  <c r="N54" i="18"/>
  <c r="M52" i="5"/>
  <c r="Q52" i="5"/>
  <c r="O52" i="5"/>
  <c r="S52" i="5"/>
  <c r="G15" i="4"/>
  <c r="Q102" i="4"/>
  <c r="Q80" i="4"/>
  <c r="M102" i="4"/>
  <c r="M80" i="4"/>
  <c r="I102" i="4"/>
  <c r="I80" i="4"/>
  <c r="E102" i="4"/>
  <c r="E80" i="4"/>
  <c r="Q54" i="4"/>
  <c r="Q42" i="4"/>
  <c r="Q30" i="4"/>
  <c r="Q21" i="4"/>
  <c r="M54" i="4"/>
  <c r="M42" i="4"/>
  <c r="M30" i="4"/>
  <c r="M21" i="4"/>
  <c r="I54" i="4"/>
  <c r="I42" i="4"/>
  <c r="I30" i="4"/>
  <c r="I21" i="4"/>
  <c r="E54" i="4"/>
  <c r="E42" i="4"/>
  <c r="E30" i="4"/>
  <c r="E21" i="4"/>
  <c r="V16" i="3"/>
  <c r="R65" i="3"/>
  <c r="R54" i="3"/>
  <c r="R45" i="3"/>
  <c r="R36" i="3"/>
  <c r="R21" i="3"/>
  <c r="R25" i="3"/>
  <c r="N65" i="3"/>
  <c r="N54" i="3"/>
  <c r="N45" i="3"/>
  <c r="N36" i="3"/>
  <c r="N21" i="3"/>
  <c r="N25" i="3"/>
  <c r="J65" i="3"/>
  <c r="J54" i="3"/>
  <c r="J21" i="3"/>
  <c r="J25" i="3"/>
  <c r="F65" i="3"/>
  <c r="F21" i="3"/>
  <c r="F25" i="3"/>
  <c r="M114" i="4"/>
  <c r="N58" i="3"/>
  <c r="F45" i="3"/>
  <c r="J36" i="3"/>
  <c r="N56" i="3"/>
  <c r="F54" i="3"/>
  <c r="R56" i="3"/>
  <c r="F36" i="3"/>
  <c r="J45" i="3"/>
  <c r="E114" i="4"/>
  <c r="F58" i="3"/>
  <c r="Q114" i="4"/>
  <c r="R58" i="3"/>
  <c r="I114" i="4"/>
  <c r="J58" i="3"/>
  <c r="R42" i="22"/>
  <c r="R17" i="22"/>
  <c r="K15" i="17"/>
  <c r="K56" i="17" s="1"/>
  <c r="N68" i="3"/>
  <c r="J56" i="3"/>
  <c r="J68" i="3"/>
  <c r="R68" i="3"/>
  <c r="F68" i="3"/>
  <c r="E56" i="17"/>
  <c r="I12" i="34"/>
  <c r="U96" i="28"/>
  <c r="AC96" i="28"/>
  <c r="I38" i="7"/>
  <c r="G38" i="7"/>
  <c r="G33" i="7"/>
  <c r="G15" i="7"/>
  <c r="G21" i="7"/>
  <c r="G27" i="7"/>
  <c r="I15" i="7"/>
  <c r="I21" i="7"/>
  <c r="I27" i="7"/>
  <c r="I33" i="7"/>
  <c r="Q63" i="9"/>
  <c r="I40" i="7"/>
  <c r="I63" i="9"/>
  <c r="I66" i="9"/>
  <c r="S63" i="9"/>
  <c r="S66" i="9"/>
  <c r="G40" i="7"/>
  <c r="G63" i="9"/>
  <c r="G66" i="9"/>
  <c r="O63" i="9"/>
  <c r="O66" i="9"/>
  <c r="E63" i="9"/>
  <c r="E66" i="9"/>
  <c r="M63" i="9"/>
  <c r="M66" i="9"/>
  <c r="C63" i="9"/>
  <c r="C66" i="9"/>
  <c r="K63" i="9"/>
  <c r="K66" i="9"/>
  <c r="S67" i="8"/>
  <c r="Q67" i="8"/>
  <c r="C67" i="8"/>
  <c r="K67" i="8"/>
  <c r="O67" i="8"/>
  <c r="E67" i="8"/>
  <c r="I67" i="8"/>
  <c r="M67" i="8"/>
  <c r="G67" i="8"/>
  <c r="AI53" i="23"/>
  <c r="AG53" i="23"/>
  <c r="I39" i="7"/>
  <c r="Q66" i="9"/>
  <c r="AK53" i="23"/>
  <c r="E39" i="7"/>
  <c r="G39" i="7"/>
  <c r="U110" i="4"/>
  <c r="S110" i="4"/>
  <c r="U106" i="4"/>
  <c r="S106" i="4"/>
  <c r="U94" i="4"/>
  <c r="U95" i="4"/>
  <c r="U96" i="4"/>
  <c r="U97" i="4"/>
  <c r="U98" i="4"/>
  <c r="U99" i="4"/>
  <c r="U100" i="4"/>
  <c r="U101" i="4"/>
  <c r="U93" i="4"/>
  <c r="S94" i="4"/>
  <c r="S95" i="4"/>
  <c r="S96" i="4"/>
  <c r="S97" i="4"/>
  <c r="S98" i="4"/>
  <c r="S99" i="4"/>
  <c r="S100" i="4"/>
  <c r="S101" i="4"/>
  <c r="S93" i="4"/>
  <c r="U88" i="4"/>
  <c r="S88" i="4"/>
  <c r="U84" i="4"/>
  <c r="S84" i="4"/>
  <c r="S77" i="4"/>
  <c r="S78" i="4"/>
  <c r="S79" i="4"/>
  <c r="S80" i="4"/>
  <c r="S76" i="4"/>
  <c r="O102" i="4"/>
  <c r="O114" i="4"/>
  <c r="P58" i="3"/>
  <c r="K102" i="4"/>
  <c r="K114" i="4"/>
  <c r="L58" i="3"/>
  <c r="G102" i="4"/>
  <c r="C102" i="4"/>
  <c r="O80" i="4"/>
  <c r="K80" i="4"/>
  <c r="G80" i="4"/>
  <c r="C80" i="4"/>
  <c r="U58" i="4"/>
  <c r="S58" i="4"/>
  <c r="U52" i="4"/>
  <c r="U53" i="4"/>
  <c r="S52" i="4"/>
  <c r="S54" i="4"/>
  <c r="S53" i="4"/>
  <c r="U51" i="4"/>
  <c r="S51" i="4"/>
  <c r="U46" i="4"/>
  <c r="S46" i="4"/>
  <c r="U37" i="4"/>
  <c r="U38" i="4"/>
  <c r="U39" i="4"/>
  <c r="U40" i="4"/>
  <c r="U41" i="4"/>
  <c r="S37" i="4"/>
  <c r="S38" i="4"/>
  <c r="S39" i="4"/>
  <c r="S40" i="4"/>
  <c r="S41" i="4"/>
  <c r="U35" i="4"/>
  <c r="S35" i="4"/>
  <c r="U27" i="4"/>
  <c r="U28" i="4"/>
  <c r="U29" i="4"/>
  <c r="U26" i="4"/>
  <c r="S27" i="4"/>
  <c r="S28" i="4"/>
  <c r="S29" i="4"/>
  <c r="S26" i="4"/>
  <c r="U20" i="4"/>
  <c r="S20" i="4"/>
  <c r="U19" i="4"/>
  <c r="S19" i="4"/>
  <c r="S21" i="4"/>
  <c r="O54" i="4"/>
  <c r="K54" i="4"/>
  <c r="G54" i="4"/>
  <c r="C54" i="4"/>
  <c r="O42" i="4"/>
  <c r="K42" i="4"/>
  <c r="G42" i="4"/>
  <c r="C42" i="4"/>
  <c r="C114" i="4"/>
  <c r="O30" i="4"/>
  <c r="K30" i="4"/>
  <c r="G30" i="4"/>
  <c r="C30" i="4"/>
  <c r="O21" i="4"/>
  <c r="K21" i="4"/>
  <c r="G21" i="4"/>
  <c r="C21" i="4"/>
  <c r="U72" i="4"/>
  <c r="S72" i="4"/>
  <c r="Q72" i="4"/>
  <c r="O72" i="4"/>
  <c r="M72" i="4"/>
  <c r="K72" i="4"/>
  <c r="I72" i="4"/>
  <c r="G72" i="4"/>
  <c r="U15" i="4"/>
  <c r="S15" i="4"/>
  <c r="Q15" i="4"/>
  <c r="O15" i="4"/>
  <c r="M15" i="4"/>
  <c r="K15" i="4"/>
  <c r="I15" i="4"/>
  <c r="G114" i="4"/>
  <c r="H58" i="3"/>
  <c r="U21" i="4"/>
  <c r="U30" i="4"/>
  <c r="U54" i="4"/>
  <c r="U102" i="4"/>
  <c r="U80" i="4"/>
  <c r="U42" i="4"/>
  <c r="U114" i="4"/>
  <c r="V58" i="3"/>
  <c r="I102" i="34"/>
  <c r="I78" i="34"/>
  <c r="E77" i="34"/>
  <c r="E71" i="34"/>
  <c r="I23" i="34"/>
  <c r="I18" i="34"/>
  <c r="V64" i="3"/>
  <c r="V63" i="3"/>
  <c r="V49" i="3"/>
  <c r="V50" i="3"/>
  <c r="V51" i="3"/>
  <c r="V52" i="3"/>
  <c r="V53" i="3"/>
  <c r="V48" i="3"/>
  <c r="V40" i="3"/>
  <c r="V41" i="3"/>
  <c r="V42" i="3"/>
  <c r="V43" i="3"/>
  <c r="V44" i="3"/>
  <c r="V39" i="3"/>
  <c r="V29" i="3"/>
  <c r="V30" i="3"/>
  <c r="V32" i="3"/>
  <c r="V33" i="3"/>
  <c r="V34" i="3"/>
  <c r="V35" i="3"/>
  <c r="V28" i="3"/>
  <c r="V22" i="3"/>
  <c r="V23" i="3"/>
  <c r="V24" i="3"/>
  <c r="V18" i="3"/>
  <c r="V19" i="3"/>
  <c r="V20" i="3"/>
  <c r="V17" i="3"/>
  <c r="T64" i="3"/>
  <c r="T65" i="3"/>
  <c r="T63" i="3"/>
  <c r="T60" i="3"/>
  <c r="T51" i="3"/>
  <c r="U47" i="5"/>
  <c r="T53" i="3"/>
  <c r="U49" i="5"/>
  <c r="T48" i="3"/>
  <c r="T42" i="3"/>
  <c r="U38" i="5"/>
  <c r="T44" i="3"/>
  <c r="U40" i="5"/>
  <c r="T32" i="3"/>
  <c r="U27" i="5"/>
  <c r="T33" i="3"/>
  <c r="U28" i="5"/>
  <c r="T34" i="3"/>
  <c r="U30" i="5"/>
  <c r="T35" i="3"/>
  <c r="U31" i="5"/>
  <c r="T22" i="3"/>
  <c r="T23" i="3"/>
  <c r="T24" i="3"/>
  <c r="U18" i="5"/>
  <c r="T18" i="3"/>
  <c r="U14" i="5"/>
  <c r="T19" i="3"/>
  <c r="U15" i="5"/>
  <c r="T20" i="3"/>
  <c r="U16" i="5"/>
  <c r="T17" i="3"/>
  <c r="U13" i="5"/>
  <c r="T16" i="3"/>
  <c r="U12" i="5"/>
  <c r="P65" i="3"/>
  <c r="L65" i="3"/>
  <c r="H65" i="3"/>
  <c r="P54" i="3"/>
  <c r="L54" i="3"/>
  <c r="H54" i="3"/>
  <c r="P45" i="3"/>
  <c r="L45" i="3"/>
  <c r="P21" i="3"/>
  <c r="P25" i="3"/>
  <c r="L21" i="3"/>
  <c r="L25" i="3"/>
  <c r="H21" i="3"/>
  <c r="H25" i="3"/>
  <c r="D65" i="3"/>
  <c r="D21" i="3"/>
  <c r="D25" i="3"/>
  <c r="K44" i="2"/>
  <c r="K34" i="2"/>
  <c r="K24" i="2"/>
  <c r="I44" i="2"/>
  <c r="I34" i="2"/>
  <c r="I24" i="2"/>
  <c r="G44" i="2"/>
  <c r="G34" i="2"/>
  <c r="G24" i="2"/>
  <c r="E39" i="2"/>
  <c r="E44" i="2"/>
  <c r="E40" i="2"/>
  <c r="E41" i="2"/>
  <c r="E42" i="2"/>
  <c r="E43" i="2"/>
  <c r="E38" i="2"/>
  <c r="E29" i="2"/>
  <c r="E30" i="2"/>
  <c r="E31" i="2"/>
  <c r="E32" i="2"/>
  <c r="E33" i="2"/>
  <c r="E28" i="2"/>
  <c r="E17" i="2"/>
  <c r="E18" i="2"/>
  <c r="E20" i="2"/>
  <c r="E21" i="2"/>
  <c r="E22" i="2"/>
  <c r="E23" i="2"/>
  <c r="E16" i="2"/>
  <c r="E24" i="2"/>
  <c r="V65" i="3"/>
  <c r="V54" i="3"/>
  <c r="T21" i="3"/>
  <c r="V45" i="3"/>
  <c r="V21" i="3"/>
  <c r="V25" i="3"/>
  <c r="V36" i="3"/>
  <c r="K45" i="2"/>
  <c r="A142" i="39"/>
  <c r="A73" i="39"/>
  <c r="M57" i="39"/>
  <c r="V56" i="3"/>
  <c r="N19" i="38"/>
  <c r="M19" i="38"/>
  <c r="L19" i="38"/>
  <c r="L22" i="38"/>
  <c r="K19" i="38"/>
  <c r="J19" i="38"/>
  <c r="K22" i="38"/>
  <c r="I19" i="38"/>
  <c r="H19" i="38"/>
  <c r="G19" i="38"/>
  <c r="F19" i="38"/>
  <c r="E19" i="38"/>
  <c r="E36" i="34"/>
  <c r="E52" i="34"/>
  <c r="I31" i="34"/>
  <c r="I46" i="34"/>
  <c r="AA20" i="33"/>
  <c r="W20" i="33"/>
  <c r="S20" i="33"/>
  <c r="Q20" i="33"/>
  <c r="O20" i="33"/>
  <c r="M20" i="33"/>
  <c r="K20" i="33"/>
  <c r="I20" i="33"/>
  <c r="G20" i="33"/>
  <c r="E20" i="33"/>
  <c r="C20" i="33"/>
  <c r="U19" i="33"/>
  <c r="U18" i="33"/>
  <c r="Y18" i="33"/>
  <c r="U17" i="33"/>
  <c r="Y17" i="33"/>
  <c r="U16" i="33"/>
  <c r="Y16" i="33"/>
  <c r="U15" i="33"/>
  <c r="Y15" i="33"/>
  <c r="U14" i="33"/>
  <c r="Y14" i="33"/>
  <c r="AA60" i="32"/>
  <c r="S60" i="32"/>
  <c r="Q60" i="32"/>
  <c r="O60" i="32"/>
  <c r="M60" i="32"/>
  <c r="K60" i="32"/>
  <c r="I60" i="32"/>
  <c r="G60" i="32"/>
  <c r="E60" i="32"/>
  <c r="C60" i="32"/>
  <c r="U59" i="32"/>
  <c r="Y59" i="32"/>
  <c r="U58" i="32"/>
  <c r="Y58" i="32"/>
  <c r="U57" i="32"/>
  <c r="Y57" i="32"/>
  <c r="U56" i="32"/>
  <c r="Y56" i="32"/>
  <c r="U55" i="32"/>
  <c r="Y55" i="32"/>
  <c r="U54" i="32"/>
  <c r="Y54" i="32"/>
  <c r="U52" i="32"/>
  <c r="Y52" i="32"/>
  <c r="U50" i="32"/>
  <c r="Y50" i="32"/>
  <c r="U48" i="32"/>
  <c r="Y48" i="32"/>
  <c r="U47" i="32"/>
  <c r="Y47" i="32"/>
  <c r="Y60" i="32" s="1"/>
  <c r="U46" i="32"/>
  <c r="Y46" i="32"/>
  <c r="U45" i="32"/>
  <c r="Y45" i="32"/>
  <c r="U44" i="32"/>
  <c r="Y44" i="32"/>
  <c r="U42" i="32"/>
  <c r="Y42" i="32"/>
  <c r="U41" i="32"/>
  <c r="Y41" i="32"/>
  <c r="U40" i="32"/>
  <c r="Y40" i="32"/>
  <c r="U39" i="32"/>
  <c r="Y39" i="32"/>
  <c r="U38" i="32"/>
  <c r="Y38" i="32"/>
  <c r="U37" i="32"/>
  <c r="Y37" i="32"/>
  <c r="U36" i="32"/>
  <c r="U35" i="32"/>
  <c r="Y35" i="32"/>
  <c r="U34" i="32"/>
  <c r="Y34" i="32"/>
  <c r="U33" i="32"/>
  <c r="Y33" i="32"/>
  <c r="U32" i="32"/>
  <c r="Y32" i="32"/>
  <c r="U31" i="32"/>
  <c r="Y31" i="32"/>
  <c r="U30" i="32"/>
  <c r="Y30" i="32"/>
  <c r="U28" i="32"/>
  <c r="Y28" i="32"/>
  <c r="U27" i="32"/>
  <c r="Y27" i="32"/>
  <c r="U26" i="32"/>
  <c r="Y26" i="32"/>
  <c r="U25" i="32"/>
  <c r="Y25" i="32"/>
  <c r="U24" i="32"/>
  <c r="Y24" i="32"/>
  <c r="U23" i="32"/>
  <c r="Y23" i="32"/>
  <c r="U22" i="32"/>
  <c r="Y22" i="32"/>
  <c r="U21" i="32"/>
  <c r="Y21" i="32"/>
  <c r="U20" i="32"/>
  <c r="Y20" i="32"/>
  <c r="U18" i="32"/>
  <c r="Y18" i="32"/>
  <c r="U19" i="32"/>
  <c r="Y19" i="32"/>
  <c r="U17" i="32"/>
  <c r="Y17" i="32"/>
  <c r="W60" i="32"/>
  <c r="Y20" i="33"/>
  <c r="U20" i="33"/>
  <c r="U60" i="32"/>
  <c r="G33" i="31"/>
  <c r="G30" i="31"/>
  <c r="G28" i="31"/>
  <c r="I26" i="31"/>
  <c r="I35" i="31"/>
  <c r="E26" i="31"/>
  <c r="E35" i="31"/>
  <c r="C26" i="31"/>
  <c r="C35" i="31"/>
  <c r="G24" i="31"/>
  <c r="G23" i="31"/>
  <c r="G26" i="31"/>
  <c r="G35" i="31"/>
  <c r="G22" i="31"/>
  <c r="G21" i="31"/>
  <c r="G20" i="31"/>
  <c r="G19" i="31"/>
  <c r="G18" i="31"/>
  <c r="G17" i="31"/>
  <c r="AF61" i="30"/>
  <c r="AB61" i="30"/>
  <c r="Z61" i="30"/>
  <c r="X61" i="30"/>
  <c r="T61" i="30"/>
  <c r="R61" i="30"/>
  <c r="P61" i="30"/>
  <c r="N61" i="30"/>
  <c r="L61" i="30"/>
  <c r="J61" i="30"/>
  <c r="H61" i="30"/>
  <c r="F61" i="30"/>
  <c r="D61" i="30"/>
  <c r="V60" i="30"/>
  <c r="AD60" i="30"/>
  <c r="V59" i="30"/>
  <c r="AD59" i="30"/>
  <c r="V58" i="30"/>
  <c r="AD58" i="30"/>
  <c r="V57" i="30"/>
  <c r="AD57" i="30"/>
  <c r="V56" i="30"/>
  <c r="AD56" i="30"/>
  <c r="V55" i="30"/>
  <c r="AD55" i="30"/>
  <c r="V54" i="30"/>
  <c r="AD54" i="30"/>
  <c r="V53" i="30"/>
  <c r="AD53" i="30"/>
  <c r="V52" i="30"/>
  <c r="AD52" i="30"/>
  <c r="V51" i="30"/>
  <c r="AD51" i="30"/>
  <c r="V50" i="30"/>
  <c r="AD50" i="30"/>
  <c r="V49" i="30"/>
  <c r="AD49" i="30"/>
  <c r="V47" i="30"/>
  <c r="AD47" i="30"/>
  <c r="V46" i="30"/>
  <c r="AD46" i="30"/>
  <c r="V42" i="30"/>
  <c r="AD42" i="30"/>
  <c r="V41" i="30"/>
  <c r="AD41" i="30"/>
  <c r="V40" i="30"/>
  <c r="AD40" i="30"/>
  <c r="V39" i="30"/>
  <c r="V38" i="30"/>
  <c r="AD38" i="30"/>
  <c r="V37" i="30"/>
  <c r="AD37" i="30"/>
  <c r="V36" i="30"/>
  <c r="AD36" i="30"/>
  <c r="V35" i="30"/>
  <c r="AD35" i="30"/>
  <c r="V34" i="30"/>
  <c r="V33" i="30"/>
  <c r="AD33" i="30"/>
  <c r="V32" i="30"/>
  <c r="AD32" i="30"/>
  <c r="V31" i="30"/>
  <c r="V30" i="30"/>
  <c r="AD30" i="30"/>
  <c r="V29" i="30"/>
  <c r="AD29" i="30"/>
  <c r="V28" i="30"/>
  <c r="AD28" i="30"/>
  <c r="V27" i="30"/>
  <c r="AD27" i="30"/>
  <c r="V26" i="30"/>
  <c r="AD26" i="30"/>
  <c r="V25" i="30"/>
  <c r="V24" i="30"/>
  <c r="V23" i="30"/>
  <c r="AD23" i="30"/>
  <c r="V21" i="30"/>
  <c r="AD21" i="30"/>
  <c r="V20" i="30"/>
  <c r="AD20" i="30"/>
  <c r="V19" i="30"/>
  <c r="AD19" i="30"/>
  <c r="V18" i="30"/>
  <c r="AD18" i="30"/>
  <c r="V22" i="30"/>
  <c r="AD22" i="30"/>
  <c r="V17" i="30"/>
  <c r="V61" i="30"/>
  <c r="AD61" i="30"/>
  <c r="AG88" i="29"/>
  <c r="AC88" i="29"/>
  <c r="AA88" i="29"/>
  <c r="W88" i="29"/>
  <c r="S88" i="29"/>
  <c r="Q88" i="29"/>
  <c r="O88" i="29"/>
  <c r="M88" i="29"/>
  <c r="K88" i="29"/>
  <c r="I88" i="29"/>
  <c r="G88" i="29"/>
  <c r="E88" i="29"/>
  <c r="C88" i="29"/>
  <c r="U87" i="29"/>
  <c r="AE87" i="29"/>
  <c r="U86" i="29"/>
  <c r="AE86" i="29"/>
  <c r="U85" i="29"/>
  <c r="AE85" i="29"/>
  <c r="U84" i="29"/>
  <c r="AE84" i="29"/>
  <c r="U83" i="29"/>
  <c r="AE83" i="29"/>
  <c r="U82" i="29"/>
  <c r="AE82" i="29"/>
  <c r="AE81" i="29"/>
  <c r="U80" i="29"/>
  <c r="AE80" i="29"/>
  <c r="U79" i="29"/>
  <c r="AE79" i="29"/>
  <c r="U78" i="29"/>
  <c r="AE78" i="29"/>
  <c r="U77" i="29"/>
  <c r="AE77" i="29"/>
  <c r="U76" i="29"/>
  <c r="AE76" i="29"/>
  <c r="U74" i="29"/>
  <c r="AE74" i="29"/>
  <c r="U73" i="29"/>
  <c r="AE73" i="29"/>
  <c r="U72" i="29"/>
  <c r="AE72" i="29"/>
  <c r="U71" i="29"/>
  <c r="AE71" i="29"/>
  <c r="U70" i="29"/>
  <c r="AE70" i="29"/>
  <c r="U69" i="29"/>
  <c r="AE69" i="29"/>
  <c r="U68" i="29"/>
  <c r="AE68" i="29"/>
  <c r="B68" i="29"/>
  <c r="U54" i="29"/>
  <c r="AE54" i="29"/>
  <c r="U53" i="29"/>
  <c r="AE53" i="29"/>
  <c r="U52" i="29"/>
  <c r="AE52" i="29"/>
  <c r="U51" i="29"/>
  <c r="AE51" i="29"/>
  <c r="U50" i="29"/>
  <c r="AE50" i="29"/>
  <c r="B50" i="29"/>
  <c r="U49" i="29"/>
  <c r="AE49" i="29"/>
  <c r="U48" i="29"/>
  <c r="AE48" i="29"/>
  <c r="U47" i="29"/>
  <c r="AE47" i="29"/>
  <c r="U46" i="29"/>
  <c r="AE46" i="29"/>
  <c r="U45" i="29"/>
  <c r="AE45" i="29"/>
  <c r="U44" i="29"/>
  <c r="AE44" i="29"/>
  <c r="U43" i="29"/>
  <c r="AE43" i="29"/>
  <c r="U42" i="29"/>
  <c r="AE42" i="29"/>
  <c r="U41" i="29"/>
  <c r="AE41" i="29"/>
  <c r="U40" i="29"/>
  <c r="AE40" i="29"/>
  <c r="U39" i="29"/>
  <c r="AE39" i="29"/>
  <c r="U38" i="29"/>
  <c r="AE38" i="29"/>
  <c r="U37" i="29"/>
  <c r="AE37" i="29"/>
  <c r="U36" i="29"/>
  <c r="AE36" i="29"/>
  <c r="U35" i="29"/>
  <c r="AE35" i="29"/>
  <c r="U34" i="29"/>
  <c r="AE34" i="29"/>
  <c r="U33" i="29"/>
  <c r="AE33" i="29"/>
  <c r="U32" i="29"/>
  <c r="AE32" i="29"/>
  <c r="U31" i="29"/>
  <c r="AE31" i="29"/>
  <c r="U30" i="29"/>
  <c r="AE30" i="29"/>
  <c r="U29" i="29"/>
  <c r="AE29" i="29"/>
  <c r="U28" i="29"/>
  <c r="AE28" i="29"/>
  <c r="U27" i="29"/>
  <c r="AE27" i="29"/>
  <c r="U26" i="29"/>
  <c r="AE26" i="29"/>
  <c r="U25" i="29"/>
  <c r="AE25" i="29"/>
  <c r="U24" i="29"/>
  <c r="AE24" i="29" s="1"/>
  <c r="AE88" i="29" s="1"/>
  <c r="U23" i="29"/>
  <c r="AE23" i="29"/>
  <c r="U22" i="29"/>
  <c r="AE22" i="29"/>
  <c r="U21" i="29"/>
  <c r="AE21" i="29"/>
  <c r="U20" i="29"/>
  <c r="AE20" i="29"/>
  <c r="U19" i="29"/>
  <c r="AE19" i="29"/>
  <c r="U17" i="29"/>
  <c r="AE17" i="29"/>
  <c r="U16" i="29"/>
  <c r="AE16" i="29"/>
  <c r="AE15" i="29"/>
  <c r="AE18" i="29"/>
  <c r="S99" i="28"/>
  <c r="Q99" i="28"/>
  <c r="O99" i="28"/>
  <c r="M99" i="28"/>
  <c r="G99" i="28"/>
  <c r="E99" i="28"/>
  <c r="C99" i="28"/>
  <c r="U98" i="28"/>
  <c r="U97" i="28"/>
  <c r="U95" i="28"/>
  <c r="AC95" i="28"/>
  <c r="U94" i="28"/>
  <c r="AC94" i="28"/>
  <c r="U93" i="28"/>
  <c r="AC93" i="28"/>
  <c r="U92" i="28"/>
  <c r="AC92" i="28"/>
  <c r="U91" i="28"/>
  <c r="AC91" i="28"/>
  <c r="U90" i="28"/>
  <c r="U89" i="28"/>
  <c r="U88" i="28"/>
  <c r="AC88" i="28"/>
  <c r="U87" i="28"/>
  <c r="AC87" i="28"/>
  <c r="U86" i="28"/>
  <c r="AC86" i="28"/>
  <c r="U84" i="28"/>
  <c r="AC84" i="28"/>
  <c r="U83" i="28"/>
  <c r="AC83" i="28"/>
  <c r="U82" i="28"/>
  <c r="AC82" i="28"/>
  <c r="U81" i="28"/>
  <c r="AC81" i="28"/>
  <c r="U80" i="28"/>
  <c r="AC80" i="28"/>
  <c r="U79" i="28"/>
  <c r="AC79" i="28"/>
  <c r="U78" i="28"/>
  <c r="AC78" i="28"/>
  <c r="U77" i="28"/>
  <c r="AC77" i="28"/>
  <c r="U76" i="28"/>
  <c r="AC76" i="28"/>
  <c r="U75" i="28"/>
  <c r="AC75" i="28"/>
  <c r="U74" i="28"/>
  <c r="AC74" i="28"/>
  <c r="U58" i="28"/>
  <c r="AC58" i="28"/>
  <c r="U57" i="28"/>
  <c r="AC57" i="28"/>
  <c r="U56" i="28"/>
  <c r="AC56" i="28" s="1"/>
  <c r="AC99" i="28" s="1"/>
  <c r="U55" i="28"/>
  <c r="AC55" i="28"/>
  <c r="U54" i="28"/>
  <c r="AC54" i="28"/>
  <c r="U52" i="28"/>
  <c r="AC52" i="28"/>
  <c r="U51" i="28"/>
  <c r="AC51" i="28"/>
  <c r="U50" i="28"/>
  <c r="AC50" i="28"/>
  <c r="U49" i="28"/>
  <c r="AC49" i="28"/>
  <c r="U48" i="28"/>
  <c r="AC48" i="28"/>
  <c r="U47" i="28"/>
  <c r="AC47" i="28"/>
  <c r="U46" i="28"/>
  <c r="AC46" i="28"/>
  <c r="U45" i="28"/>
  <c r="AC45" i="28"/>
  <c r="U44" i="28"/>
  <c r="AC44" i="28"/>
  <c r="U43" i="28"/>
  <c r="AC43" i="28"/>
  <c r="U42" i="28"/>
  <c r="AC42" i="28"/>
  <c r="U41" i="28"/>
  <c r="AC41" i="28"/>
  <c r="U40" i="28"/>
  <c r="AC40" i="28"/>
  <c r="U39" i="28"/>
  <c r="AC39" i="28"/>
  <c r="U38" i="28"/>
  <c r="AC38" i="28"/>
  <c r="U37" i="28"/>
  <c r="AC37" i="28"/>
  <c r="U36" i="28"/>
  <c r="AC36" i="28"/>
  <c r="U35" i="28"/>
  <c r="AC35" i="28"/>
  <c r="AE99" i="28"/>
  <c r="U34" i="28"/>
  <c r="AC34" i="28"/>
  <c r="U33" i="28"/>
  <c r="AC33" i="28"/>
  <c r="U32" i="28"/>
  <c r="AC32" i="28"/>
  <c r="U30" i="28"/>
  <c r="AC30" i="28"/>
  <c r="U29" i="28"/>
  <c r="AC29" i="28"/>
  <c r="U28" i="28"/>
  <c r="AC28" i="28"/>
  <c r="U27" i="28"/>
  <c r="AC27" i="28"/>
  <c r="Y99" i="28"/>
  <c r="U26" i="28"/>
  <c r="AC26" i="28"/>
  <c r="K99" i="28"/>
  <c r="U25" i="28"/>
  <c r="AC25" i="28"/>
  <c r="U24" i="28"/>
  <c r="AC24" i="28"/>
  <c r="U23" i="28"/>
  <c r="AC23" i="28"/>
  <c r="U22" i="28"/>
  <c r="AC22" i="28"/>
  <c r="U21" i="28"/>
  <c r="AC21" i="28"/>
  <c r="W99" i="28"/>
  <c r="U19" i="28"/>
  <c r="AC19" i="28"/>
  <c r="U18" i="28"/>
  <c r="AC18" i="28"/>
  <c r="U17" i="28"/>
  <c r="AC17" i="28"/>
  <c r="U16" i="28"/>
  <c r="AC16" i="28"/>
  <c r="U20" i="28"/>
  <c r="AC20" i="28"/>
  <c r="U15" i="28"/>
  <c r="I99" i="28"/>
  <c r="AC15" i="28"/>
  <c r="T44" i="22"/>
  <c r="O44" i="22"/>
  <c r="M44" i="22"/>
  <c r="K44" i="22"/>
  <c r="I44" i="22"/>
  <c r="G44" i="22"/>
  <c r="E44" i="22"/>
  <c r="C44" i="22"/>
  <c r="R43" i="22"/>
  <c r="R41" i="22"/>
  <c r="R40" i="22"/>
  <c r="R39" i="22"/>
  <c r="R38" i="22"/>
  <c r="R37" i="22"/>
  <c r="R36" i="22"/>
  <c r="R35" i="22"/>
  <c r="R33" i="22"/>
  <c r="R32" i="22"/>
  <c r="R31" i="22"/>
  <c r="R29" i="22"/>
  <c r="R27" i="22"/>
  <c r="R26" i="22"/>
  <c r="R25" i="22"/>
  <c r="R24" i="22"/>
  <c r="R23" i="22"/>
  <c r="R22" i="22"/>
  <c r="R21" i="22"/>
  <c r="R20" i="22"/>
  <c r="R19" i="22"/>
  <c r="R18" i="22"/>
  <c r="R16" i="22"/>
  <c r="R14" i="22"/>
  <c r="H59" i="18"/>
  <c r="N58" i="18"/>
  <c r="N57" i="18"/>
  <c r="N56" i="18"/>
  <c r="N53" i="18"/>
  <c r="N52" i="18"/>
  <c r="N51" i="18"/>
  <c r="N49" i="18"/>
  <c r="N48" i="18"/>
  <c r="N40" i="18"/>
  <c r="N39" i="18"/>
  <c r="N38" i="18"/>
  <c r="N37" i="18"/>
  <c r="N36" i="18"/>
  <c r="N35" i="18"/>
  <c r="N34" i="18"/>
  <c r="N32" i="18"/>
  <c r="N31" i="18"/>
  <c r="N29" i="18"/>
  <c r="N28" i="18"/>
  <c r="N27" i="18"/>
  <c r="N25" i="18"/>
  <c r="N24" i="18"/>
  <c r="N22" i="18"/>
  <c r="N21" i="18"/>
  <c r="N20" i="18"/>
  <c r="N19" i="18"/>
  <c r="N18" i="18"/>
  <c r="N59" i="18"/>
  <c r="K59" i="18"/>
  <c r="Q56" i="17"/>
  <c r="O56" i="17"/>
  <c r="I56" i="17"/>
  <c r="G56" i="17"/>
  <c r="C56" i="17"/>
  <c r="K55" i="17"/>
  <c r="K54" i="17"/>
  <c r="K53" i="17"/>
  <c r="K50" i="17"/>
  <c r="K49" i="17"/>
  <c r="K48" i="17"/>
  <c r="K46" i="17"/>
  <c r="K45" i="17"/>
  <c r="K44" i="17"/>
  <c r="K43" i="17"/>
  <c r="K42" i="17"/>
  <c r="K41" i="17"/>
  <c r="K39" i="17"/>
  <c r="K38" i="17"/>
  <c r="K37" i="17"/>
  <c r="K36" i="17"/>
  <c r="K35" i="17"/>
  <c r="K34" i="17"/>
  <c r="K33" i="17"/>
  <c r="K31" i="17"/>
  <c r="K30" i="17"/>
  <c r="K28" i="17"/>
  <c r="K27" i="17"/>
  <c r="K26" i="17"/>
  <c r="K24" i="17"/>
  <c r="K23" i="17"/>
  <c r="K21" i="17"/>
  <c r="K20" i="17"/>
  <c r="K19" i="17"/>
  <c r="K18" i="17"/>
  <c r="K17" i="17"/>
  <c r="G15" i="15"/>
  <c r="G19" i="15"/>
  <c r="E15" i="15"/>
  <c r="E19" i="15"/>
  <c r="C15" i="15"/>
  <c r="C19" i="15"/>
  <c r="I14" i="15"/>
  <c r="I15" i="15"/>
  <c r="I19" i="15"/>
  <c r="S430" i="12"/>
  <c r="M430" i="12"/>
  <c r="K430" i="12"/>
  <c r="G430" i="12"/>
  <c r="S417" i="12"/>
  <c r="M417" i="12"/>
  <c r="K417" i="12"/>
  <c r="I417" i="12"/>
  <c r="G417" i="12"/>
  <c r="E417" i="12"/>
  <c r="S412" i="12"/>
  <c r="M412" i="12"/>
  <c r="K412" i="12"/>
  <c r="I412" i="12"/>
  <c r="G412" i="12"/>
  <c r="E412" i="12"/>
  <c r="S405" i="12"/>
  <c r="M405" i="12"/>
  <c r="K405" i="12"/>
  <c r="I405" i="12"/>
  <c r="G405" i="12"/>
  <c r="E405" i="12"/>
  <c r="S364" i="12"/>
  <c r="M364" i="12"/>
  <c r="K364" i="12"/>
  <c r="I364" i="12"/>
  <c r="G364" i="12"/>
  <c r="E364" i="12"/>
  <c r="S346" i="12"/>
  <c r="M346" i="12"/>
  <c r="K346" i="12"/>
  <c r="I346" i="12"/>
  <c r="G346" i="12"/>
  <c r="E346" i="12"/>
  <c r="S278" i="12"/>
  <c r="M278" i="12"/>
  <c r="K278" i="12"/>
  <c r="I278" i="12"/>
  <c r="G278" i="12"/>
  <c r="E278" i="12"/>
  <c r="S264" i="12"/>
  <c r="M264" i="12"/>
  <c r="K264" i="12"/>
  <c r="I264" i="12"/>
  <c r="G264" i="12"/>
  <c r="E264" i="12"/>
  <c r="I430" i="12"/>
  <c r="O55" i="10"/>
  <c r="K55" i="10"/>
  <c r="I55" i="10"/>
  <c r="G55" i="10"/>
  <c r="E55" i="10"/>
  <c r="C55" i="10"/>
  <c r="M54" i="10"/>
  <c r="M53" i="10"/>
  <c r="O50" i="10"/>
  <c r="K50" i="10"/>
  <c r="I50" i="10"/>
  <c r="G50" i="10"/>
  <c r="E50" i="10"/>
  <c r="C50" i="10"/>
  <c r="M49" i="10"/>
  <c r="M48" i="10"/>
  <c r="O45" i="10"/>
  <c r="K45" i="10"/>
  <c r="I45" i="10"/>
  <c r="G45" i="10"/>
  <c r="E45" i="10"/>
  <c r="C45" i="10"/>
  <c r="M44" i="10"/>
  <c r="M43" i="10"/>
  <c r="M42" i="10"/>
  <c r="O39" i="10"/>
  <c r="K39" i="10"/>
  <c r="I39" i="10"/>
  <c r="G39" i="10"/>
  <c r="E39" i="10"/>
  <c r="M38" i="10"/>
  <c r="C39" i="10"/>
  <c r="M36" i="10"/>
  <c r="O33" i="10"/>
  <c r="K33" i="10"/>
  <c r="I33" i="10"/>
  <c r="G33" i="10"/>
  <c r="E33" i="10"/>
  <c r="E58" i="10" s="1"/>
  <c r="C33" i="10"/>
  <c r="M32" i="10"/>
  <c r="M31" i="10"/>
  <c r="M30" i="10"/>
  <c r="M33" i="10" s="1"/>
  <c r="M29" i="10"/>
  <c r="O26" i="10"/>
  <c r="K26" i="10"/>
  <c r="I26" i="10"/>
  <c r="G26" i="10"/>
  <c r="E26" i="10"/>
  <c r="M25" i="10"/>
  <c r="M26" i="10"/>
  <c r="M24" i="10"/>
  <c r="M23" i="10"/>
  <c r="O20" i="10"/>
  <c r="K20" i="10"/>
  <c r="I20" i="10"/>
  <c r="G20" i="10"/>
  <c r="E20" i="10"/>
  <c r="C20" i="10"/>
  <c r="M19" i="10"/>
  <c r="M20" i="10" s="1"/>
  <c r="M18" i="10"/>
  <c r="O15" i="10"/>
  <c r="O58" i="10"/>
  <c r="K15" i="10"/>
  <c r="I15" i="10"/>
  <c r="G15" i="10"/>
  <c r="E15" i="10"/>
  <c r="M14" i="10"/>
  <c r="M13" i="10"/>
  <c r="M12" i="10"/>
  <c r="M11" i="10"/>
  <c r="M15" i="10"/>
  <c r="C15" i="10"/>
  <c r="G58" i="10"/>
  <c r="M45" i="10"/>
  <c r="K58" i="10"/>
  <c r="M37" i="10"/>
  <c r="M39" i="10"/>
  <c r="M50" i="10"/>
  <c r="M55" i="10"/>
  <c r="C26" i="10"/>
  <c r="W16" i="7"/>
  <c r="T52" i="3"/>
  <c r="U48" i="5"/>
  <c r="T50" i="3"/>
  <c r="U46" i="5"/>
  <c r="T43" i="3"/>
  <c r="U39" i="5"/>
  <c r="T41" i="3"/>
  <c r="U37" i="5"/>
  <c r="T30" i="3"/>
  <c r="U25" i="5"/>
  <c r="P36" i="3"/>
  <c r="L36" i="3"/>
  <c r="L56" i="3"/>
  <c r="T29" i="3"/>
  <c r="U23" i="5"/>
  <c r="T40" i="3"/>
  <c r="U36" i="5"/>
  <c r="T39" i="3"/>
  <c r="U35" i="5"/>
  <c r="D45" i="3"/>
  <c r="V60" i="3"/>
  <c r="V68" i="3"/>
  <c r="V71" i="3"/>
  <c r="E12" i="2"/>
  <c r="T49" i="3"/>
  <c r="U45" i="5"/>
  <c r="T28" i="3"/>
  <c r="H45" i="3"/>
  <c r="H36" i="3"/>
  <c r="U22" i="5"/>
  <c r="W28" i="7"/>
  <c r="W22" i="7"/>
  <c r="W34" i="7"/>
  <c r="W33" i="7"/>
  <c r="W27" i="7"/>
  <c r="W21" i="7"/>
  <c r="W39" i="7"/>
  <c r="E407" i="12"/>
  <c r="M407" i="12"/>
  <c r="M432" i="12"/>
  <c r="E34" i="2"/>
  <c r="G45" i="2"/>
  <c r="I45" i="2"/>
  <c r="S432" i="12"/>
  <c r="O432" i="12"/>
  <c r="O407" i="12"/>
  <c r="I407" i="12"/>
  <c r="T36" i="3"/>
  <c r="S53" i="20"/>
  <c r="M53" i="21"/>
  <c r="Y52" i="21"/>
  <c r="Y51" i="21"/>
  <c r="Y45" i="21"/>
  <c r="Y21" i="21"/>
  <c r="Y16" i="21"/>
  <c r="Y43" i="21"/>
  <c r="Y31" i="21"/>
  <c r="Y42" i="21"/>
  <c r="Y38" i="21"/>
  <c r="Y24" i="21"/>
  <c r="M53" i="20"/>
  <c r="Y47" i="21"/>
  <c r="Y40" i="21"/>
  <c r="Y35" i="21"/>
  <c r="Y27" i="21"/>
  <c r="W53" i="21"/>
  <c r="Y33" i="21"/>
  <c r="Y18" i="21"/>
  <c r="U53" i="21"/>
  <c r="S30" i="4"/>
  <c r="L68" i="3"/>
  <c r="I58" i="10"/>
  <c r="S42" i="4"/>
  <c r="S102" i="4"/>
  <c r="P56" i="3"/>
  <c r="P68" i="3"/>
  <c r="T54" i="3"/>
  <c r="H56" i="3"/>
  <c r="H68" i="3"/>
  <c r="U41" i="5"/>
  <c r="T45" i="3"/>
  <c r="U44" i="5"/>
  <c r="U50" i="5"/>
  <c r="U32" i="5"/>
  <c r="U17" i="5"/>
  <c r="U19" i="5"/>
  <c r="T25" i="3"/>
  <c r="E45" i="2"/>
  <c r="G432" i="12"/>
  <c r="I432" i="12"/>
  <c r="Q417" i="12"/>
  <c r="K432" i="12"/>
  <c r="Q405" i="12"/>
  <c r="G407" i="12"/>
  <c r="S407" i="12"/>
  <c r="Q412" i="12"/>
  <c r="Q278" i="12"/>
  <c r="Q364" i="12"/>
  <c r="K407" i="12"/>
  <c r="Q264" i="12"/>
  <c r="E430" i="12"/>
  <c r="Q430" i="12"/>
  <c r="E348" i="12"/>
  <c r="Q341" i="12"/>
  <c r="G348" i="12"/>
  <c r="O348" i="12"/>
  <c r="K348" i="12"/>
  <c r="I348" i="12"/>
  <c r="S348" i="12"/>
  <c r="M348" i="12"/>
  <c r="M435" i="12"/>
  <c r="Q108" i="12"/>
  <c r="N22" i="38"/>
  <c r="N24" i="38"/>
  <c r="M22" i="38"/>
  <c r="M173" i="39"/>
  <c r="Y14" i="21"/>
  <c r="Q407" i="12"/>
  <c r="O435" i="12"/>
  <c r="T56" i="3"/>
  <c r="S435" i="12"/>
  <c r="S114" i="4"/>
  <c r="T58" i="3"/>
  <c r="U52" i="5"/>
  <c r="G435" i="12"/>
  <c r="I435" i="12"/>
  <c r="K435" i="12"/>
  <c r="E432" i="12"/>
  <c r="Q432" i="12"/>
  <c r="Q348" i="12"/>
  <c r="T68" i="3"/>
  <c r="Q435" i="12"/>
  <c r="E435" i="12"/>
  <c r="G53" i="20"/>
  <c r="R44" i="22" l="1"/>
  <c r="Y53" i="21"/>
  <c r="G53" i="21"/>
  <c r="S53" i="21"/>
  <c r="U88" i="29"/>
  <c r="U99" i="28"/>
  <c r="M58" i="10"/>
  <c r="U43" i="9"/>
  <c r="U50" i="9" s="1"/>
  <c r="V28" i="24"/>
  <c r="V34" i="24" s="1"/>
  <c r="X19" i="26"/>
  <c r="X56" i="26" s="1"/>
  <c r="AQ41" i="23"/>
  <c r="AQ40" i="23"/>
  <c r="AQ15" i="23"/>
  <c r="AQ17" i="23"/>
  <c r="AQ23" i="23"/>
  <c r="AQ27" i="23"/>
  <c r="AQ31" i="23"/>
  <c r="AQ44" i="23"/>
  <c r="AQ46" i="23"/>
  <c r="AQ25" i="23"/>
  <c r="AQ29" i="23"/>
  <c r="AQ43" i="23"/>
  <c r="AQ45" i="23"/>
  <c r="AQ14" i="23"/>
  <c r="AQ35" i="23"/>
  <c r="AQ19" i="23"/>
  <c r="AQ21" i="23"/>
  <c r="AO53" i="23"/>
  <c r="AM53" i="23"/>
  <c r="AQ18" i="23"/>
  <c r="AQ20" i="23"/>
  <c r="AQ22" i="23"/>
  <c r="AQ42" i="23"/>
  <c r="AQ16" i="23"/>
  <c r="U18" i="8"/>
  <c r="U19" i="9"/>
  <c r="U59" i="9"/>
  <c r="U42" i="8"/>
  <c r="U67" i="8" l="1"/>
  <c r="U52" i="9"/>
  <c r="U63" i="9" s="1"/>
  <c r="U66" i="9" s="1"/>
  <c r="X57" i="26"/>
  <c r="X20" i="27" s="1"/>
  <c r="X19" i="27"/>
  <c r="X40" i="27" s="1"/>
  <c r="AQ53" i="23"/>
  <c r="X41" i="27" l="1"/>
</calcChain>
</file>

<file path=xl/sharedStrings.xml><?xml version="1.0" encoding="utf-8"?>
<sst xmlns="http://schemas.openxmlformats.org/spreadsheetml/2006/main" count="6297" uniqueCount="2576">
  <si>
    <t>STATE OF NEW YORK</t>
  </si>
  <si>
    <t>GOVERNMENTAL FUNDS</t>
  </si>
  <si>
    <t>SCHEDULE OF NET TAX RECEIPTS</t>
  </si>
  <si>
    <t>SCHEDULE 1</t>
  </si>
  <si>
    <t>(Amounts in thousands)</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</si>
  <si>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</si>
  <si>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</si>
  <si>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</si>
  <si>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</si>
  <si>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</si>
  <si>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</si>
  <si>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</si>
  <si>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</si>
  <si>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</si>
  <si>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</si>
  <si>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</si>
  <si>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</si>
  <si>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</si>
  <si>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</si>
  <si>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</si>
  <si>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MCTD Taxicab Trip....................................................................................</t>
  </si>
  <si>
    <t xml:space="preserve">  Total Consumption/Use Taxes..............................</t>
  </si>
  <si>
    <t>BUSINESS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</si>
  <si>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</si>
  <si>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</si>
  <si>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</si>
  <si>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</si>
  <si>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</si>
  <si>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</si>
  <si>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Total Business Taxes...........................................................</t>
  </si>
  <si>
    <t>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</si>
  <si>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</si>
  <si>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</si>
  <si>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</si>
  <si>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</si>
  <si>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</si>
  <si>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</si>
  <si>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</si>
  <si>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</si>
  <si>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</si>
  <si>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</si>
  <si>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</si>
  <si>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</si>
  <si>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</si>
  <si>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</si>
  <si>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</si>
  <si>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</si>
  <si>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</si>
  <si>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</si>
  <si>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</si>
  <si>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</si>
  <si>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</si>
  <si>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</si>
  <si>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</si>
  <si>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</si>
  <si>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</si>
  <si>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</si>
  <si>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</si>
  <si>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</si>
  <si>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</si>
  <si>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</si>
  <si>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</si>
  <si>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</si>
  <si>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MCTD Taxicab Trip....................................................................................</t>
  </si>
  <si>
    <t xml:space="preserve">          Total Consumption/Use Taxes……...............................</t>
  </si>
  <si>
    <t xml:space="preserve">  BUSINESS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</si>
  <si>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</si>
  <si>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</si>
  <si>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</si>
  <si>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</si>
  <si>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</si>
  <si>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</si>
  <si>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</si>
  <si>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</si>
  <si>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</si>
  <si>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</si>
  <si>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</si>
  <si>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</si>
  <si>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MCTD Mobility Tax....................................................................................</t>
  </si>
  <si>
    <t xml:space="preserve">          Total Other Taxes............................................................</t>
  </si>
  <si>
    <t xml:space="preserve">  TOTAL TAX RECEIPTS.....................................................................</t>
  </si>
  <si>
    <r>
      <t>MISCELLANEOUS RECEIPTS</t>
    </r>
    <r>
      <rPr>
        <b/>
        <sz val="12"/>
        <rFont val="Arial"/>
        <family val="2"/>
      </rPr>
      <t xml:space="preserve"> (1)………………………….</t>
    </r>
  </si>
  <si>
    <t>FEDERAL RECEIPTS………………………………</t>
  </si>
  <si>
    <t>OTHER FINANCING SOURCES:</t>
  </si>
  <si>
    <t xml:space="preserve">        Bond and Note Proceeds, net...............................................…</t>
  </si>
  <si>
    <t xml:space="preserve">        Transfers from Other Funds.......................................................................</t>
  </si>
  <si>
    <t xml:space="preserve">          Total Other Financing Sources.........................................</t>
  </si>
  <si>
    <t>TOTAL.................................................................</t>
  </si>
  <si>
    <t>to exh A</t>
  </si>
  <si>
    <t xml:space="preserve">SCHEDULE OF TAX RECEIPTS </t>
  </si>
  <si>
    <t>SCHEDULE 3</t>
  </si>
  <si>
    <t>2007-08</t>
  </si>
  <si>
    <t>2008-09</t>
  </si>
  <si>
    <t>2009-10</t>
  </si>
  <si>
    <t>2010-11</t>
  </si>
  <si>
    <t>2011-12</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</si>
  <si>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</si>
  <si>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</si>
  <si>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</si>
  <si>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</si>
  <si>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</si>
  <si>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</si>
  <si>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</si>
  <si>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</si>
  <si>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</si>
  <si>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Hotel/Motel ...........................................................……….</t>
  </si>
  <si>
    <t xml:space="preserve">     Cigarette and Tobacco Products ....................................................…</t>
  </si>
  <si>
    <t xml:space="preserve">     Motor Fuel ..............................................................................</t>
  </si>
  <si>
    <t xml:space="preserve">     Alcoholic Beverage .........................................................</t>
  </si>
  <si>
    <t xml:space="preserve">     Beverage Container ........................................................</t>
  </si>
  <si>
    <t xml:space="preserve">     Highway Use .......................................................................</t>
  </si>
  <si>
    <t xml:space="preserve">     MCTD Taxicab Trip....................................................................................</t>
  </si>
  <si>
    <t xml:space="preserve">          Total Consumption/Use Taxes….................................</t>
  </si>
  <si>
    <t xml:space="preserve">     Corporation Franchise ...................................................</t>
  </si>
  <si>
    <t xml:space="preserve">     Corporation and Utility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</si>
  <si>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</si>
  <si>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</si>
  <si>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</si>
  <si>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</si>
  <si>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</si>
  <si>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</si>
  <si>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</si>
  <si>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</si>
  <si>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</si>
  <si>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</si>
  <si>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</si>
  <si>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</si>
  <si>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</si>
  <si>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</si>
  <si>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</si>
  <si>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</si>
  <si>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 xml:space="preserve">(Amounts in thousands) </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</si>
  <si>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</si>
  <si>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</si>
  <si>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</si>
  <si>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</si>
  <si>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</si>
  <si>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</si>
  <si>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</si>
  <si>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</si>
  <si>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</si>
  <si>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</si>
  <si>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</si>
  <si>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</si>
  <si>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</si>
  <si>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</si>
  <si>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</si>
  <si>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</si>
  <si>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</si>
  <si>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MTA FINANCIAL</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</si>
  <si>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</si>
  <si>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</si>
  <si>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</si>
  <si>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</si>
  <si>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</si>
  <si>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</si>
  <si>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</si>
  <si>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</si>
  <si>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</si>
  <si>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</si>
  <si>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</si>
  <si>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</si>
  <si>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</si>
  <si>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</si>
  <si>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</si>
  <si>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</si>
  <si>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</si>
  <si>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</si>
  <si>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</si>
  <si>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</si>
  <si>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(23650-23699)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</si>
  <si>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</si>
  <si>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</si>
  <si>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</si>
  <si>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</si>
  <si>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</si>
  <si>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</si>
  <si>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</si>
  <si>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</si>
  <si>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</si>
  <si>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</si>
  <si>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</si>
  <si>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</si>
  <si>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</si>
  <si>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</si>
  <si>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</si>
  <si>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</si>
  <si>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Corporation and Utility…...................................................</t>
  </si>
  <si>
    <t xml:space="preserve">        Insurance….............................................................................</t>
  </si>
  <si>
    <t xml:space="preserve">        Bank….....................................................................................</t>
  </si>
  <si>
    <t xml:space="preserve">        Petroleum Business…................................................................................…</t>
  </si>
  <si>
    <t xml:space="preserve">        Lubricating Oil..........................................................................</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</si>
  <si>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</si>
  <si>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</si>
  <si>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</si>
  <si>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</si>
  <si>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</si>
  <si>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</si>
  <si>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</si>
  <si>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Millions of Dollars…………………………..</t>
  </si>
  <si>
    <t xml:space="preserve">   Percentage of Total Taxes……………………………….</t>
  </si>
  <si>
    <t xml:space="preserve">   Change from Prior Year……………………….</t>
  </si>
  <si>
    <t xml:space="preserve">   Per Capita……………………………………….</t>
  </si>
  <si>
    <t>CONSUMPTION/USE TAXES</t>
  </si>
  <si>
    <t xml:space="preserve">   Millions of Dollars……………………………</t>
  </si>
  <si>
    <t xml:space="preserve">   Change from Prior Year………………………</t>
  </si>
  <si>
    <t xml:space="preserve">   Per Capita………………………………………</t>
  </si>
  <si>
    <t>BUSINESS TAXES</t>
  </si>
  <si>
    <t xml:space="preserve">   Millions of Dollars………………………………. </t>
  </si>
  <si>
    <t xml:space="preserve">   Change from Prior Year…………………………</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</si>
  <si>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</si>
  <si>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</si>
  <si>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</si>
  <si>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</si>
  <si>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</si>
  <si>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</si>
  <si>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</si>
  <si>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</si>
  <si>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</si>
  <si>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</si>
  <si>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</si>
  <si>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</si>
  <si>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</si>
  <si>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</si>
  <si>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Business Taxes...........................................................................................</t>
  </si>
  <si>
    <t xml:space="preserve">  Other Taxes..................................................................................................</t>
  </si>
  <si>
    <t>DISBURSEMENTS:</t>
  </si>
  <si>
    <t xml:space="preserve">  Local Assistance Grants:</t>
  </si>
  <si>
    <t xml:space="preserve">       Education........................................................................................................</t>
  </si>
  <si>
    <t xml:space="preserve">       Environment and Recreation............................................................................................</t>
  </si>
  <si>
    <t xml:space="preserve">       General Government.............................................................................................</t>
  </si>
  <si>
    <t xml:space="preserve">       Public Health:</t>
  </si>
  <si>
    <t xml:space="preserve">           and Miscellaneous ......................................................………………..</t>
  </si>
  <si>
    <t xml:space="preserve">       Total Local Assistance Grants…………..…………………………</t>
  </si>
  <si>
    <t xml:space="preserve">  Departmental Operations:</t>
  </si>
  <si>
    <t xml:space="preserve">  General State Charges............................................................................</t>
  </si>
  <si>
    <t xml:space="preserve">  Debt Service, Including Payments  </t>
  </si>
  <si>
    <t xml:space="preserve">     on Financing Agreements....................................................................</t>
  </si>
  <si>
    <t xml:space="preserve">       Total Disbursements........……………………………………………</t>
  </si>
  <si>
    <t>Excess (Deficiency) of Receipts over Disbursements.................</t>
  </si>
  <si>
    <t>OTHER FINANCING SOURCES (USES):</t>
  </si>
  <si>
    <t xml:space="preserve">  Bond and Note Proceeds, net...............................................................</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</si>
  <si>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</si>
  <si>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</si>
  <si>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</si>
  <si>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</si>
  <si>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</si>
  <si>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</si>
  <si>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</si>
  <si>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</si>
  <si>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</si>
  <si>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</si>
  <si>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 xml:space="preserve">  Debt Service, Including Payments on Financing Agreements………</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</si>
  <si>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</si>
  <si>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</si>
  <si>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</si>
  <si>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</si>
  <si>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</si>
  <si>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</si>
  <si>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</si>
  <si>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</si>
  <si>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</si>
  <si>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</si>
  <si>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</si>
  <si>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</si>
  <si>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</si>
  <si>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</si>
  <si>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</si>
  <si>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</si>
  <si>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</si>
  <si>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</si>
  <si>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</si>
  <si>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</si>
  <si>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</si>
  <si>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</si>
  <si>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</si>
  <si>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</si>
  <si>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</si>
  <si>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</si>
  <si>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</si>
  <si>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</si>
  <si>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</si>
  <si>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</si>
  <si>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</si>
  <si>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</si>
  <si>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</si>
  <si>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</si>
  <si>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</si>
  <si>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</si>
  <si>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</si>
  <si>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</si>
  <si>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</si>
  <si>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</si>
  <si>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TOTAL GOVERNMENTAL FUNDS.................................................................</t>
  </si>
  <si>
    <t>PROPRIETARY FUNDS:</t>
  </si>
  <si>
    <t xml:space="preserve">    Enterprise..........................................................................................</t>
  </si>
  <si>
    <t xml:space="preserve">    Internal Service..................................................................................</t>
  </si>
  <si>
    <t>TOTAL PROPRIETARY FUNDS....................................................................</t>
  </si>
  <si>
    <t>FIDUCIARY FUNDS:</t>
  </si>
  <si>
    <t xml:space="preserve">    Private Purpose Trust............................................................................................</t>
  </si>
  <si>
    <t xml:space="preserve">    Pension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</si>
  <si>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</si>
  <si>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</si>
  <si>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</si>
  <si>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</si>
  <si>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</si>
  <si>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</si>
  <si>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</si>
  <si>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</si>
  <si>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</si>
  <si>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</si>
  <si>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</si>
  <si>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</si>
  <si>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</si>
  <si>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Alcoholism and Substance Abuse Services, Office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</si>
  <si>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</si>
  <si>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</si>
  <si>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</si>
  <si>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</si>
  <si>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</si>
  <si>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</si>
  <si>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</si>
  <si>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</si>
  <si>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Disaster Aid…………………………………………………………………………………………………………………………………………………………………………………………………………..…………………</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</si>
  <si>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</si>
  <si>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</si>
  <si>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</si>
  <si>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</si>
  <si>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</si>
  <si>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</si>
  <si>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</si>
  <si>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</si>
  <si>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</si>
  <si>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</si>
  <si>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</si>
  <si>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</si>
  <si>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</si>
  <si>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</si>
  <si>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</si>
  <si>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</si>
  <si>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</si>
  <si>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</si>
  <si>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</si>
  <si>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</si>
  <si>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</si>
  <si>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</si>
  <si>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</si>
  <si>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</si>
  <si>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</si>
  <si>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</si>
  <si>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</si>
  <si>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</si>
  <si>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Lottery, Division of………………………………………………………………………………………………………………………………………………………………..</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</si>
  <si>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</si>
  <si>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</si>
  <si>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</si>
  <si>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</si>
  <si>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</si>
  <si>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</si>
  <si>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</si>
  <si>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</si>
  <si>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</si>
  <si>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</si>
  <si>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</si>
  <si>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</si>
  <si>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</si>
  <si>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</si>
  <si>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</si>
  <si>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</si>
  <si>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</si>
  <si>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</si>
  <si>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</si>
  <si>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</si>
  <si>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Veterans' Affairs, Division of………………………………………………………………………………</t>
  </si>
  <si>
    <t>Welfare Inspector General, Office of………………………………………………………………………………</t>
  </si>
  <si>
    <t xml:space="preserve">    TOTAL GENERAL...................................................……………………………………………………………………………………………………………………………........................</t>
  </si>
  <si>
    <t>SPECIAL REVENUE - FEDERAL:</t>
  </si>
  <si>
    <t>Adirondack Park Agency………………………………………………………………………………………………….……………………………………</t>
  </si>
  <si>
    <t>Aging, State Office for the………………………………………………………………….………………………………………………………………………..</t>
  </si>
  <si>
    <t>Agriculture and Markets, Department of………………………………………………………………………………</t>
  </si>
  <si>
    <t>Alcoholism and Substance Abuse Services, Office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</si>
  <si>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</si>
  <si>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</si>
  <si>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</si>
  <si>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</si>
  <si>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</si>
  <si>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</si>
  <si>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</si>
  <si>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</si>
  <si>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</si>
  <si>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</si>
  <si>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</si>
  <si>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</si>
  <si>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</si>
  <si>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</si>
  <si>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</si>
  <si>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</si>
  <si>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</si>
  <si>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</si>
  <si>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</si>
  <si>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</si>
  <si>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</si>
  <si>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</si>
  <si>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</si>
  <si>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Quality of Care and Advocacy, Commission on………………………………………………………………………………………..</t>
  </si>
  <si>
    <t>State Police, Division of…………………………………………………………………………………………………………………………………………………………</t>
  </si>
  <si>
    <t>State, Department of……………………………………………………………………………………………………………………………………………………………</t>
  </si>
  <si>
    <t>Unified Court System…………………………………………………………………………………………………………………….…………………………………………</t>
  </si>
  <si>
    <t>Victim Services, Office of…………………………………………………………………………………………………………………………………………………………..</t>
  </si>
  <si>
    <t>Workers' Compensation Board………………………………………………………………………………</t>
  </si>
  <si>
    <t xml:space="preserve">    TOTAL SPECIAL REVENUE - FEDERAL.........................................................</t>
  </si>
  <si>
    <t>SPECIAL REVENUE - STATE:</t>
  </si>
  <si>
    <t>Adirondack Park Agency…………………………………………………………………………………………………………………………………………………..</t>
  </si>
  <si>
    <t>Aging, State Office for the……………………………………………………………………………………………………………………………………………………………..</t>
  </si>
  <si>
    <t>Alcoholic Beverage Control, Division of…………………………………………………………………………………</t>
  </si>
  <si>
    <t>Alcoholism and Substance Abuse Services, Office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</si>
  <si>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</si>
  <si>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</si>
  <si>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</si>
  <si>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</si>
  <si>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</si>
  <si>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</si>
  <si>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</si>
  <si>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</si>
  <si>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</si>
  <si>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</si>
  <si>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</si>
  <si>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</si>
  <si>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</si>
  <si>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</si>
  <si>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Homeland Security and Emergency Services, Office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</si>
  <si>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</si>
  <si>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</si>
  <si>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</si>
  <si>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</si>
  <si>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</si>
  <si>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</si>
  <si>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</si>
  <si>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</si>
  <si>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</si>
  <si>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</si>
  <si>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</si>
  <si>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NYS Gaming Commission……………………………………………………………………………………..</t>
  </si>
  <si>
    <t>NYS Racing and Wagering Board………………………………………………………………………………</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</si>
  <si>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</si>
  <si>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</si>
  <si>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</si>
  <si>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</si>
  <si>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</si>
  <si>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</si>
  <si>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</si>
  <si>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</si>
  <si>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</si>
  <si>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</si>
  <si>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</si>
  <si>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</si>
  <si>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</si>
  <si>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</si>
  <si>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</si>
  <si>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</si>
  <si>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</si>
  <si>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</si>
  <si>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</si>
  <si>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</si>
  <si>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</si>
  <si>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</si>
  <si>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</si>
  <si>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</si>
  <si>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</si>
  <si>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</si>
  <si>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</si>
  <si>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</si>
  <si>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</si>
  <si>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</si>
  <si>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</si>
  <si>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</si>
  <si>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</si>
  <si>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</si>
  <si>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Correctional Services, Department of (Corcraft)……………………………………….</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</si>
  <si>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</si>
  <si>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</si>
  <si>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</si>
  <si>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</si>
  <si>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</si>
  <si>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</si>
  <si>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</si>
  <si>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</si>
  <si>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</si>
  <si>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INTERNAL SERVICE (continued):</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</si>
  <si>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</si>
  <si>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</si>
  <si>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</si>
  <si>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</si>
  <si>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</si>
  <si>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</si>
  <si>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</si>
  <si>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PENSION TRUST:</t>
  </si>
  <si>
    <t xml:space="preserve">    TOTAL PENSION TRUST.............................................................................…</t>
  </si>
  <si>
    <t>AGENCY:</t>
  </si>
  <si>
    <t>City University of New York……………………………………………………………………………………..</t>
  </si>
  <si>
    <t>Transportation, Department of……………………………………………………………………………………..</t>
  </si>
  <si>
    <t xml:space="preserve">    TOTAL AGENCY..................................................................................................</t>
  </si>
  <si>
    <t>SCHEDULE 10</t>
  </si>
  <si>
    <t>Education</t>
  </si>
  <si>
    <t>Transportation</t>
  </si>
  <si>
    <t>SCHEDULE 11</t>
  </si>
  <si>
    <t xml:space="preserve">SUMMARY OF APPROPRIATED LOANS RECEIVABLE TRANSACTIONS BY FUND AND BUSINESS UNIT </t>
  </si>
  <si>
    <t>BALANCE</t>
  </si>
  <si>
    <t>ADVANCES</t>
  </si>
  <si>
    <t>REIMBURSEMENTS</t>
  </si>
  <si>
    <t>SPECIAL REVENUE:</t>
  </si>
  <si>
    <t>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</si>
  <si>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</si>
  <si>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</si>
  <si>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</si>
  <si>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</si>
  <si>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</si>
  <si>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</si>
  <si>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</si>
  <si>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</si>
  <si>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</si>
  <si>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</si>
  <si>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</si>
  <si>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</si>
  <si>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</si>
  <si>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SCHEDULE 14</t>
  </si>
  <si>
    <t xml:space="preserve">REIMBURSEMENTS </t>
  </si>
  <si>
    <t>STATE CAPITAL PROJECTS FUND:</t>
  </si>
  <si>
    <t>DEDICATED HIGHWAY AND BRIDGE TRUST FUND:</t>
  </si>
  <si>
    <t>SCHEDULE 15</t>
  </si>
  <si>
    <t xml:space="preserve">STATEMENT OF STATE GENERAL OBLIGATION DEBT ACTIVITY    </t>
  </si>
  <si>
    <t>PRINCIPAL</t>
  </si>
  <si>
    <t>INTEREST (*)</t>
  </si>
  <si>
    <t>OUTSTANDING</t>
  </si>
  <si>
    <t>ISSUED</t>
  </si>
  <si>
    <t>PURPOSE</t>
  </si>
  <si>
    <t>REFUNDING</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</si>
  <si>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</si>
  <si>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</si>
  <si>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</si>
  <si>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</si>
  <si>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</si>
  <si>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</si>
  <si>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</si>
  <si>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</si>
  <si>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</si>
  <si>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Energy Conservation Through Improved Transportation: </t>
  </si>
  <si>
    <t xml:space="preserve">          Local Streets and Highways....................................................................................................................................</t>
  </si>
  <si>
    <t xml:space="preserve">          Rapid Transit and Rail Freight....................................................................................................................................</t>
  </si>
  <si>
    <t xml:space="preserve">          Air....................................................................................................................................</t>
  </si>
  <si>
    <t xml:space="preserve">          Land and Wetlands....................................................................................................................................</t>
  </si>
  <si>
    <t xml:space="preserve">          Water....................................................................................................................................</t>
  </si>
  <si>
    <t>Environmental Quality (1986):</t>
  </si>
  <si>
    <t xml:space="preserve">          Solid Waste Management....................................................................................................................................</t>
  </si>
  <si>
    <t>Housing:</t>
  </si>
  <si>
    <t xml:space="preserve">          Low Income....................................................................................................................................</t>
  </si>
  <si>
    <t xml:space="preserve">          Middle Income....................................................................................................................................</t>
  </si>
  <si>
    <t xml:space="preserve">          Urban Renewal....................................................................................................................................</t>
  </si>
  <si>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</si>
  <si>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</si>
  <si>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</si>
  <si>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</si>
  <si>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</si>
  <si>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</si>
  <si>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</si>
  <si>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</si>
  <si>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</si>
  <si>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</si>
  <si>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</si>
  <si>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</si>
  <si>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</si>
  <si>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Ports, Canals and Waterways.........................................................................................................</t>
  </si>
  <si>
    <t xml:space="preserve">          Rapid Transit, Rail and Aviation............................................................................................</t>
  </si>
  <si>
    <t>Transportation Capital Facilities:</t>
  </si>
  <si>
    <t xml:space="preserve">          Aviation...................................................................................................</t>
  </si>
  <si>
    <t xml:space="preserve">          Highways.....................................................................................................................</t>
  </si>
  <si>
    <t xml:space="preserve">          Mass Transportation....................................................................................................................</t>
  </si>
  <si>
    <t>TOTAL GENERAL OBLIGATION DEBT.........................................</t>
  </si>
  <si>
    <t>(*)  Interest on general obligation bonds is paid from the General Debt Service Fund, except for interest on housing bonds, which is paid from the Housing Debt Fund.</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</si>
  <si>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</si>
  <si>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</si>
  <si>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</si>
  <si>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</si>
  <si>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</si>
  <si>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</si>
  <si>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</si>
  <si>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</si>
  <si>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</si>
  <si>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</si>
  <si>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</si>
  <si>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</si>
  <si>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</si>
  <si>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</si>
  <si>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</si>
  <si>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</si>
  <si>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</si>
  <si>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</si>
  <si>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</si>
  <si>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</si>
  <si>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</si>
  <si>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</si>
  <si>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</si>
  <si>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</si>
  <si>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</si>
  <si>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</si>
  <si>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</si>
  <si>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</si>
  <si>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</si>
  <si>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DEBT SERVICE FUNDS</t>
  </si>
  <si>
    <t>SCHEDULE 19</t>
  </si>
  <si>
    <t>REDUCTION</t>
  </si>
  <si>
    <t>DEPARTMENT</t>
  </si>
  <si>
    <t>MENTAL</t>
  </si>
  <si>
    <t>REVENUE</t>
  </si>
  <si>
    <t>SALES TAX</t>
  </si>
  <si>
    <t>RESERVE</t>
  </si>
  <si>
    <t>OF HEALTH</t>
  </si>
  <si>
    <t>HEALTH</t>
  </si>
  <si>
    <t>BOND</t>
  </si>
  <si>
    <t>REVENUE BOND</t>
  </si>
  <si>
    <t>FUND</t>
  </si>
  <si>
    <t>SERVICE</t>
  </si>
  <si>
    <t>INCOME</t>
  </si>
  <si>
    <t>SERVICES</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</si>
  <si>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</si>
  <si>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</si>
  <si>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</si>
  <si>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</si>
  <si>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</si>
  <si>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</si>
  <si>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</si>
  <si>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</si>
  <si>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</si>
  <si>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</si>
  <si>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</si>
  <si>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Consolidated Service Contract Refunding................................................................................................................................</t>
  </si>
  <si>
    <t xml:space="preserve">         Department of Health Facilities................................................................................................................................</t>
  </si>
  <si>
    <t xml:space="preserve">         Mental Health Facilities................................................................................................................................</t>
  </si>
  <si>
    <t xml:space="preserve">         Sales Tax Revenue Bond................................................................................................................................ </t>
  </si>
  <si>
    <t xml:space="preserve">         Secured Hospital Program................................................................................................................................</t>
  </si>
  <si>
    <t xml:space="preserve">         State Department of Education Facilities................................................................................................................................</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</si>
  <si>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</si>
  <si>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</si>
  <si>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</si>
  <si>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</si>
  <si>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</si>
  <si>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</si>
  <si>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Railroad Projects................................................................................................................................</t>
  </si>
  <si>
    <t xml:space="preserve">     Thruway Authority:</t>
  </si>
  <si>
    <t xml:space="preserve">         Dedicated Highway and Bridge................................................................................................................................ </t>
  </si>
  <si>
    <t xml:space="preserve">         Local Highway and Bridge................................................................................................................................ </t>
  </si>
  <si>
    <t xml:space="preserve">         Transportation................................................................................................................................ </t>
  </si>
  <si>
    <t xml:space="preserve">     Urban Development Corporation:</t>
  </si>
  <si>
    <t xml:space="preserve">         Clarkson University................................................................................................................................</t>
  </si>
  <si>
    <t xml:space="preserve">         Columbia University Telecommunications Center................................................................................................................................</t>
  </si>
  <si>
    <t xml:space="preserve">         Cornell University Supercomputer Center................................................................................................................................</t>
  </si>
  <si>
    <t xml:space="preserve">         Correctional Facilities................................................................................................................................</t>
  </si>
  <si>
    <t xml:space="preserve">         Debt Reduction Reserve................................................................................................................................</t>
  </si>
  <si>
    <t xml:space="preserve">         Syracuse University Science and Technology Center................................................................................................................................</t>
  </si>
  <si>
    <t xml:space="preserve">         University Facilities Grant 95 Refunding...............................................................................................................................</t>
  </si>
  <si>
    <t>TOTAL...............................................................................................................................</t>
  </si>
  <si>
    <t>SCHEDULE 21</t>
  </si>
  <si>
    <t>(Amounts in millions)</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</si>
  <si>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</si>
  <si>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</si>
  <si>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</si>
  <si>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</si>
  <si>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</si>
  <si>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</si>
  <si>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</si>
  <si>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</si>
  <si>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</si>
  <si>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</si>
  <si>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</si>
  <si>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</si>
  <si>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</si>
  <si>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</si>
  <si>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</si>
  <si>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</si>
  <si>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</si>
  <si>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</si>
  <si>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</si>
  <si>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</si>
  <si>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</si>
  <si>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</si>
  <si>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</si>
  <si>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</si>
  <si>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</si>
  <si>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Adirondack Park Agency ………………………………………………….</t>
  </si>
  <si>
    <t>Board of Elections ................................................................................................................................</t>
  </si>
  <si>
    <t>City University of New York...................................................................................</t>
  </si>
  <si>
    <t>Council on the Arts....................................................................................................</t>
  </si>
  <si>
    <t>Department of Civil Service...........................................................................................................</t>
  </si>
  <si>
    <t>Department of Corrections and Community Supervision...............................................................................................</t>
  </si>
  <si>
    <t>Department of Economic Development.....................................................................................................</t>
  </si>
  <si>
    <t>Department of Environmental Conservation............................................................................................</t>
  </si>
  <si>
    <t>Department of Health........................................................................................................................................</t>
  </si>
  <si>
    <t>Department of Labor ..........................................................................................................................................</t>
  </si>
  <si>
    <t>Department of Law................................................................................................................................................</t>
  </si>
  <si>
    <t>Department of State............................................................................................................................................</t>
  </si>
  <si>
    <t>Department of Taxation and Finance........................................................................................................</t>
  </si>
  <si>
    <t>Department of Transportation.......................................................................................................................</t>
  </si>
  <si>
    <t>Division of Budget ...........................................................................................................</t>
  </si>
  <si>
    <t>Division of Criminal Justice Services..........................................................................................</t>
  </si>
  <si>
    <t>Division of Homeland Security and Emergency Services........................................................................................................................................</t>
  </si>
  <si>
    <t>Division of Housing and Community Renewal................................................................................</t>
  </si>
  <si>
    <t>Division of Human Rights …………………………………………………………..</t>
  </si>
  <si>
    <t>Division of Military and Naval Affairs...................................................................................................</t>
  </si>
  <si>
    <t>Division of State Police.....................................................................................................</t>
  </si>
  <si>
    <t>Division of Tax Appeals ………………………………………………………………………</t>
  </si>
  <si>
    <t>Division of Veterans' Affairs ………………………………………………………</t>
  </si>
  <si>
    <t>Executive Chamber............................................................................................................</t>
  </si>
  <si>
    <t>Greenway Heritage Conservancy for the Hudson River Valley…………………………………………………………..</t>
  </si>
  <si>
    <t>Higher Education Services ........................................................................................................................................</t>
  </si>
  <si>
    <t>Hudson River Valley Greenway ….………..………………………………..</t>
  </si>
  <si>
    <t>Interest on Lawyer Account ….………..………………………………..</t>
  </si>
  <si>
    <t>Judicial Conduct……………………………………………………………</t>
  </si>
  <si>
    <t>Judicial Nomination ………………………………………………………………</t>
  </si>
  <si>
    <t>Legislature...................................................................................................................................</t>
  </si>
  <si>
    <t>National and Community Service ……………………………...…...…………………</t>
  </si>
  <si>
    <t>NYS Joint Commission on Public Ethics  .........................................................................................................</t>
  </si>
  <si>
    <t>Office for People with Developmental Disabilities..............................................................................................................</t>
  </si>
  <si>
    <t>Office of Alcoholism and Substance Abuse Services................................................</t>
  </si>
  <si>
    <t>Office of Children and Family Services ............................................................……….</t>
  </si>
  <si>
    <t>Office of Employee Relations ................................................................................................................................</t>
  </si>
  <si>
    <t>Environment &amp;</t>
  </si>
  <si>
    <t>Office of General Services................................................................................................</t>
  </si>
  <si>
    <t>Office of Information Technology Services ...........................................................................................................</t>
  </si>
  <si>
    <t>Office of Medicaid Inspector General ..................................................................................................................................</t>
  </si>
  <si>
    <t>Office of Mental Health............................................................................................................................</t>
  </si>
  <si>
    <t>Office of Parks, Recreation and Historic Preservation.........................................................................................................</t>
  </si>
  <si>
    <t>Office of Prevention of Domestic Violence ………………………………..</t>
  </si>
  <si>
    <t>Office of State Inspector General …………………………………………………….</t>
  </si>
  <si>
    <t>Office of Temporary and Disability Assistance ...........................................................................................................</t>
  </si>
  <si>
    <t>Office of the State Comptroller.....................................................................................</t>
  </si>
  <si>
    <t>Office of Victim Services.....................................................................................</t>
  </si>
  <si>
    <t>Office of Welfare Inspector General ……………………………………..</t>
  </si>
  <si>
    <t>Public Benefits Corporations:</t>
  </si>
  <si>
    <t xml:space="preserve">        Energy Research &amp; Development Authority ……………………..….</t>
  </si>
  <si>
    <t xml:space="preserve">        Metropolitan Transportation Authority ………………...……….......</t>
  </si>
  <si>
    <t xml:space="preserve">        New York State Canal Corporation ………………...………..........</t>
  </si>
  <si>
    <t xml:space="preserve">        Olympic Regional Development Authority ……………………...….</t>
  </si>
  <si>
    <t xml:space="preserve">        Urban Development Corporation (Empire State Dev Corp)......................................................................................</t>
  </si>
  <si>
    <t>Public Employment Relations Board ………………………………………..</t>
  </si>
  <si>
    <t>State Commission of Correction ………...…………………………………</t>
  </si>
  <si>
    <t>State Education Department................................................................................................................................</t>
  </si>
  <si>
    <t>State Office for the Aging.............................................................................................................</t>
  </si>
  <si>
    <t>State University of New York...........................................................................................</t>
  </si>
  <si>
    <t>Unified Court System.........................................................................................</t>
  </si>
  <si>
    <t>Total.............................................................................................................................................</t>
  </si>
  <si>
    <t>SPECIAL REVENUE FUNDS - STATE</t>
  </si>
  <si>
    <t>SCHEDULE 23</t>
  </si>
  <si>
    <t xml:space="preserve">(Amounts in thousands)  </t>
  </si>
  <si>
    <t>Capital</t>
  </si>
  <si>
    <t>Government</t>
  </si>
  <si>
    <t>Safety</t>
  </si>
  <si>
    <t>Construction</t>
  </si>
  <si>
    <t>Board of Elections......................................................................................................................................................</t>
  </si>
  <si>
    <t>City University of New York ..............................................................................................</t>
  </si>
  <si>
    <t>Department of Civil Service ......................................................................................................................</t>
  </si>
  <si>
    <t>Department of Corrections and Community Supervision .............................................................................................................</t>
  </si>
  <si>
    <t>Department of Economic Development ..............................................................................................................................</t>
  </si>
  <si>
    <t>Department of Environmental Conservation ............................................................................................</t>
  </si>
  <si>
    <t>Department of Financial Services…………………………………………</t>
  </si>
  <si>
    <t>Department of Health ........................................................................................................................................</t>
  </si>
  <si>
    <t>Department of Labor ...........................................................................................................................................</t>
  </si>
  <si>
    <t>Department of Law ................................................................................................................................................</t>
  </si>
  <si>
    <t>Department of Motor Vehicles ......................................................................................................................</t>
  </si>
  <si>
    <t>Department of Public Service .........................................................................................................</t>
  </si>
  <si>
    <t>Department of State ............................................................................................................................................</t>
  </si>
  <si>
    <t>Department of Taxation and Finance  ...........................................................................................................</t>
  </si>
  <si>
    <t>Department of Transportation .......................................................................................................................</t>
  </si>
  <si>
    <t>Division of Alcoholic Beverage Control....................................................................................</t>
  </si>
  <si>
    <t>Division of Budget ...................................................................................................................</t>
  </si>
  <si>
    <t>Division of Criminal Justice Services ....................................................................................................................</t>
  </si>
  <si>
    <t>Division of Housing and Community Renewal ................................................................................</t>
  </si>
  <si>
    <t>Division of Military and Naval Affairs ...................................................................................................</t>
  </si>
  <si>
    <t>Division of State Police ..........................................................................................................................</t>
  </si>
  <si>
    <t>Financial Control Board for New York City .........................................................................</t>
  </si>
  <si>
    <t>Higher Education Services........................................................................................................................................</t>
  </si>
  <si>
    <t>Interest on Lawyer Account ................................................................................</t>
  </si>
  <si>
    <t>Legislature ...................................................................................................................................</t>
  </si>
  <si>
    <t>Office for People with Developmental Disabilities…………………………………………..</t>
  </si>
  <si>
    <t>Office of Alcoholism and Substance Abuse Services..........................................................</t>
  </si>
  <si>
    <t>Office of Children and Family Services ............................................................…………………</t>
  </si>
  <si>
    <t>Office of Employee Relations …….........................................................</t>
  </si>
  <si>
    <t>Office of General Services ................................................................................................</t>
  </si>
  <si>
    <t>Office of Information Technology Services...........................................................................................................</t>
  </si>
  <si>
    <t>Office of Mental Health ............................................................................................................................</t>
  </si>
  <si>
    <t>Office of Parks, Recreation and Historic Preservation .........................................................................................................</t>
  </si>
  <si>
    <t>Office of Prevention of Domestic Violence ...............................................................</t>
  </si>
  <si>
    <t>Office of State Inspector General .................................................................................................</t>
  </si>
  <si>
    <t>Office of the State Comptroller .....................................................................................</t>
  </si>
  <si>
    <t>Office of Victim Services...........................................................................................</t>
  </si>
  <si>
    <t>Office of Welfare Inspector General...............................................................................................................</t>
  </si>
  <si>
    <t xml:space="preserve">    Energy Research and Development Authority ......................................................................</t>
  </si>
  <si>
    <t xml:space="preserve">    Environmental Facilities Corporation .......................................................................</t>
  </si>
  <si>
    <t xml:space="preserve">    Olympic Regional Development Authority ...........................................</t>
  </si>
  <si>
    <t xml:space="preserve">    Urban Development Corporation (Empire State Dev Corp)......................................................................................</t>
  </si>
  <si>
    <t>Public Employment Relations Board…........................................................</t>
  </si>
  <si>
    <t>State Education Department ..................................................................................................................................................</t>
  </si>
  <si>
    <t>State Office for the Aging .............................................................................................................</t>
  </si>
  <si>
    <t>State University of New York ...........................................................................................</t>
  </si>
  <si>
    <t>State University of New York Construction Fund .....................................................................................</t>
  </si>
  <si>
    <t>Statewide Financial System…..…………………..……………………..</t>
  </si>
  <si>
    <t>Unified Court System .........................................................................................</t>
  </si>
  <si>
    <t>Workers' Compensation Board ...............................................................................................................</t>
  </si>
  <si>
    <t xml:space="preserve">SPECIAL REVENUE FUNDS - FEDERAL  </t>
  </si>
  <si>
    <t xml:space="preserve">COMBINING STATEMENT OF SELECTED DEPARTMENTAL DISBURSEMENTS   </t>
  </si>
  <si>
    <t xml:space="preserve">(Amounts in thousands)   </t>
  </si>
  <si>
    <t xml:space="preserve">       LOCAL ASSISTANCE GRANTS</t>
  </si>
  <si>
    <t>Adirondack Park Agency............................................................................................</t>
  </si>
  <si>
    <t>Board of Elections…………………………………………………………………………………………………………………….</t>
  </si>
  <si>
    <t>City University of New York.........................................................................................................</t>
  </si>
  <si>
    <t>Council on the Arts...........................................................................................................................</t>
  </si>
  <si>
    <t>Department of Corrections and Community Supervision.............................................................................................................</t>
  </si>
  <si>
    <t>Department of Economic Development..........................................................................................................</t>
  </si>
  <si>
    <t>Department of Environmental Conservation......................................................................................</t>
  </si>
  <si>
    <t>Department of Financial Services………………………………………….</t>
  </si>
  <si>
    <t>Department of Health....................................................................................................................................................</t>
  </si>
  <si>
    <t>Department of Labor.......................................................................................................................................</t>
  </si>
  <si>
    <t>Department of Law.......................................................................................................................................</t>
  </si>
  <si>
    <t>Department of Motor Vehicles..................................................................................................................</t>
  </si>
  <si>
    <t>Department of Public Service..........................................................................................................</t>
  </si>
  <si>
    <t>Department of State......................................................................................................................................</t>
  </si>
  <si>
    <t>Department of Taxation and Finance..................................................................................................</t>
  </si>
  <si>
    <t>Department of Transportation...............................................................................................................................</t>
  </si>
  <si>
    <t>Division of Criminal Justice Services....................................................................................................................................................</t>
  </si>
  <si>
    <t>Division of Homeland Security and Emergency Services……………………………………………………………………………….</t>
  </si>
  <si>
    <t>Division of Housing and Community Renewal.......................................................................................</t>
  </si>
  <si>
    <t>Division of Human Rights………………………………………………………………………………………………………</t>
  </si>
  <si>
    <t>Division of Military and Naval Affairs...........................................................................................</t>
  </si>
  <si>
    <t>Division of State Police...............................................................................................................</t>
  </si>
  <si>
    <t>Division of Veterans' Affairs…………………………………………………………………………………………………….</t>
  </si>
  <si>
    <t>Higher Education Services…………………………………………………………………………….</t>
  </si>
  <si>
    <t>Office of Alcoholism and Substance Abuse Services..................................................................................</t>
  </si>
  <si>
    <t>Office of Children and Family Services…………………………………………………………………………………..</t>
  </si>
  <si>
    <t>Office of General Services.................................................................................................</t>
  </si>
  <si>
    <t>Office of Medicaid Inspector General………………………………………………………………………………</t>
  </si>
  <si>
    <t>Office of Mental Health..........................................................................................................................</t>
  </si>
  <si>
    <t>Office of Parks, Recreation and Historic Preservation.........................................................................</t>
  </si>
  <si>
    <t>Office of Prevention of Domestic Violence…………………………………………………………………….</t>
  </si>
  <si>
    <t>Office of Temporary and Disability Assistance………………………………………………………………………………….</t>
  </si>
  <si>
    <t>Office of Victim Services………………………………………………………………………………</t>
  </si>
  <si>
    <t>State Education Department....................................................................................................................................................</t>
  </si>
  <si>
    <t>State Office for the Aging...........................................................................................................</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</si>
  <si>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</si>
  <si>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</si>
  <si>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</si>
  <si>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</si>
  <si>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</si>
  <si>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</si>
  <si>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</si>
  <si>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</si>
  <si>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</si>
  <si>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</si>
  <si>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</si>
  <si>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</si>
  <si>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</si>
  <si>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</si>
  <si>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</si>
  <si>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t xml:space="preserve">    Urban Development Corporation………………………………………………………………………………..   </t>
  </si>
  <si>
    <r>
      <t>Interest on General Obligation Bonds</t>
    </r>
    <r>
      <rPr>
        <sz val="11"/>
        <rFont val="Arial"/>
        <family val="2"/>
      </rPr>
      <t>..........................................……………..</t>
    </r>
  </si>
  <si>
    <r>
      <t>Principal on General Obligation Bonds</t>
    </r>
    <r>
      <rPr>
        <sz val="11"/>
        <rFont val="Arial"/>
        <family val="2"/>
      </rPr>
      <t>.........................................……………..</t>
    </r>
  </si>
  <si>
    <t>Administrative Expenses for Variable Rate</t>
  </si>
  <si>
    <r>
      <t xml:space="preserve">    General Obligation Bonds</t>
    </r>
    <r>
      <rPr>
        <sz val="11"/>
        <rFont val="Arial"/>
        <family val="2"/>
      </rPr>
      <t>.............................................................................................…………..</t>
    </r>
  </si>
  <si>
    <t xml:space="preserve">      public benefit corporations issuing the bonds.    </t>
  </si>
  <si>
    <t xml:space="preserve">CAPITAL PROJECTS FUNDS - STATE </t>
  </si>
  <si>
    <t>SCHEDULE 26</t>
  </si>
  <si>
    <t>Adirondack Park Agency………………………………………….</t>
  </si>
  <si>
    <t>City University of New York………………………………………….</t>
  </si>
  <si>
    <t>Department of Corrections and Community Supervision……………………………………………….</t>
  </si>
  <si>
    <t>Department of Economic Development …………………………………………….</t>
  </si>
  <si>
    <t>Department of Environmental Conservation……………………………………….</t>
  </si>
  <si>
    <t>Department of Health…………………………………………………………………..</t>
  </si>
  <si>
    <t xml:space="preserve">Department of Law …………………………………………………………………... </t>
  </si>
  <si>
    <t>Department of Motor Vehicles ……………………………………………………….</t>
  </si>
  <si>
    <t>Department of State……………………………………………………………………</t>
  </si>
  <si>
    <t>Department of Transportation……………………………………………………….</t>
  </si>
  <si>
    <t>Disaster Aid……………….………………………………………….</t>
  </si>
  <si>
    <t>Division of Housing and Community Renewal ………………………………..</t>
  </si>
  <si>
    <t>Division of Military and Naval Affairs ……………………………………………</t>
  </si>
  <si>
    <t>Division of State Police ……………………………………………………………….</t>
  </si>
  <si>
    <t>Office for People with Developmental Disabilities...............................................................................................................</t>
  </si>
  <si>
    <t>Office of Alcoholism and Substance Abuse Services …………………….</t>
  </si>
  <si>
    <t>Office of Children and Family Services ……………………………………..</t>
  </si>
  <si>
    <t>Office of General Services………………………………………….</t>
  </si>
  <si>
    <t xml:space="preserve">Office of Information Technology Services ……………………………………………………….. </t>
  </si>
  <si>
    <t>Office of Mental Health…………………………………………………………</t>
  </si>
  <si>
    <t>Office of Parks, Recreation and Historic Preservation …………………….</t>
  </si>
  <si>
    <t>Office of State Inspector General……………………………………………………</t>
  </si>
  <si>
    <t>Office of Temporary and Disability Assistance …………………………….</t>
  </si>
  <si>
    <t xml:space="preserve">   Development Authority of The North Country…………………</t>
  </si>
  <si>
    <t xml:space="preserve">   Dormitory Authority………………………………………………….</t>
  </si>
  <si>
    <t xml:space="preserve">   Energy Research and Development Authority……………………..</t>
  </si>
  <si>
    <t xml:space="preserve">   Higher Education Capital Match Grant Board………..………</t>
  </si>
  <si>
    <t xml:space="preserve">   Hudson River Park Trust …………………………………………..</t>
  </si>
  <si>
    <t xml:space="preserve">   New York State Canal Corporation..…………………………….</t>
  </si>
  <si>
    <t xml:space="preserve">   Olympic Regional Development Authority …………………………</t>
  </si>
  <si>
    <t xml:space="preserve">   Urban Development Corporation (Empire State Dev Corp)……..</t>
  </si>
  <si>
    <t>State Education Department……………………………………………………………..</t>
  </si>
  <si>
    <t>State University of New York……………………………………….</t>
  </si>
  <si>
    <t xml:space="preserve">State University of New York Construction Fund ……………….. </t>
  </si>
  <si>
    <t>Unified Court System ………………………………………………..</t>
  </si>
  <si>
    <t>All Other……………………………………………………………..</t>
  </si>
  <si>
    <t>Total..............................................................................................................................................</t>
  </si>
  <si>
    <t xml:space="preserve">CAPITAL PROJECTS FUNDS - FEDERAL </t>
  </si>
  <si>
    <t>SCHEDULE 27</t>
  </si>
  <si>
    <t>Department of Environmental Conservation………………………………………….</t>
  </si>
  <si>
    <t>Department of Health……………………………………………………………………</t>
  </si>
  <si>
    <t>Department of Transportation………………………………………………………….</t>
  </si>
  <si>
    <t>Division of Housing and Community Renewal…………………………………………….</t>
  </si>
  <si>
    <t>Division of Military and Naval Affairs …………………………………………….</t>
  </si>
  <si>
    <t>Office of Parks, Recreation and Historic Preservation ………………………</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</si>
  <si>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</si>
  <si>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</si>
  <si>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</si>
  <si>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</si>
  <si>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</si>
  <si>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</si>
  <si>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</si>
  <si>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</si>
  <si>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</si>
  <si>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</si>
  <si>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</si>
  <si>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</si>
  <si>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</si>
  <si>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</si>
  <si>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</si>
  <si>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</si>
  <si>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</si>
  <si>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</si>
  <si>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</si>
  <si>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</si>
  <si>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</si>
  <si>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</si>
  <si>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</si>
  <si>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</si>
  <si>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</si>
  <si>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</si>
  <si>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</si>
  <si>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</si>
  <si>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</si>
  <si>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</si>
  <si>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</si>
  <si>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</si>
  <si>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</si>
  <si>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</si>
  <si>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</si>
  <si>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</si>
  <si>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</si>
  <si>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</si>
  <si>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</si>
  <si>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</si>
  <si>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</si>
  <si>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</si>
  <si>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</si>
  <si>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</si>
  <si>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</si>
  <si>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1959……………………………………………………………………………………..</t>
  </si>
  <si>
    <t xml:space="preserve">       1960……………………………………………………………………………………..</t>
  </si>
  <si>
    <t xml:space="preserve">       1979………………………………………………………………………………….</t>
  </si>
  <si>
    <t xml:space="preserve">       1985…………………………………………………………………………………..</t>
  </si>
  <si>
    <t xml:space="preserve">      2012…………………………………………………………………….</t>
  </si>
  <si>
    <t xml:space="preserve">       1986…………………………………………………………………………………………………..</t>
  </si>
  <si>
    <t xml:space="preserve">         Subtotal (carry forward)……………………………………………………..</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</si>
  <si>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</si>
  <si>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</si>
  <si>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</si>
  <si>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</si>
  <si>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</si>
  <si>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</si>
  <si>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</si>
  <si>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</si>
  <si>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</si>
  <si>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</si>
  <si>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</si>
  <si>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</si>
  <si>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</si>
  <si>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</si>
  <si>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</si>
  <si>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</si>
  <si>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</si>
  <si>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</si>
  <si>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</si>
  <si>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</si>
  <si>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</si>
  <si>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</si>
  <si>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</si>
  <si>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</si>
  <si>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</si>
  <si>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</si>
  <si>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</si>
  <si>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</si>
  <si>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</si>
  <si>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</si>
  <si>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</si>
  <si>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</si>
  <si>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</si>
  <si>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</si>
  <si>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</si>
  <si>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</si>
  <si>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</si>
  <si>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</si>
  <si>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</si>
  <si>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</si>
  <si>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</si>
  <si>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</si>
  <si>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</si>
  <si>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</si>
  <si>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</si>
  <si>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</si>
  <si>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</si>
  <si>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</si>
  <si>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</si>
  <si>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</si>
  <si>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</si>
  <si>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</si>
  <si>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 xml:space="preserve">(Amounts in millions)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</si>
  <si>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</si>
  <si>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</si>
  <si>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</si>
  <si>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</si>
  <si>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</si>
  <si>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</si>
  <si>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SCHEDULE 30</t>
  </si>
  <si>
    <t>AVERAGE-PORTFOLIO</t>
  </si>
  <si>
    <t>TOTAL INTEREST</t>
  </si>
  <si>
    <t>AVERAGE</t>
  </si>
  <si>
    <t>INCOME EARNED</t>
  </si>
  <si>
    <t>YIELDS</t>
  </si>
  <si>
    <t>Short-Term Investment Pool (STIP)</t>
  </si>
  <si>
    <t>NYC General Debt Service Funds</t>
  </si>
  <si>
    <t>Other Funds:</t>
  </si>
  <si>
    <t xml:space="preserve">    City of Troy MAC Account</t>
  </si>
  <si>
    <t xml:space="preserve">    Health Income Fund - Regular</t>
  </si>
  <si>
    <t xml:space="preserve">    Health Income Fund - NYC Veterans' Home</t>
  </si>
  <si>
    <t xml:space="preserve">    Local Gov't Assist. Tax Fund Debt Service</t>
  </si>
  <si>
    <t xml:space="preserve">    Mental Health Services Fund</t>
  </si>
  <si>
    <t xml:space="preserve">    Rensselaer County Real Estate Tax Fund</t>
  </si>
  <si>
    <t xml:space="preserve">    Roswell Park - Cancer Institute</t>
  </si>
  <si>
    <t>April</t>
  </si>
  <si>
    <t>May</t>
  </si>
  <si>
    <t>June</t>
  </si>
  <si>
    <t>July</t>
  </si>
  <si>
    <t>Aug.</t>
  </si>
  <si>
    <t>Sept.</t>
  </si>
  <si>
    <t>Oct.</t>
  </si>
  <si>
    <t>Nov.</t>
  </si>
  <si>
    <t>Dec.</t>
  </si>
  <si>
    <t>Jan.</t>
  </si>
  <si>
    <t>Feb.</t>
  </si>
  <si>
    <t>Mar.</t>
  </si>
  <si>
    <t>Short-Term Investment Pool</t>
  </si>
  <si>
    <t xml:space="preserve">  Yield</t>
  </si>
  <si>
    <t xml:space="preserve">  Average Portfolio</t>
  </si>
  <si>
    <t>SCHEDULE 31</t>
  </si>
  <si>
    <t>Treasury</t>
  </si>
  <si>
    <t>Sponsored</t>
  </si>
  <si>
    <t>Repurchase</t>
  </si>
  <si>
    <t>Commercial</t>
  </si>
  <si>
    <t xml:space="preserve">Savings </t>
  </si>
  <si>
    <t>Certificates</t>
  </si>
  <si>
    <t>Totals</t>
  </si>
  <si>
    <t>Bills</t>
  </si>
  <si>
    <t>Agencies</t>
  </si>
  <si>
    <t>Paper</t>
  </si>
  <si>
    <t>Acct</t>
  </si>
  <si>
    <t>of Deposit</t>
  </si>
  <si>
    <t>Short-Term Investment Pool (STIP).............................................</t>
  </si>
  <si>
    <t>NYC General Debt Service Funds...................................……….</t>
  </si>
  <si>
    <t xml:space="preserve">   Health Income Fund-Regular..........................................………….</t>
  </si>
  <si>
    <t xml:space="preserve">   Health Income Fund-NYC Veterans' Home....................…………….</t>
  </si>
  <si>
    <t xml:space="preserve">   Mental Health Services Fund............................................…………..</t>
  </si>
  <si>
    <t xml:space="preserve">   Rensselaer County Real Estate Tax..............................……………….</t>
  </si>
  <si>
    <t xml:space="preserve">   Roswell Park Cancer Institute……………………………………………..</t>
  </si>
  <si>
    <t>TOTAL INVESTMENT PORTFOLIO..................................</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</si>
  <si>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</si>
  <si>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</si>
  <si>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</si>
  <si>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</si>
  <si>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</si>
  <si>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</si>
  <si>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</si>
  <si>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</si>
  <si>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</si>
  <si>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</si>
  <si>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</si>
  <si>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</si>
  <si>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</si>
  <si>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</si>
  <si>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</si>
  <si>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</si>
  <si>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</si>
  <si>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</si>
  <si>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25300-25899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</si>
  <si>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</si>
  <si>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</si>
  <si>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</si>
  <si>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</si>
  <si>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</si>
  <si>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</si>
  <si>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</si>
  <si>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This schedule presents balances of petty cash, travel, and other cash advances (i.e., confidential, patient, and inmate work release) issued to State business units pursuant to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</si>
  <si>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 xml:space="preserve">PETTY </t>
  </si>
  <si>
    <t>BUSINESS UNIT</t>
  </si>
  <si>
    <t>CASH</t>
  </si>
  <si>
    <t>TRAVEL</t>
  </si>
  <si>
    <t>OTHER</t>
  </si>
  <si>
    <t>Agriculture and Markets, Department of:</t>
  </si>
  <si>
    <t>Alcoholism and Substance Abuse Services, Office of:</t>
  </si>
  <si>
    <t>City University of New York:</t>
  </si>
  <si>
    <t>Corrections and Community Supervision, Department of:</t>
  </si>
  <si>
    <t>Corrections and Community Supervision, Department of……………………………………………………………….....</t>
  </si>
  <si>
    <t>Gouverneur Correctional Facility……………………………………...…………………………...….</t>
  </si>
  <si>
    <t>Gowanda Correctional Facility…………………………………….……………………………....</t>
  </si>
  <si>
    <t>Great Meadow Correctional Facility…………………………………….……………………………....</t>
  </si>
  <si>
    <t>General Services, Office of:</t>
  </si>
  <si>
    <t>General Services New York Power Authority Miscellaneous,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</si>
  <si>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</si>
  <si>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</si>
  <si>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</si>
  <si>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</si>
  <si>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</si>
  <si>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</si>
  <si>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</si>
  <si>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</si>
  <si>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</si>
  <si>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</si>
  <si>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NYS Gaming Commission………………………………………...……….…...……………………………..………………………</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</si>
  <si>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</si>
  <si>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</si>
  <si>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</si>
  <si>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</si>
  <si>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</si>
  <si>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</si>
  <si>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</si>
  <si>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</si>
  <si>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</si>
  <si>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</si>
  <si>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</si>
  <si>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</si>
  <si>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</si>
  <si>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</si>
  <si>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</si>
  <si>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</si>
  <si>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</si>
  <si>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</si>
  <si>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</si>
  <si>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</si>
  <si>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</si>
  <si>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</si>
  <si>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</si>
  <si>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</si>
  <si>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</si>
  <si>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</si>
  <si>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</si>
  <si>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</si>
  <si>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</si>
  <si>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</si>
  <si>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</si>
  <si>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</si>
  <si>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</si>
  <si>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College at Buffalo…………………………………………………………………………….…...…..</t>
  </si>
  <si>
    <t>College at Cortland…………………………………………………………………...…………...…………….</t>
  </si>
  <si>
    <t>College at Fredonia…………………………………………………………………………..……………...…….</t>
  </si>
  <si>
    <t>College at Geneseo……………………………………………………………………..……………..………….</t>
  </si>
  <si>
    <t>College at Old Westbury………………………………………………………………….…………..………….</t>
  </si>
  <si>
    <t>College at Oneonta………………………………………………………………………..………..…………….</t>
  </si>
  <si>
    <t>College at Oswego…………………………………………………………..……………………………….….</t>
  </si>
  <si>
    <t>College at Plattsburgh………………………………………………………………..……………………..…….</t>
  </si>
  <si>
    <t>College at Potsdam……………………………………………………………………..……………………...….</t>
  </si>
  <si>
    <t>College of Technology at Alfred…………………………………………………...…………...……….</t>
  </si>
  <si>
    <t>College of Technology at Canton…………………………………………………….……………..…</t>
  </si>
  <si>
    <t>College of Technology at Farmingdale………………………………………….…………….……….</t>
  </si>
  <si>
    <t>Health Science Center at Brooklyn………………………………………………….…………………….</t>
  </si>
  <si>
    <t>Institute of Technology at Utica/Rome……………………………………………………..……………...……………</t>
  </si>
  <si>
    <t>Maritime College………………………………………………………………………….…………</t>
  </si>
  <si>
    <t>SUNY at Albany…………………………………………………..………………………………….……</t>
  </si>
  <si>
    <t>SUNY at Binghamton…………………………………………………..………………………………….……</t>
  </si>
  <si>
    <t>SUNY at Stonybrook………………………………………………………….……………………...…………</t>
  </si>
  <si>
    <t>Temporary and Disability Assistance, Office of………………………..………………………….…</t>
  </si>
  <si>
    <t>Transportation, Department of……………………………………………………………….….…….…</t>
  </si>
  <si>
    <t>Unified Court System:</t>
  </si>
  <si>
    <t>Appellate Division - 1st Judicial Department………………………...……………………………...……</t>
  </si>
  <si>
    <t>Appellate Division - 2nd Judicial Department………………………..……………………………..….</t>
  </si>
  <si>
    <t>Committee on Professional Standards - 3rd Judicial Department…………………………………..………..…...…</t>
  </si>
  <si>
    <t>Court Administration New York City, Office of……………………………………………………...…..</t>
  </si>
  <si>
    <t>Court Administration Budget and Finance, Office of…………………………………...……</t>
  </si>
  <si>
    <t>Court of Appeals……………………………………………………………………………….………….…</t>
  </si>
  <si>
    <t>Mental Hygiene Legal Service - 2nd Judicial Department………………………………...……..……..</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</si>
  <si>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</si>
  <si>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</si>
  <si>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</si>
  <si>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</si>
  <si>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</si>
  <si>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</si>
  <si>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</si>
  <si>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</si>
  <si>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</si>
  <si>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Total of Cash Advance Accounts By Business Unit and Department…………………………………………………….  </t>
  </si>
  <si>
    <t xml:space="preserve">         Medicaid.............................................................................................</t>
  </si>
  <si>
    <t>SCHEDULE 17</t>
  </si>
  <si>
    <t xml:space="preserve">PRINCIPAL AND INTEREST PAYMENTS </t>
  </si>
  <si>
    <t>INTEREST</t>
  </si>
  <si>
    <r>
      <t xml:space="preserve">     Improvements of the Nineties (ACTION)</t>
    </r>
    <r>
      <rPr>
        <sz val="12"/>
        <rFont val="Arial"/>
        <family val="2"/>
      </rPr>
      <t>....................................................................................................................................</t>
    </r>
  </si>
  <si>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</si>
  <si>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</si>
  <si>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</si>
  <si>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</si>
  <si>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Canals and Waterways...................................................................................</t>
  </si>
  <si>
    <t xml:space="preserve">          Aviation...........................................................................................................</t>
  </si>
  <si>
    <t xml:space="preserve">          Mass Transit - Department of Transportation....................................................................................................................................</t>
  </si>
  <si>
    <r>
      <t>TOTALS</t>
    </r>
    <r>
      <rPr>
        <sz val="12"/>
        <rFont val="Arial"/>
        <family val="2"/>
      </rPr>
      <t>................................................................................................................................................</t>
    </r>
  </si>
  <si>
    <t>FUTURE GENERAL OBLIGATION DEBT SERVICE</t>
  </si>
  <si>
    <t>SCHEDULE 18</t>
  </si>
  <si>
    <t>Energy Conservation Through Improved Transportation:</t>
  </si>
  <si>
    <t xml:space="preserve">     Local Streets and Highways................................................................................................</t>
  </si>
  <si>
    <t xml:space="preserve">   </t>
  </si>
  <si>
    <t xml:space="preserve">     Rapid Transit and Rail Freight....................................................................................................................................</t>
  </si>
  <si>
    <t xml:space="preserve">          Urban Renewal...............................................................................................</t>
  </si>
  <si>
    <t xml:space="preserve">          Highways...............................................................................................</t>
  </si>
  <si>
    <t>THEREAFTER</t>
  </si>
  <si>
    <t>TOTAL FUTURE DEBT SERVICE</t>
  </si>
  <si>
    <t>(1) Miscellaneous Receipts in Governmental Funds include:</t>
  </si>
  <si>
    <t xml:space="preserve">TOTAL GOVERNMENTAL FUNDS  </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</si>
  <si>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</si>
  <si>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</si>
  <si>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</si>
  <si>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</si>
  <si>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</si>
  <si>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</si>
  <si>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</si>
  <si>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</si>
  <si>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</si>
  <si>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</si>
  <si>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</si>
  <si>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</si>
  <si>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</si>
  <si>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</si>
  <si>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</si>
  <si>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</si>
  <si>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</si>
  <si>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</si>
  <si>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</si>
  <si>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</si>
  <si>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</si>
  <si>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</si>
  <si>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</si>
  <si>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</si>
  <si>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</si>
  <si>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</si>
  <si>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</si>
  <si>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</si>
  <si>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</si>
  <si>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</si>
  <si>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</si>
  <si>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</si>
  <si>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</si>
  <si>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</si>
  <si>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</si>
  <si>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</si>
  <si>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</si>
  <si>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</si>
  <si>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</si>
  <si>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</si>
  <si>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</si>
  <si>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</si>
  <si>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</si>
  <si>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</si>
  <si>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</si>
  <si>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</si>
  <si>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</si>
  <si>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</si>
  <si>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</si>
  <si>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</si>
  <si>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</si>
  <si>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</si>
  <si>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Dormitory Authority:</t>
  </si>
  <si>
    <t xml:space="preserve">     City University of New York....................................................................................................................................</t>
  </si>
  <si>
    <t xml:space="preserve">     Correctional Facilities....................................................................................................................................</t>
  </si>
  <si>
    <t>.</t>
  </si>
  <si>
    <t xml:space="preserve">     Dedicated Highway and Bridge Bonds....................................................................................................................................</t>
  </si>
  <si>
    <t xml:space="preserve">     Environmental Programs....................................................................................................................................</t>
  </si>
  <si>
    <t xml:space="preserve">     Housing Programs....................................................................................................................................</t>
  </si>
  <si>
    <t xml:space="preserve">     Local Highways....................................................................................................................................</t>
  </si>
  <si>
    <t xml:space="preserve">     MTA Service Contract Bonds....................................................................................................................................</t>
  </si>
  <si>
    <t xml:space="preserve">     State Mental Health Facilities...................................................................................................................................</t>
  </si>
  <si>
    <t xml:space="preserve">     State University of New York...................................................................................................................................</t>
  </si>
  <si>
    <t xml:space="preserve">     Others ..................................................................................................................................................</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</si>
  <si>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</si>
  <si>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</si>
  <si>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</si>
  <si>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r>
      <t xml:space="preserve">Metropolitan Transportation Authority Service Contract Bonds </t>
    </r>
    <r>
      <rPr>
        <sz val="12"/>
        <color indexed="8"/>
        <rFont val="Arial"/>
        <family val="2"/>
      </rPr>
      <t>...................................................................................................................................</t>
    </r>
  </si>
  <si>
    <t>Thruway Authority:</t>
  </si>
  <si>
    <t xml:space="preserve">     Dedicated Highway and Bridge Trust Fund Bonds...................................................................................................................................</t>
  </si>
  <si>
    <t xml:space="preserve">     Local Highway and Bridge Service Contract Bonds...................................................................................................................................</t>
  </si>
  <si>
    <t>Urban Development Corporation:</t>
  </si>
  <si>
    <t xml:space="preserve">     Correctional Facilities...................................................................................................................................</t>
  </si>
  <si>
    <t xml:space="preserve">     Local Highways...................................................................................................................................</t>
  </si>
  <si>
    <t xml:space="preserve">     State Facility Revenue Bonds...................................................................................................................................</t>
  </si>
  <si>
    <t xml:space="preserve">     State University of New York ......................................................................................................................</t>
  </si>
  <si>
    <t xml:space="preserve">     Others..................................................................................................................................................................................</t>
  </si>
  <si>
    <t>Multiple Issuers:</t>
  </si>
  <si>
    <t xml:space="preserve">     Community Enhancement Facilities Assistance Program (DASNY/UDC)...................................................................................................................................</t>
  </si>
  <si>
    <t xml:space="preserve">     Strategic Investment Programs (DASNY/UDC)...................................................................................................................................</t>
  </si>
  <si>
    <t xml:space="preserve">     Other Economic Development Programs (DASNY/UDC)..............................................................................................................................</t>
  </si>
  <si>
    <t>TOTALS................................................................................................................................................</t>
  </si>
  <si>
    <t>March 31, 2018</t>
  </si>
  <si>
    <t>March 31, 2019</t>
  </si>
  <si>
    <t xml:space="preserve">       Total Receipts...............................................................………………………………..</t>
  </si>
  <si>
    <t xml:space="preserve">       Total Other Financing Sources (Uses)............................................................</t>
  </si>
  <si>
    <t xml:space="preserve">  Bond and Note Proceeds, net............................................................................</t>
  </si>
  <si>
    <t xml:space="preserve">  Public School Aid…………………………………………………………………..</t>
  </si>
  <si>
    <t xml:space="preserve">  Higher Ed……………………………………………………………………..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</si>
  <si>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</si>
  <si>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</si>
  <si>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</si>
  <si>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</si>
  <si>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</si>
  <si>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</si>
  <si>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</si>
  <si>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</si>
  <si>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</si>
  <si>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</si>
  <si>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</si>
  <si>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</si>
  <si>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</si>
  <si>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</si>
  <si>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</si>
  <si>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</si>
  <si>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</si>
  <si>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</si>
  <si>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</si>
  <si>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</si>
  <si>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</si>
  <si>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</si>
  <si>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</si>
  <si>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</si>
  <si>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</si>
  <si>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</si>
  <si>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</si>
  <si>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 xml:space="preserve">SHORT-TERM INVESTMENT PORTFOLIO BALANCES   </t>
  </si>
  <si>
    <t>Note to users: This Excel file contains formulas and links.</t>
  </si>
  <si>
    <t xml:space="preserve">CAPITAL PROJECTS   </t>
  </si>
  <si>
    <t xml:space="preserve">PERSONAL INCOME TAX </t>
  </si>
  <si>
    <t>Commission of Quality of Care and Advocacy ………………………………………………………</t>
  </si>
  <si>
    <t>Commission of Quality of Care and Advocacy …………………………………………</t>
  </si>
  <si>
    <t>Commission of Quality of Care and Advocacy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</si>
  <si>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</si>
  <si>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</si>
  <si>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</si>
  <si>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</si>
  <si>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</si>
  <si>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</si>
  <si>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</si>
  <si>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</si>
  <si>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</si>
  <si>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</si>
  <si>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</si>
  <si>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2 Miscellaneous Receipts</t>
  </si>
  <si>
    <t>Schedule 3</t>
  </si>
  <si>
    <t>Schedule 4</t>
  </si>
  <si>
    <t xml:space="preserve">Governmental Funds - Combining Schedule of Tax Receipts </t>
  </si>
  <si>
    <t>Schedule 5</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</si>
  <si>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</si>
  <si>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</si>
  <si>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</si>
  <si>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</si>
  <si>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</si>
  <si>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</si>
  <si>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</si>
  <si>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</si>
  <si>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</si>
  <si>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</si>
  <si>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</si>
  <si>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</si>
  <si>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</si>
  <si>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</si>
  <si>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</si>
  <si>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</si>
  <si>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</si>
  <si>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</si>
  <si>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</si>
  <si>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</si>
  <si>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</si>
  <si>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</si>
  <si>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</si>
  <si>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</si>
  <si>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</si>
  <si>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</si>
  <si>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</si>
  <si>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</si>
  <si>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</si>
  <si>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</si>
  <si>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</si>
  <si>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</si>
  <si>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</si>
  <si>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</si>
  <si>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</si>
  <si>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</si>
  <si>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</si>
  <si>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</si>
  <si>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</si>
  <si>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</si>
  <si>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</si>
  <si>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</si>
  <si>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</si>
  <si>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</si>
  <si>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Report of Investment Yields, Portfolio Balances and Interest Earnings</t>
  </si>
  <si>
    <t>Schedule 31</t>
  </si>
  <si>
    <t>Short-Term Investment Portfolio Balances</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</si>
  <si>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</si>
  <si>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</si>
  <si>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</si>
  <si>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</si>
  <si>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</si>
  <si>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</si>
  <si>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</si>
  <si>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</si>
  <si>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</si>
  <si>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</si>
  <si>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</si>
  <si>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</si>
  <si>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</si>
  <si>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</si>
  <si>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</si>
  <si>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</si>
  <si>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</si>
  <si>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</si>
  <si>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</si>
  <si>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</si>
  <si>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</si>
  <si>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</si>
  <si>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</si>
  <si>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</si>
  <si>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</si>
  <si>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</si>
  <si>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</si>
  <si>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</si>
  <si>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</si>
  <si>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</si>
  <si>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</si>
  <si>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</si>
  <si>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</si>
  <si>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</si>
  <si>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</si>
  <si>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State Finance Law, §71 and Tax Law §171-a</t>
  </si>
  <si>
    <t>10500-10549</t>
  </si>
  <si>
    <t>Fringe Benefit Escrow Account</t>
  </si>
  <si>
    <t>State Finance Law, §8-b, Civil Service Law §168</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</si>
  <si>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</si>
  <si>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</si>
  <si>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</si>
  <si>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</si>
  <si>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</si>
  <si>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</si>
  <si>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</si>
  <si>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</si>
  <si>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</si>
  <si>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State Finance Law, §71 and State Finance Law §11</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</si>
  <si>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</si>
  <si>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</si>
  <si>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</si>
  <si>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</si>
  <si>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</si>
  <si>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</si>
  <si>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</si>
  <si>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</si>
  <si>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</si>
  <si>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</si>
  <si>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</si>
  <si>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</si>
  <si>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</si>
  <si>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</si>
  <si>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</si>
  <si>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</si>
  <si>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</si>
  <si>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</si>
  <si>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</si>
  <si>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</si>
  <si>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</si>
  <si>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</si>
  <si>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</si>
  <si>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</si>
  <si>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</si>
  <si>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</si>
  <si>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</si>
  <si>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</si>
  <si>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</si>
  <si>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</si>
  <si>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</si>
  <si>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</si>
  <si>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</si>
  <si>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</si>
  <si>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</si>
  <si>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</si>
  <si>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</si>
  <si>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</si>
  <si>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</si>
  <si>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</si>
  <si>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</si>
  <si>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</si>
  <si>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</si>
  <si>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</si>
  <si>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</si>
  <si>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</si>
  <si>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</si>
  <si>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</si>
  <si>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</si>
  <si>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</si>
  <si>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</si>
  <si>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</si>
  <si>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</si>
  <si>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</si>
  <si>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</si>
  <si>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</si>
  <si>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</si>
  <si>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</si>
  <si>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</si>
  <si>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</si>
  <si>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</si>
  <si>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</si>
  <si>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</si>
  <si>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</si>
  <si>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</si>
  <si>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</si>
  <si>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</si>
  <si>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</si>
  <si>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</si>
  <si>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</si>
  <si>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</si>
  <si>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</si>
  <si>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</si>
  <si>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</si>
  <si>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</si>
  <si>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</si>
  <si>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Arts Capital Revolving</t>
  </si>
  <si>
    <t>21900-22499</t>
  </si>
  <si>
    <t>Miscellaneous State Special Revenue</t>
  </si>
  <si>
    <t>22500-22549</t>
  </si>
  <si>
    <t>Court Facilities Incentive Aid</t>
  </si>
  <si>
    <t>State Finance Law, §94</t>
  </si>
  <si>
    <t>22550-22599</t>
  </si>
  <si>
    <t>Employment Training</t>
  </si>
  <si>
    <t>22650-22699</t>
  </si>
  <si>
    <t>State University Income</t>
  </si>
  <si>
    <t>Education Law, §355 (4)</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</si>
  <si>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</si>
  <si>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</si>
  <si>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</si>
  <si>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</si>
  <si>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</si>
  <si>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</si>
  <si>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</si>
  <si>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</si>
  <si>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</si>
  <si>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</si>
  <si>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</si>
  <si>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</si>
  <si>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</si>
  <si>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</si>
  <si>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</si>
  <si>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</si>
  <si>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</si>
  <si>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</si>
  <si>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</si>
  <si>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</si>
  <si>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</si>
  <si>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</si>
  <si>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</si>
  <si>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</si>
  <si>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</si>
  <si>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</si>
  <si>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</si>
  <si>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</si>
  <si>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</si>
  <si>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</si>
  <si>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</si>
  <si>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</si>
  <si>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City University Tuition Reimbursement (CUTRA)</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</si>
  <si>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</si>
  <si>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</si>
  <si>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</si>
  <si>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</si>
  <si>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</si>
  <si>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</si>
  <si>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</si>
  <si>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</si>
  <si>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</si>
  <si>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</si>
  <si>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</si>
  <si>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</si>
  <si>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</si>
  <si>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</si>
  <si>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</si>
  <si>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</si>
  <si>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</si>
  <si>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</si>
  <si>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25950-25999</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</si>
  <si>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</si>
  <si>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</si>
  <si>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</si>
  <si>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</si>
  <si>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</si>
  <si>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</si>
  <si>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</si>
  <si>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</si>
  <si>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</si>
  <si>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</si>
  <si>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</si>
  <si>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</si>
  <si>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</si>
  <si>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</si>
  <si>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</si>
  <si>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</si>
  <si>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</si>
  <si>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</si>
  <si>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</si>
  <si>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</si>
  <si>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</si>
  <si>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</si>
  <si>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</si>
  <si>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</si>
  <si>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</si>
  <si>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</si>
  <si>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</si>
  <si>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</si>
  <si>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State Finance Law, §57 (5) and §76 (2) and §76 (3)</t>
  </si>
  <si>
    <t>30610-30619</t>
  </si>
  <si>
    <t>Park and Recreation Land Acquisition Bond</t>
  </si>
  <si>
    <t>State Finance Law, §57 (5)</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</si>
  <si>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</si>
  <si>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</si>
  <si>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</si>
  <si>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</si>
  <si>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</si>
  <si>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</si>
  <si>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</si>
  <si>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</si>
  <si>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</si>
  <si>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</si>
  <si>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</si>
  <si>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</si>
  <si>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</si>
  <si>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</si>
  <si>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</si>
  <si>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</si>
  <si>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</si>
  <si>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</si>
  <si>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</si>
  <si>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</si>
  <si>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</si>
  <si>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</si>
  <si>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</si>
  <si>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State Finance Law, §60 (5)</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</si>
  <si>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</si>
  <si>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</si>
  <si>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</si>
  <si>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</si>
  <si>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</si>
  <si>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</si>
  <si>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</si>
  <si>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</si>
  <si>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</si>
  <si>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</si>
  <si>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</si>
  <si>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</si>
  <si>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</si>
  <si>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</si>
  <si>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</si>
  <si>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</si>
  <si>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</si>
  <si>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</si>
  <si>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</si>
  <si>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</si>
  <si>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</si>
  <si>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</si>
  <si>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</si>
  <si>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</si>
  <si>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</si>
  <si>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</si>
  <si>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</si>
  <si>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</si>
  <si>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</si>
  <si>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</si>
  <si>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</si>
  <si>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</si>
  <si>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</si>
  <si>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State Finance Law, §71 and Education Law §377</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</si>
  <si>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</si>
  <si>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</si>
  <si>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</si>
  <si>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</si>
  <si>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</si>
  <si>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</si>
  <si>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</si>
  <si>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</si>
  <si>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</si>
  <si>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</si>
  <si>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</si>
  <si>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</si>
  <si>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</si>
  <si>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</si>
  <si>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</si>
  <si>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</si>
  <si>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</si>
  <si>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</si>
  <si>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</si>
  <si>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</si>
  <si>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</si>
  <si>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</si>
  <si>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</si>
  <si>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</si>
  <si>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</si>
  <si>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</si>
  <si>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</si>
  <si>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</si>
  <si>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</si>
  <si>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</si>
  <si>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</si>
  <si>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</si>
  <si>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</si>
  <si>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</si>
  <si>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</si>
  <si>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</si>
  <si>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</si>
  <si>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</si>
  <si>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</si>
  <si>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</si>
  <si>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</si>
  <si>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</si>
  <si>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</si>
  <si>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</si>
  <si>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</si>
  <si>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</si>
  <si>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</si>
  <si>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</si>
  <si>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</si>
  <si>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</si>
  <si>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</si>
  <si>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</si>
  <si>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</si>
  <si>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</si>
  <si>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</si>
  <si>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</si>
  <si>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</si>
  <si>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</si>
  <si>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</si>
  <si>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</si>
  <si>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</si>
  <si>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</si>
  <si>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</si>
  <si>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</si>
  <si>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</si>
  <si>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</si>
  <si>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</si>
  <si>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</si>
  <si>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</si>
  <si>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</si>
  <si>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</si>
  <si>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</si>
  <si>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</si>
  <si>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</si>
  <si>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</si>
  <si>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</si>
  <si>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Civil Service Law, §167 (6)</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</si>
  <si>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</si>
  <si>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</si>
  <si>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</si>
  <si>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</si>
  <si>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</si>
  <si>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</si>
  <si>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</si>
  <si>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</si>
  <si>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</si>
  <si>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</si>
  <si>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</si>
  <si>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</si>
  <si>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</si>
  <si>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State Finance Law, §99-c (3)</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</si>
  <si>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</si>
  <si>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</si>
  <si>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</si>
  <si>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</si>
  <si>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</si>
  <si>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</si>
  <si>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</si>
  <si>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</si>
  <si>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</si>
  <si>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</si>
  <si>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</si>
  <si>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</si>
  <si>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Civil Service Law, §154-b, §154-c, and Executive Law §227-a (3)</t>
  </si>
  <si>
    <t>61000-61099</t>
  </si>
  <si>
    <t>State University of New York Revenue Collection</t>
  </si>
  <si>
    <t>61100-61999</t>
  </si>
  <si>
    <t>State University Federal Direct Lending Program</t>
  </si>
  <si>
    <t>62000-62049</t>
  </si>
  <si>
    <t>SSI SSP Payment</t>
  </si>
  <si>
    <t>65000-65049</t>
  </si>
  <si>
    <t>Common Retirement Administration</t>
  </si>
  <si>
    <t>Pension Trust</t>
  </si>
  <si>
    <t>Retirement and Social Security Law, §422</t>
  </si>
  <si>
    <t>66000-66049</t>
  </si>
  <si>
    <t xml:space="preserve">Agriculture Producers' Security </t>
  </si>
  <si>
    <t>Private Purpose Trust</t>
  </si>
  <si>
    <t>Agriculture and Markets Law, §250</t>
  </si>
  <si>
    <t>66050-66099</t>
  </si>
  <si>
    <t>Milk Producers' Security</t>
  </si>
  <si>
    <t>Agriculture and Markets Law, §258-b (4) (a)</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</si>
  <si>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</si>
  <si>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</si>
  <si>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</si>
  <si>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</si>
  <si>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</si>
  <si>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</si>
  <si>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</si>
  <si>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</si>
  <si>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</si>
  <si>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</si>
  <si>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t xml:space="preserve">         DASNY Revenue Bond…………………………………………..</t>
  </si>
  <si>
    <t xml:space="preserve">         UDC Revenue Bond………………………………………….….</t>
  </si>
  <si>
    <r>
      <t xml:space="preserve">     Improvements of the Nineties (ACTION)</t>
    </r>
    <r>
      <rPr>
        <sz val="12"/>
        <rFont val="Arial"/>
        <family val="2"/>
      </rPr>
      <t>............................</t>
    </r>
  </si>
  <si>
    <r>
      <t>Outdoor Recreation Development</t>
    </r>
    <r>
      <rPr>
        <sz val="12"/>
        <rFont val="Arial"/>
        <family val="2"/>
      </rPr>
      <t>....................................................................................................................................</t>
    </r>
  </si>
  <si>
    <r>
      <t>Park and Recreation Land Acquisition</t>
    </r>
    <r>
      <rPr>
        <sz val="12"/>
        <rFont val="Arial"/>
        <family val="2"/>
      </rPr>
      <t>....................................................................................................................................</t>
    </r>
  </si>
  <si>
    <r>
      <t>Pure Waters</t>
    </r>
    <r>
      <rPr>
        <sz val="12"/>
        <rFont val="Arial"/>
        <family val="2"/>
      </rPr>
      <t>....................................................................................................................................</t>
    </r>
  </si>
  <si>
    <r>
      <t>Rail Preservation</t>
    </r>
    <r>
      <rPr>
        <sz val="12"/>
        <rFont val="Arial"/>
        <family val="2"/>
      </rPr>
      <t>....................................................................................................................................</t>
    </r>
  </si>
  <si>
    <r>
      <t>TOTAL FUTURE DEBT SERVICE REQUIREMENTS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</si>
  <si>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</si>
  <si>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</si>
  <si>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</si>
  <si>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</si>
  <si>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</si>
  <si>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</si>
  <si>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</si>
  <si>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</si>
  <si>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</si>
  <si>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</si>
  <si>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</si>
  <si>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</si>
  <si>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Mental Hygiene Law, §7.27 (c) and §13.27 (c)</t>
  </si>
  <si>
    <t>Retirement and Social Security Law, §134 and §141</t>
  </si>
  <si>
    <t xml:space="preserve">    Thruway Authority………………………………………………………………….</t>
  </si>
  <si>
    <t>(*) See Accompanying Footnotes</t>
  </si>
  <si>
    <t>Justice Center for the Protection of People with Special Needs ………………………………………………………………</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</si>
  <si>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</si>
  <si>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</si>
  <si>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</si>
  <si>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</si>
  <si>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TOTAL GOVERNMENTAL FUNDS .........................................................................................................................</t>
  </si>
  <si>
    <t>TOTAL CAPITAL PROJECTS FUNDS .....................................................................................................................................................</t>
  </si>
  <si>
    <t>FEDERAL FUNDS……………………………………………………………………………………………………………</t>
  </si>
  <si>
    <t>ENTERPRISE FUNDS……………………………………………………………………………………………………………</t>
  </si>
  <si>
    <t>INTERNAL SERVICE FUNDS……………………………………………………………………………………………………………</t>
  </si>
  <si>
    <t>CAPITAL AND BOND REIMBURSABLE FUNDS……………………………………………………………………………………………………………</t>
  </si>
  <si>
    <t>VOCATIONAL SCHOOL SUPERVISION………………………………………………………………………………………….</t>
  </si>
  <si>
    <t>LOCAL GOVERNMENT RECORDS MANAGEMENT………………………………………………………………………………………….</t>
  </si>
  <si>
    <t>CHILD HEALTH INSURANCE………………………………………………………………………………………….</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</si>
  <si>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</si>
  <si>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</si>
  <si>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</si>
  <si>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</si>
  <si>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</si>
  <si>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</si>
  <si>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</si>
  <si>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</si>
  <si>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</si>
  <si>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</si>
  <si>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</si>
  <si>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</si>
  <si>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</si>
  <si>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</si>
  <si>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</si>
  <si>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</si>
  <si>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</si>
  <si>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</si>
  <si>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</si>
  <si>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</si>
  <si>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</si>
  <si>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</si>
  <si>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</si>
  <si>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MENTAL HYGIENE PROGRAM………………………………………………………………………………………….</t>
  </si>
  <si>
    <t>MENTAL HYGIENE PATIENT INCOME ACCOUNT………………………………………………………………………………………….</t>
  </si>
  <si>
    <t>FINANCIAL CONTROL BOARD ACCOUNT………………………………………………………………………………………….</t>
  </si>
  <si>
    <t>RACING REGULATION ACCOUNT………………………………………………………………………………………….</t>
  </si>
  <si>
    <t>NY METROPOLITAN TRANSPORTATION COUNCIL………………………………………………………………………………………….</t>
  </si>
  <si>
    <t>STATE UNIVERSITY DORMITORY INCOME REIMBURSEMENTS ACCT………………………………………………………………………………………….</t>
  </si>
  <si>
    <t>CRIMINAL JUSTICE IMPROVEMENT………………………………………………………………………………………….</t>
  </si>
  <si>
    <t>ENVIRONMENTAL LABORATORY REFERENCE FEE ACCOUNT………………………………………………………………………………………….</t>
  </si>
  <si>
    <t>CLINICAL LABORATORY FEE REFERENCE ACCOUNT………………………………………………………………………………………….</t>
  </si>
  <si>
    <t>INDIRECT COST RECOVERY………………………………………………………………………………………….</t>
  </si>
  <si>
    <t>HIGH SCHOOL EQUIVALENCY PROGRAM………………………………………………………………………………………….</t>
  </si>
  <si>
    <t>MULTI -  AGENCY TRAINING ACCOUNT ………………………………………………………………………………………….</t>
  </si>
  <si>
    <t>BELL JAR COLLECTION ACCOUNT………………………………………………………………………………………….</t>
  </si>
  <si>
    <t>INDUSTRY AND UTILITY SERVICE………………………………………………………………………………………….</t>
  </si>
  <si>
    <t>REAL PROPERTY DISPOSITION………………………………………………………………………………………….</t>
  </si>
  <si>
    <t>PARKING ACCOUNT………………………………………………………………………………………….</t>
  </si>
  <si>
    <t>ASBESTOS SAFETY TRAINING………………………………………………………………………………………….</t>
  </si>
  <si>
    <t>TOTAL FEDERAL FUNDS ………………………………………………………………………………………….</t>
  </si>
  <si>
    <t>FEDERAL CAPITAL PROJECTS FUND………………………………………………………………………………………….</t>
  </si>
  <si>
    <t>FEDERAL HEALTH AND HUMAN SERVICES………………………………………………………………………………………….</t>
  </si>
  <si>
    <t>FEDERAL EDUCATION GRANTS………………………………………………………………………………………….</t>
  </si>
  <si>
    <t>FEDERAL USDA/FOOD AND NUTRITION SERVICES………………………………………………………………………………………….</t>
  </si>
  <si>
    <t>FEDERAL MISCELLANEOUS OPERATING GRANTS………………………………………………………………………………………….</t>
  </si>
  <si>
    <t>UI ADMINISTRATION………………………………………………………………………………………….</t>
  </si>
  <si>
    <t>FEDERAL UNEMPLOYMENT INS OCCUPATIONAL TRAINING………………………………………………………………………………………….</t>
  </si>
  <si>
    <t>FEDERAL EMPLOYMENT AND TRAINING GRANTS………………………………………………………………………………………….</t>
  </si>
  <si>
    <t>MILITARY AND NAVAL AFFAIRS………………………………………………………………………………………….</t>
  </si>
  <si>
    <t>DEPARTMENT OF TRANSPORTATION………………………………………………………………………………………….</t>
  </si>
  <si>
    <t>TOTAL STATE SPECIAL REVENUE FUNDS………………………………………………………………………………………….</t>
  </si>
  <si>
    <t>COMMERCIAL GAMING REGULATION………………………………………………………………………………………….</t>
  </si>
  <si>
    <t>COMMERCIAL GAMING REVENUE………………………………………………………………………………………….</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</si>
  <si>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</si>
  <si>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</si>
  <si>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</si>
  <si>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</si>
  <si>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</si>
  <si>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</si>
  <si>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</si>
  <si>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</si>
  <si>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</si>
  <si>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</si>
  <si>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</si>
  <si>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</si>
  <si>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DHCR - MORTGAGE SERVICING………………………………………………………………………………………….</t>
  </si>
  <si>
    <t>DMV - COMPULSORY INSURANCE PROGRAM………………………………………………………………………………………….</t>
  </si>
  <si>
    <t>HOUSING INDIRECT COST RECOVERY………………………………………………………………………………………….</t>
  </si>
  <si>
    <t>DHCR - HOUSING CREDIT AGENCY APPLY FEE………………………………………………………………………………………….</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</si>
  <si>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</si>
  <si>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</si>
  <si>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</si>
  <si>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</si>
  <si>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</si>
  <si>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</si>
  <si>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</si>
  <si>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DOT - HIGHWAY SAFETY PROGRAM………………………………………………………………………………………….</t>
  </si>
  <si>
    <t>EFC DRINKING WATER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</si>
  <si>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</si>
  <si>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</si>
  <si>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</si>
  <si>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</si>
  <si>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</si>
  <si>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</si>
  <si>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</si>
  <si>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</si>
  <si>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</si>
  <si>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</si>
  <si>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</si>
  <si>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</si>
  <si>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</si>
  <si>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</si>
  <si>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</si>
  <si>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</si>
  <si>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</si>
  <si>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</si>
  <si>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</si>
  <si>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</si>
  <si>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</si>
  <si>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</si>
  <si>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</si>
  <si>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</si>
  <si>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</si>
  <si>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</si>
  <si>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</si>
  <si>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</si>
  <si>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</si>
  <si>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</si>
  <si>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</si>
  <si>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</si>
  <si>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</si>
  <si>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</si>
  <si>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</si>
  <si>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</si>
  <si>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</si>
  <si>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</si>
  <si>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</si>
  <si>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</si>
  <si>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</si>
  <si>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</si>
  <si>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</si>
  <si>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</si>
  <si>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</si>
  <si>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</si>
  <si>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</si>
  <si>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</si>
  <si>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</si>
  <si>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</si>
  <si>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</si>
  <si>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</si>
  <si>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</si>
  <si>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</si>
  <si>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</si>
  <si>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</si>
  <si>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</si>
  <si>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</si>
  <si>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</si>
  <si>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</si>
  <si>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</si>
  <si>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</si>
  <si>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</si>
  <si>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</si>
  <si>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</si>
  <si>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</si>
  <si>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</si>
  <si>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</si>
  <si>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</si>
  <si>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</si>
  <si>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</si>
  <si>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</si>
  <si>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</si>
  <si>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</si>
  <si>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</si>
  <si>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</si>
  <si>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</si>
  <si>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</si>
  <si>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</si>
  <si>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</si>
  <si>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</si>
  <si>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</si>
  <si>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</si>
  <si>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</si>
  <si>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</si>
  <si>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</si>
  <si>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</si>
  <si>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</si>
  <si>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</si>
  <si>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</si>
  <si>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</si>
  <si>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</si>
  <si>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</si>
  <si>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</si>
  <si>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</si>
  <si>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</si>
  <si>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</si>
  <si>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</si>
  <si>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</si>
  <si>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</si>
  <si>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</si>
  <si>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</si>
  <si>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</si>
  <si>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</si>
  <si>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</si>
  <si>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</si>
  <si>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</si>
  <si>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</si>
  <si>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</si>
  <si>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</si>
  <si>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</si>
  <si>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</si>
  <si>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</si>
  <si>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</si>
  <si>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</si>
  <si>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</si>
  <si>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</si>
  <si>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</si>
  <si>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</si>
  <si>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</si>
  <si>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</si>
  <si>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</si>
  <si>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</si>
  <si>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</si>
  <si>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</si>
  <si>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</si>
  <si>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</si>
  <si>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</si>
  <si>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Justice Center for the Protection of People with Special Needs………………………………….</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</si>
  <si>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</si>
  <si>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</si>
  <si>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</si>
  <si>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</si>
  <si>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</si>
  <si>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</si>
  <si>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March 31, 2020</t>
  </si>
  <si>
    <t>Lake George Park Commission……………………………………….</t>
  </si>
  <si>
    <t>NYS Gaming Commission…...............................................................</t>
  </si>
  <si>
    <t>Office of Indigent Legal Services….……………………………………</t>
  </si>
  <si>
    <t>Judicial Screening ………………………………………………………………..</t>
  </si>
  <si>
    <t>Adirondack Park Agency………………………………………………………………………………………………………….…….</t>
  </si>
  <si>
    <t>Agriculture and Markets, Department of…………………………………………………..…………………………...….</t>
  </si>
  <si>
    <t>State Fair……………………………………………………...………………………………………………………………………....……</t>
  </si>
  <si>
    <t>Alcoholic Beverage Control, Division of………………….…………………………..…..………………….………………………....</t>
  </si>
  <si>
    <t>Alcoholism and Substance Abuse Services, Office of……………………………………...…..……………...…….</t>
  </si>
  <si>
    <t>Kingsboro Addiction Treatment Center………………………………..………….………………...…………………...….</t>
  </si>
  <si>
    <t>Legislative Task Force on Demographic Research and Reapportionment………………………………………………</t>
  </si>
  <si>
    <t>New York State Assembly……………………………………………………………….……………………………...……....……</t>
  </si>
  <si>
    <t>Budget, Division of the………………………………….………………….……..……………………………………….….…..……</t>
  </si>
  <si>
    <t>Children and Family Services, Office of……………………………...…………………………………………………....….</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</si>
  <si>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</si>
  <si>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</si>
  <si>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</si>
  <si>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</si>
  <si>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</si>
  <si>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</si>
  <si>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</si>
  <si>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</si>
  <si>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</si>
  <si>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</si>
  <si>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</si>
  <si>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</si>
  <si>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</si>
  <si>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</si>
  <si>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</si>
  <si>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</si>
  <si>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</si>
  <si>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</si>
  <si>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</si>
  <si>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</si>
  <si>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</si>
  <si>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</si>
  <si>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</si>
  <si>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</si>
  <si>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Downstate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</si>
  <si>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</si>
  <si>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</si>
  <si>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</si>
  <si>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</si>
  <si>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</si>
  <si>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</si>
  <si>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</si>
  <si>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</si>
  <si>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</si>
  <si>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</si>
  <si>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</si>
  <si>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Lincoln Correctional Facility………………………………………………………………..……………………………...……..</t>
  </si>
  <si>
    <t>Livingston Correctional Facility…………………………………..………………………………………………………..….…..</t>
  </si>
  <si>
    <t>Marcy Correctional Facility………………………………………..………………………………………………………...………</t>
  </si>
  <si>
    <t>Mid-State Correctional Facility……………………………………..……………………………..……………………………....</t>
  </si>
  <si>
    <t>Mohawk Correctional Facility………………………………………...…………………………………………..…………….….</t>
  </si>
  <si>
    <t>New York City Central Administration…………………………..…………………………………………………...…...…..</t>
  </si>
  <si>
    <t>Ogdensburg Correctional Facility……………………………………………………………….………………………......………</t>
  </si>
  <si>
    <t>Operations - Central Office……………………………………………………………..…………………………………..………….</t>
  </si>
  <si>
    <t>Orleans Correctional Facility……………………………………….………………………………………………………...……..</t>
  </si>
  <si>
    <t>Otisville Correctional Facility……………………………………………………………..…………………………………..……….</t>
  </si>
  <si>
    <t>Queensboro Correctional Facility………………………………………...…………………………………………………......…</t>
  </si>
  <si>
    <t>Riverview Correctional Facility……………………………………………………………….…………………………………...…..</t>
  </si>
  <si>
    <t>Rochester Correctional Facility……………………………………………………………...…………………………….………..</t>
  </si>
  <si>
    <t>Shawangunk Correctional Facility…………………………………...………………………………………………………..…..</t>
  </si>
  <si>
    <t>Sing Sing Correctional Facility………………………………………………………………..………………………………..……</t>
  </si>
  <si>
    <t>Southport Correctional Facility…………………………………….…………………………………………………………..…..</t>
  </si>
  <si>
    <t>Sullivan Correctional Facility…………………………………………..…………………………………………………………....</t>
  </si>
  <si>
    <t>Taconic Correctional Facility……………………………………………………………………………………………….……..….</t>
  </si>
  <si>
    <t>Ulster Correctional Facility…………………………………………..………………………………………………………....…….</t>
  </si>
  <si>
    <t>Upstate Correctional Facility………………………………………………………………………………………………….....…..</t>
  </si>
  <si>
    <t>Wallkill Correctional Facility……………………………………………………………………………………………………….…</t>
  </si>
  <si>
    <t>Washington Correctional Facility……………………………………………………………………………………….…..…….</t>
  </si>
  <si>
    <t>Watertown Correctional Facility…………………………………………………………………………………………….…….</t>
  </si>
  <si>
    <t>Wende Correctional Facility……………………………………………………………………………………………………...…..</t>
  </si>
  <si>
    <t>Willard Drug Treatment Center………………………………………………………………….....…………………………....</t>
  </si>
  <si>
    <t>Woodbourne Correctional Facility………………………………………………………………......……………………..….</t>
  </si>
  <si>
    <t>Wyoming Correctional Facility………………………………………...…………………………..…………………………..…</t>
  </si>
  <si>
    <t>Criminal Justice Services, Division of………………….…………………..………………….……………………………...…..</t>
  </si>
  <si>
    <t>Batavia School for the Blind……………………………………………………………...….…...…………………………….….</t>
  </si>
  <si>
    <t>Rome School for the Deaf…………………………………………...…………………………..……………………………….....</t>
  </si>
  <si>
    <t>Environmental Conservation, Department of…………………………………………….……………………………..……</t>
  </si>
  <si>
    <t>Financial Control Board for New York City…………………………………………………………..….….………………...…</t>
  </si>
  <si>
    <t>Financial Services, Department of……………………………………………………………………………...………………….</t>
  </si>
  <si>
    <t>General Services, Office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</si>
  <si>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</si>
  <si>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</si>
  <si>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</si>
  <si>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</si>
  <si>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</si>
  <si>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</si>
  <si>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</si>
  <si>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</si>
  <si>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</si>
  <si>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Justice Center for the Protection of People with Special Needs………...…...…………..………………..…</t>
  </si>
  <si>
    <t>Labor, Department of…………………………………………………..………………………………………………………....….</t>
  </si>
  <si>
    <t>Lake George Park Commission……………………………………...………………………….…….………………………....</t>
  </si>
  <si>
    <t>Attorney General, Office of the………………………………………………..………………………………………………..….</t>
  </si>
  <si>
    <t>Medicaid Fraud Control……………………………………………………..…….…………………………………………….……</t>
  </si>
  <si>
    <t>Brooklyn Children's Psychiatric Center…………………………………..……………...………………………………..…..</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</si>
  <si>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</si>
  <si>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</si>
  <si>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</si>
  <si>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</si>
  <si>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</si>
  <si>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</si>
  <si>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</si>
  <si>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</si>
  <si>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</si>
  <si>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</si>
  <si>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</si>
  <si>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</si>
  <si>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</si>
  <si>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</si>
  <si>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</si>
  <si>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</si>
  <si>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</si>
  <si>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</si>
  <si>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</si>
  <si>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Motor Vehicles, Department of……………………………………….………………………….………………………...……</t>
  </si>
  <si>
    <t>Brooklyn DDSO…………………………………………………..……………….………...……….…</t>
  </si>
  <si>
    <t>Metro New York DDSO……………………………………………………….….…………………………………………....……..</t>
  </si>
  <si>
    <t>Public Service, Department of……………………………………………...……………………………..………………………..….</t>
  </si>
  <si>
    <t>New York State Police - Troop L………………………………………………………………….………...………………...…….</t>
  </si>
  <si>
    <t>College at Brockport…………………………………………………………………………………………………...…….…...….</t>
  </si>
  <si>
    <t>SUNY at Buffalo……………………………………………………….…………………………………………………………..……...</t>
  </si>
  <si>
    <t>Taxation and Finance, Department of…………………………………………………………………………..….……………</t>
  </si>
  <si>
    <t>10th Judicial District Nassau County…………………………………………………….………………………………...……..</t>
  </si>
  <si>
    <t>Workers' Compensation Board………………………………………..……………………………………………………...…..</t>
  </si>
  <si>
    <t>PUBLIC BENEFIT CORPORATIONS:</t>
  </si>
  <si>
    <t>Development Authority of the North Country:</t>
  </si>
  <si>
    <t>Expansion of US Army Fort Drum……………………………………………………….</t>
  </si>
  <si>
    <t>Regional Economic Development Program……………………………………………….</t>
  </si>
  <si>
    <t>New York Racing Association - Economic Development…………………..</t>
  </si>
  <si>
    <t>TOTAL LOCAL ASSISTANCE ACCOUNT.................................................................................................................</t>
  </si>
  <si>
    <t>High Risk Targeted Investment Program………………………………………</t>
  </si>
  <si>
    <t>TOTAL STATE OPERATIONS ACCOUNT.................................................................................................................................................</t>
  </si>
  <si>
    <t>TOTAL GENERAL FUND.....................................................................................................................................................</t>
  </si>
  <si>
    <t xml:space="preserve">     NYS GAMING COMMISSION:</t>
  </si>
  <si>
    <t xml:space="preserve">Medical Marihuana Trust </t>
  </si>
  <si>
    <t xml:space="preserve">NYS Storm Recovery </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</si>
  <si>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</si>
  <si>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</si>
  <si>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</si>
  <si>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</si>
  <si>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</si>
  <si>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</si>
  <si>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</si>
  <si>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§97-lll</t>
  </si>
  <si>
    <t>New York State Commercial Gaming Revenue</t>
  </si>
  <si>
    <t>State Finance Law, §71, §72, §73, §92-h  and §92-z</t>
  </si>
  <si>
    <t>TOTAL DEBT OUTSTANDING………………………..</t>
  </si>
  <si>
    <t>State Guaranteed Authority Debt…………………………………..</t>
  </si>
  <si>
    <t xml:space="preserve">Moral Obligation Debt…………………………………………..  </t>
  </si>
  <si>
    <t>STATE RELATED DEBT</t>
  </si>
  <si>
    <t>SUBTOTAL - STATE FUNDED DEBT…………………</t>
  </si>
  <si>
    <t xml:space="preserve">Sales Tax Asset Receivable Corporation (STARC)………..  </t>
  </si>
  <si>
    <t xml:space="preserve">Municipal Bond Bank Agency (MBBA)………………………….     </t>
  </si>
  <si>
    <t xml:space="preserve">Tobacco Settlement Financing Corporation………………..     </t>
  </si>
  <si>
    <t>STATE FUNDED DEBT</t>
  </si>
  <si>
    <t xml:space="preserve">SUBTOTAL - STATE SUPPORTED DEBT………...  </t>
  </si>
  <si>
    <t xml:space="preserve">  Obligation Debt……………………………………………..</t>
  </si>
  <si>
    <t xml:space="preserve">Lease/Purchase and Contractual               </t>
  </si>
  <si>
    <t>Certificates of Participation……………………………..……….</t>
  </si>
  <si>
    <t>General Obligation Debt………………………………………….</t>
  </si>
  <si>
    <t>STATE SUPPORTED DEBT</t>
  </si>
  <si>
    <t xml:space="preserve">DEBT OUTSTANDING AS OF MARCH 31 </t>
  </si>
  <si>
    <t xml:space="preserve">(*)    Population estimates are based on current information published by the US Census Bureau.  </t>
  </si>
  <si>
    <t xml:space="preserve">   Per Capita…………………………….  </t>
  </si>
  <si>
    <t xml:space="preserve">   Change from Prior Year……………...   </t>
  </si>
  <si>
    <t xml:space="preserve">   Millions of Dollars……………………..</t>
  </si>
  <si>
    <t xml:space="preserve">TOTAL STATE SUPPORTED DEBT:  </t>
  </si>
  <si>
    <t>Obligation Debt</t>
  </si>
  <si>
    <t xml:space="preserve">Lease/Purchase and Contractual     </t>
  </si>
  <si>
    <t xml:space="preserve">Certificates of Participation </t>
  </si>
  <si>
    <t>General Obligation Debt</t>
  </si>
  <si>
    <t xml:space="preserve">STATE SUPPORTED DEBT: </t>
  </si>
  <si>
    <t xml:space="preserve">STATE SUPPORTED DEBT OUTSTANDING AS OF MARCH 31 PER CAPITA (*)         </t>
  </si>
  <si>
    <t xml:space="preserve">   Per Capita……………………………………………          </t>
  </si>
  <si>
    <t xml:space="preserve">   Change from Prior Year………………………………..</t>
  </si>
  <si>
    <t xml:space="preserve">   Millions of Dollars…………………………………. </t>
  </si>
  <si>
    <t>TOTAL STATE FUNDED DEBT:</t>
  </si>
  <si>
    <t xml:space="preserve">   Per Capita……………………………………………           </t>
  </si>
  <si>
    <t xml:space="preserve">   Change from Prior Year…………………………………</t>
  </si>
  <si>
    <t xml:space="preserve">   Millions of Dollars…………………………………..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</si>
  <si>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</si>
  <si>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</si>
  <si>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</si>
  <si>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</si>
  <si>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</si>
  <si>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</si>
  <si>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</si>
  <si>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</si>
  <si>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</si>
  <si>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</si>
  <si>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</si>
  <si>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</si>
  <si>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</si>
  <si>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</si>
  <si>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</si>
  <si>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</si>
  <si>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</si>
  <si>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</si>
  <si>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</si>
  <si>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</si>
  <si>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</si>
  <si>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</si>
  <si>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</si>
  <si>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</si>
  <si>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</si>
  <si>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</si>
  <si>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</si>
  <si>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</si>
  <si>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</si>
  <si>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STATE RELATED DEBT OBLIGATIONS OUTSTANDING AS OF MARCH 31 PER CAPITA (*)      </t>
  </si>
  <si>
    <t xml:space="preserve">        Returns……….....................................................................................</t>
  </si>
  <si>
    <t xml:space="preserve">        Racing and Exhibitions....................................................</t>
  </si>
  <si>
    <t xml:space="preserve"> Racing and Exhibitions..........................................</t>
  </si>
  <si>
    <t xml:space="preserve">     Returns..............................................................................</t>
  </si>
  <si>
    <t xml:space="preserve">     Racing and Exhibitions .....................................................</t>
  </si>
  <si>
    <t xml:space="preserve">        Racing and Exhibitions……….........................................</t>
  </si>
  <si>
    <t xml:space="preserve">         Other Public Health...............................................................................................</t>
  </si>
  <si>
    <t xml:space="preserve">           and Miscellaneous......................................................…………………..</t>
  </si>
  <si>
    <t>HEALTH CARE</t>
  </si>
  <si>
    <t xml:space="preserve">          Transportation Purposes (excluding MTA):</t>
  </si>
  <si>
    <t xml:space="preserve">(**)     Legislation authorizing the issuance of Rebuild and Renew New York Transportation Bonds only specified the total amount of bonds authorized to be issued for transportation purposes (excluding MTA).   </t>
  </si>
  <si>
    <t>Secured Hospital Debt</t>
  </si>
  <si>
    <r>
      <t>Smart Schools Bond Act</t>
    </r>
    <r>
      <rPr>
        <sz val="12"/>
        <rFont val="Arial"/>
        <family val="2"/>
      </rPr>
      <t xml:space="preserve">…………………………….……………... </t>
    </r>
  </si>
  <si>
    <r>
      <t>Smart Schools Bond Act</t>
    </r>
    <r>
      <rPr>
        <sz val="12"/>
        <rFont val="Arial"/>
        <family val="2"/>
      </rPr>
      <t>……………………………………….…………</t>
    </r>
  </si>
  <si>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</si>
  <si>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</si>
  <si>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</si>
  <si>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</si>
  <si>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</si>
  <si>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</si>
  <si>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</si>
  <si>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Office of Information Technology Services……………………………..</t>
  </si>
  <si>
    <t>Debt Service Funds - Lease/Purchase and Other Financing Agreement Disbursements</t>
  </si>
  <si>
    <t>Lease/Purchase and Other Contractual Financing Obligations:</t>
  </si>
  <si>
    <t xml:space="preserve">COMBINED STATEMENT OF RECEIPTS AND OTHER FINANCING RESOURCES   </t>
  </si>
  <si>
    <r>
      <t xml:space="preserve">     Improvements of the Nineties (ACTION) </t>
    </r>
    <r>
      <rPr>
        <sz val="12"/>
        <rFont val="Arial"/>
        <family val="2"/>
      </rPr>
      <t>..................................</t>
    </r>
  </si>
  <si>
    <t xml:space="preserve">       Support and Regulate Business.......................................................</t>
  </si>
  <si>
    <t xml:space="preserve">       Transportation......................................................................................</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</si>
  <si>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</si>
  <si>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</si>
  <si>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</si>
  <si>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</si>
  <si>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</si>
  <si>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</si>
  <si>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</si>
  <si>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</si>
  <si>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Secured Hospital Debt…………………………………</t>
  </si>
  <si>
    <t>SUNY Dormitory Facilities Revenue Bonds………………</t>
  </si>
  <si>
    <t>Moriah Shock Incarceration Correctional Facility………………..…………………………………………….….…..</t>
  </si>
  <si>
    <r>
      <t xml:space="preserve">     Improvements of the Nineties (ACTION) </t>
    </r>
    <r>
      <rPr>
        <sz val="12"/>
        <rFont val="Arial"/>
        <family val="2"/>
      </rPr>
      <t>....................................................................................................................................</t>
    </r>
  </si>
  <si>
    <t>State supported debt includes certificates of participation (COPS), capital leases for State facilities, and debt as defined in State Finance Law 67-a, where the State is constitutionally obligated to pay debt service to bondholders or where it is contractually obligated to pay money to public authorities to enable it to make payments on its outstanding bonds.</t>
  </si>
  <si>
    <t>TOTAL STATE RELATED DEBT:</t>
  </si>
  <si>
    <t xml:space="preserve">  School Tax Relief (STAR)…………………………………………</t>
  </si>
  <si>
    <r>
      <t>Smart Schools Bond Act</t>
    </r>
    <r>
      <rPr>
        <sz val="12"/>
        <rFont val="Arial"/>
        <family val="2"/>
      </rPr>
      <t>..................................................................................................................................</t>
    </r>
  </si>
  <si>
    <t>Lieutenant Governor ……………………………...…...…………………………..</t>
  </si>
  <si>
    <t xml:space="preserve">    Housing Finance Agency………………………………………………………………………………………………………………………………………………….</t>
  </si>
  <si>
    <t xml:space="preserve">    Dormitory Authority.………………………………………………………………………………………………………………………..</t>
  </si>
  <si>
    <t xml:space="preserve">    City University of New York.……………………………………………………………………………………</t>
  </si>
  <si>
    <t>All Other..................................................................................................</t>
  </si>
  <si>
    <t>Queens Facility Wide………………………………………….…………………………..</t>
  </si>
  <si>
    <t xml:space="preserve">COMBINING STATEMENT OF SELECTED DEPARTMENTAL DISBURSEMENTS        </t>
  </si>
  <si>
    <t xml:space="preserve">Regulate Business    </t>
  </si>
  <si>
    <r>
      <t xml:space="preserve">Park and Recreation Land Acquisition </t>
    </r>
    <r>
      <rPr>
        <sz val="12"/>
        <rFont val="Arial"/>
        <family val="2"/>
      </rPr>
      <t>....................................................................................................................................</t>
    </r>
  </si>
  <si>
    <r>
      <t xml:space="preserve">Outdoor Recreation Development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</si>
  <si>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</si>
  <si>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</si>
  <si>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 xml:space="preserve"> 2015-16</t>
  </si>
  <si>
    <t xml:space="preserve"> MARCH 31, 2016</t>
  </si>
  <si>
    <t>MARCH 31, 2016</t>
  </si>
  <si>
    <t>Environmental Quality (1972):</t>
  </si>
  <si>
    <t xml:space="preserve">          Land Acquisition/Development/Restoration/Forests....................................................................................................................................</t>
  </si>
  <si>
    <t>33050-33099</t>
  </si>
  <si>
    <t>Dedicated Infrastructure Investment Fund</t>
  </si>
  <si>
    <t>State Finance Law, §93-b</t>
  </si>
  <si>
    <t>NYS Gaming Commission ……………………………...…...…………………</t>
  </si>
  <si>
    <t xml:space="preserve">   New York State Thruway Authority..…………………………….</t>
  </si>
  <si>
    <t xml:space="preserve">       1987…………………………………………………………………………………………………..</t>
  </si>
  <si>
    <t xml:space="preserve">  Investment..............................................................................................</t>
  </si>
  <si>
    <t xml:space="preserve">        Audit.........................................................................................</t>
  </si>
  <si>
    <t xml:space="preserve">  Investments...................................................................................................</t>
  </si>
  <si>
    <t>MEDICAL</t>
  </si>
  <si>
    <t>TRUST</t>
  </si>
  <si>
    <t>(23750-23799)</t>
  </si>
  <si>
    <t>IT CAPITAL FINANCING ACCT …………………………………………….</t>
  </si>
  <si>
    <t>Eastern Correctional Facility…………………………………………………………..…………………………………………..…</t>
  </si>
  <si>
    <t>2nd Judicial District Kings County………………………………………………………..</t>
  </si>
  <si>
    <t>Note to users: This Excel file contains formulas.</t>
  </si>
  <si>
    <t>TRANSFERS (*)</t>
  </si>
  <si>
    <t>ACTIONS (**)</t>
  </si>
  <si>
    <t xml:space="preserve">    Special Emergency......................................................................................</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</si>
  <si>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</si>
  <si>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</si>
  <si>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</si>
  <si>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</si>
  <si>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</si>
  <si>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</si>
  <si>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</si>
  <si>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</si>
  <si>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Veterans' Affairs, Division of………………………………………………………………………………………………………………..</t>
  </si>
  <si>
    <t>Elections, Board of…………………………………………………………………………………………………………………………………………………………………………..</t>
  </si>
  <si>
    <t>Lake George Park Commission…………………………………………………………………………………………………………………………………………………………….</t>
  </si>
  <si>
    <t>Public Benefit Corporations…………………………………………………………………………………………………</t>
  </si>
  <si>
    <t>Unified Court System…………………………………………………………………………………………………………………………………………………………………………………………………………………………………..</t>
  </si>
  <si>
    <t>City University Construction Fund………………………………………………………………………………</t>
  </si>
  <si>
    <t>State University of New York…………………………………………………………………………………………</t>
  </si>
  <si>
    <t>Correctional Services, Department of (Corcraft)………………………………………………………..</t>
  </si>
  <si>
    <t>Labor, Department of…………………………………………………………………………………………………………………………………………………………………………………………………………………………..</t>
  </si>
  <si>
    <t>Mental Health, Office of…………………………………………………………………………………………………………………………………………………………………………………………………………………………..</t>
  </si>
  <si>
    <t xml:space="preserve">SUMMARY OF APPROPRIATED LOANS RECEIVABLE TRANSACTIONS BY FUND, BUSINESS UNIT AND DEPARTMENT    </t>
  </si>
  <si>
    <t>Office for People with Developmental Disabilities……………………………………………</t>
  </si>
  <si>
    <t>National and Community Service ……………………………………</t>
  </si>
  <si>
    <t xml:space="preserve">Safety </t>
  </si>
  <si>
    <t xml:space="preserve">Government </t>
  </si>
  <si>
    <t xml:space="preserve">    Fish and Game</t>
  </si>
  <si>
    <t xml:space="preserve">   Fish and Game..........................................………….</t>
  </si>
  <si>
    <t>March 31, 2021</t>
  </si>
  <si>
    <t xml:space="preserve">Secured Hospital Debt - Contingent </t>
  </si>
  <si>
    <t xml:space="preserve">Secured Hospital Debt - Contingent…………………………………….. </t>
  </si>
  <si>
    <t xml:space="preserve">                   Total Transportation Purposes (excluding MTA)...............................................................................................................................</t>
  </si>
  <si>
    <t>MARIHUANA</t>
  </si>
  <si>
    <t>LOCAL ASSISTANCE DISBURSEMENTS BY PROGRAM</t>
  </si>
  <si>
    <t>Governmental Funds - Local Assistance Disbursements by Program</t>
  </si>
  <si>
    <t xml:space="preserve">        Medical Marihuana……...................................................</t>
  </si>
  <si>
    <t xml:space="preserve">       General Purpose......................................................................................</t>
  </si>
  <si>
    <t xml:space="preserve">       Education...................................................................................................</t>
  </si>
  <si>
    <t xml:space="preserve">       Medicaid.................................................................................................</t>
  </si>
  <si>
    <t xml:space="preserve">       Other Social Services........................................................................................</t>
  </si>
  <si>
    <t xml:space="preserve">       Health and Environment........................................................................</t>
  </si>
  <si>
    <t xml:space="preserve">       Mental Hygiene..........................................................................................</t>
  </si>
  <si>
    <t xml:space="preserve">       Transportation.........................................................................................</t>
  </si>
  <si>
    <t xml:space="preserve">       Medicaid................................................................................................</t>
  </si>
  <si>
    <t>Department of Agriculture and Markets..............................................................................</t>
  </si>
  <si>
    <t>Department of Agriculture and Markets ......................................................................................</t>
  </si>
  <si>
    <t>Department of Agriculture and Markets.........................................................................................................</t>
  </si>
  <si>
    <t>Department of Agriculture and Markets……………………………………………….</t>
  </si>
  <si>
    <t xml:space="preserve">TAX STABILIZATION RESERVE FUND </t>
  </si>
  <si>
    <t>CENTRALIZED SERVICES - INTERAGENCY MAIL &amp; MESSENGER COURIER SERVICE………………………………………………………………………………………….</t>
  </si>
  <si>
    <t xml:space="preserve">REPORT OF INVESTMENT YIELDS, PORTFOLIO BALANCES AND INTEREST EARNINGS     </t>
  </si>
  <si>
    <t>-</t>
  </si>
  <si>
    <t xml:space="preserve"> Medical Marihuana.........................................................</t>
  </si>
  <si>
    <t xml:space="preserve">        Medical Marihuana ...........................................................</t>
  </si>
  <si>
    <t xml:space="preserve">     Medical Marihuana ....................................................…</t>
  </si>
  <si>
    <t>STATE OPERATING FUNDS</t>
  </si>
  <si>
    <t xml:space="preserve">       Criminal Justice, Emergency Management &amp; Security Services          </t>
  </si>
  <si>
    <t xml:space="preserve">       Criminal Justice, Emergency Management &amp; Security Services</t>
  </si>
  <si>
    <t>Excess (Deficiency) of Receipts over Disbursements.......................</t>
  </si>
  <si>
    <t xml:space="preserve">       Total Other Financing Sources (Uses)................................................</t>
  </si>
  <si>
    <t xml:space="preserve">       Total Local Assistance Grants…………..………………………………</t>
  </si>
  <si>
    <r>
      <t xml:space="preserve">Agreements </t>
    </r>
    <r>
      <rPr>
        <b/>
        <vertAlign val="superscript"/>
        <sz val="12"/>
        <rFont val="Arial"/>
        <family val="2"/>
      </rPr>
      <t>(*)</t>
    </r>
  </si>
  <si>
    <t>FISCAL YEAR ENDED MARCH 31, 2017</t>
  </si>
  <si>
    <t>Governmental Funds - State Tax Receipts per Capita: Fiscal Years 2007-08 thru 2016-17</t>
  </si>
  <si>
    <t>Governmental Funds - Schedule of Receipts, Disbursements and Other Financing Sources (Uses):  Fiscal Years 2007-08 thru 2016-17</t>
  </si>
  <si>
    <t>Fiscal Years 2007-08 thru 2016-17</t>
  </si>
  <si>
    <t>General Obligation Debt - Principal and Interest Payments: Fiscal Years 2007-08 thru 2016-17</t>
  </si>
  <si>
    <t>State Debt Outstanding as of March 31: Fiscal Years 2007-08 thru 2016-17</t>
  </si>
  <si>
    <t>State Supported Debt Outstanding as of March 31 Per Capita: Fiscal Years 2007-08 thru 2016-17</t>
  </si>
  <si>
    <t>State Funded Debt Obligations Outstanding as of March 31 Per Capita: Fiscal Years 2007-08 thru 2016-17</t>
  </si>
  <si>
    <t>State Related Debt Obligations Outstanding as of March 31 Per Capita: Fiscal Years 2007-08 thru 2016-17</t>
  </si>
  <si>
    <t>Tax Stabilization Reserve Account - Statement of Net Cash Transactions: Fiscal Years 1945-46 thru 2016-17</t>
  </si>
  <si>
    <t>Short-Term Investment Pool: Fiscal Years 2007-08 thru 2016-17</t>
  </si>
  <si>
    <t>Temporary Loans Outstanding: Fiscal Years 2007-08 thru 2016-17</t>
  </si>
  <si>
    <t>Temporary Loans Outstanding as of March 31, 2017</t>
  </si>
  <si>
    <t>2016-17</t>
  </si>
  <si>
    <t xml:space="preserve"> MARCH 31, 2017</t>
  </si>
  <si>
    <t xml:space="preserve">FISCAL YEAR ENDED MARCH 31, 2017   </t>
  </si>
  <si>
    <t xml:space="preserve">FISCAL YEARS 2007-08 THRU 2016-17    </t>
  </si>
  <si>
    <t xml:space="preserve">FISCAL YEAR ENDED MARCH 31, 2017  </t>
  </si>
  <si>
    <t xml:space="preserve">FISCAL YEAR ENDED MARCH 31, 2017           </t>
  </si>
  <si>
    <t>FISCAL YEARS 2007-08 THRU 2016-17</t>
  </si>
  <si>
    <t xml:space="preserve">FISCAL YEARS 2007-08 THRU 2016-17     </t>
  </si>
  <si>
    <t xml:space="preserve"> 2016-17</t>
  </si>
  <si>
    <t xml:space="preserve">FISCAL YEAR ENDED MARCH 31, 2017     </t>
  </si>
  <si>
    <t xml:space="preserve">FISCAL YEAR ENDED MARCH 31, 2017                               </t>
  </si>
  <si>
    <t xml:space="preserve">FISCAL YEAR ENDED MARCH 31, 2017                  </t>
  </si>
  <si>
    <t>AS OF MARCH 31, 2017</t>
  </si>
  <si>
    <t>23800-23899</t>
  </si>
  <si>
    <t>FISCAL YEARS 1945-46 THRU 2016-17</t>
  </si>
  <si>
    <t>APRIL 1, 2016</t>
  </si>
  <si>
    <t>MARCH 31, 2017</t>
  </si>
  <si>
    <t xml:space="preserve">FISCAL YEARS 2007-08 THRU 2016-17 </t>
  </si>
  <si>
    <t xml:space="preserve">FISCAL YEARS 2007-08 THRU 2016-17  </t>
  </si>
  <si>
    <t xml:space="preserve">FISCAL YEAR ENDED MARCH 31, 2017                         </t>
  </si>
  <si>
    <t>Temporary Loans are authorized pursuant to Subdivision 5 of Section 4 of the State Finance Law and Chapter 54, Part UU, Section 1, of the Laws of 2016-17.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</si>
  <si>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 xml:space="preserve">Temporary Loans are authorized pursuant to Subdivision 5 of Section 4 of the State Finance Law and Chapter 54, Part UU, Section 1, of the Laws of 2016-17. The loans represent authorizations made by the Legislature to allow certain funds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In some cases, actual revenues are not sufficient to repay all loans made to the fund and a transfer from the General Fund "Repayment of Receivables" appropriation is approved by the Budget Director. </t>
  </si>
  <si>
    <t>Governmental Funds - Schedule of Tax Receipts: Fiscal Years 2007-08 thru 2016-17</t>
  </si>
  <si>
    <t xml:space="preserve">AS OF MARCH 31, 2017    </t>
  </si>
  <si>
    <t>CHANGE FROM 2007-08 TO 2016-17</t>
  </si>
  <si>
    <t xml:space="preserve">   Metropolitan Transportation Authority ………………...……….......</t>
  </si>
  <si>
    <t xml:space="preserve">   Power Authority ……………………………………………………</t>
  </si>
  <si>
    <t>Division of Criminal Justice Services........................................................................................................................................</t>
  </si>
  <si>
    <t>SCHEDULE 20a</t>
  </si>
  <si>
    <t>SCHEDULE 20b</t>
  </si>
  <si>
    <t>SCHEDULE 20c</t>
  </si>
  <si>
    <t xml:space="preserve">SCHEDULE 24         </t>
  </si>
  <si>
    <t>SCHEDULE 25</t>
  </si>
  <si>
    <t xml:space="preserve">            SCHEDULE 28</t>
  </si>
  <si>
    <t>Schedule 20a</t>
  </si>
  <si>
    <t>Schedule 20b</t>
  </si>
  <si>
    <t>Schedule 20c</t>
  </si>
  <si>
    <t>Division of Alcoholic Beverage Control.................................................</t>
  </si>
  <si>
    <t>Dedicated Miscellaneous State Special Revenue</t>
  </si>
  <si>
    <t>24950-24999</t>
  </si>
  <si>
    <t>Interactive Fantasy Sports</t>
  </si>
  <si>
    <t>Racing, Pari-Mutuel Wagering and Breeding Law, Article 14</t>
  </si>
  <si>
    <t>THRUWAY AUTHORITY ACCOUNT………………………………………………………………………………………….</t>
  </si>
  <si>
    <t>STATE UNIVERSITY NON RESIDENT INCOME OFFSET………………………………………………………………………………………….</t>
  </si>
  <si>
    <t>LAKE GEORGE PARK TRUST FUND………………………………………</t>
  </si>
  <si>
    <t>EMPIRE STATE PLAZA GIFT SHOP………………………………………………………………………………………….</t>
  </si>
  <si>
    <t xml:space="preserve">FISCAL YEAR ENDED MARCH 31, 2017    </t>
  </si>
  <si>
    <t>2016-2017 MONTHLY RESULTS</t>
  </si>
  <si>
    <t>2016 LEGISLATIVE</t>
  </si>
  <si>
    <t>2016 LEGISLATURE</t>
  </si>
  <si>
    <t>BUDGET PERIOD ENDED MARCH 31, 2017</t>
  </si>
  <si>
    <t>Criminal Justice Services, Division of………………………………………………………</t>
  </si>
  <si>
    <t>APRIL 1, 2017</t>
  </si>
  <si>
    <t>HIGHWAY</t>
  </si>
  <si>
    <t>USE</t>
  </si>
  <si>
    <t>TAX ADMIN.</t>
  </si>
  <si>
    <t>(23801)</t>
  </si>
  <si>
    <t xml:space="preserve">       be repaid within six years in at least three equal annual installments.  As of March 31, 2017, there are no loans outstanding.   </t>
  </si>
  <si>
    <t xml:space="preserve">FISCAL YEAR ENDED MARCH 31, 2017          </t>
  </si>
  <si>
    <t>Public Benefit Corporations.........................................................................................................................</t>
  </si>
  <si>
    <t>TOTAL GENERAL..........................................................................................................................................…</t>
  </si>
  <si>
    <t>NYS Gaming Commission.............................................................................................................................................................</t>
  </si>
  <si>
    <t>TOTAL SPECIAL REVENUE............................................................................................................................</t>
  </si>
  <si>
    <t>Environmental Conservation .................................................................................................................................</t>
  </si>
  <si>
    <t xml:space="preserve">Office of General Services.................................................................................................................... </t>
  </si>
  <si>
    <t>Transportation...................................................................................................................................................</t>
  </si>
  <si>
    <t>Public Benefit Corporations..........................................................................................................................................</t>
  </si>
  <si>
    <t>TOTAL CAPITAL PROJECTS........................................................................................................................................</t>
  </si>
  <si>
    <t>SUMMARY OF APPROPRIATED LOANS RECEIVABLE TRANSACTIONS BY FUND, BUSINESS UNIT, AND DEPARTMENT</t>
  </si>
  <si>
    <t>ENVIRONMENTAL CONSERVATION:</t>
  </si>
  <si>
    <t>Municipal Share of Flood Control Projects..............................................................................</t>
  </si>
  <si>
    <t>OFFICE OF GENERAL SERVICES:</t>
  </si>
  <si>
    <t>Real Property Maintenance and Improvements…………………………………….……….............................................</t>
  </si>
  <si>
    <t>TRANSPORTATION:</t>
  </si>
  <si>
    <t>Railroad Crossing Improvement Projects - Municipal Share………...………………………..................................................</t>
  </si>
  <si>
    <t>South Bronx Oak Point Link Project - New York............................................................................................................</t>
  </si>
  <si>
    <t>Hudson River Park Trust - Regional Development……………………………………………………………</t>
  </si>
  <si>
    <t>Niagara Frontier Transportation Authority:</t>
  </si>
  <si>
    <t>Construction/Rehabilitation of Buffalo International Airport……………………….................................................</t>
  </si>
  <si>
    <t>Ogdensburg Bridge and Port Authority:</t>
  </si>
  <si>
    <t>Construction and Development of Port Facilities……………………………………………...…………………………...............................................................</t>
  </si>
  <si>
    <t>Port Authority of New York and New Jersey - South Bronx Oak Point Link...................................................................</t>
  </si>
  <si>
    <t>Port of Oswego Authority - Construction and Development of Port Facilities...............................</t>
  </si>
  <si>
    <t>Broadway Redevelopment.........................................................................................................................</t>
  </si>
  <si>
    <t>Construction of Albany Civic Center..........................................................................................</t>
  </si>
  <si>
    <t>Construction of Binghamton Multi - Use Stadium……………………….....................................................................</t>
  </si>
  <si>
    <t>Construction of Buffalo Parking Facility.................................................................................................</t>
  </si>
  <si>
    <t>Construction of Buffalo Sports Stadium................................................................................................</t>
  </si>
  <si>
    <t>Construction of Rochester Convention Center.................................................................................</t>
  </si>
  <si>
    <t>Economic Development Program………………………...................................................................................................</t>
  </si>
  <si>
    <t>High Risk Targeted Investment Program................................................................................................................................</t>
  </si>
  <si>
    <t>Minority and Women Business Assistance…………………………………………………………………</t>
  </si>
  <si>
    <t>South Street Seaport Development Project…………………………………………………………</t>
  </si>
  <si>
    <t>Strategic Resurgence ................................................................................................................</t>
  </si>
  <si>
    <t>Urban Community Development………………………................................................................................................</t>
  </si>
  <si>
    <t>TOTAL STATE CAPITAL PROJECTS FUND .................................................................................................................</t>
  </si>
  <si>
    <t>Industrial Access Program...........................................................................................................................................</t>
  </si>
  <si>
    <t>TOTAL DEDICATED HIGHWAY AND BRIDGE TRUST FUND.................................................................................................................</t>
  </si>
  <si>
    <t>Corrections and Community Supervision (Corcraft), Department of…………………………………………………………………………..……………………………..……</t>
  </si>
  <si>
    <t xml:space="preserve">FISCAL YEAR ENDED MARCH 31, 2017       </t>
  </si>
  <si>
    <t xml:space="preserve">FISCAL YEAR ENDED MARCH 31, 2017      </t>
  </si>
  <si>
    <t>Education, State Department of:</t>
  </si>
  <si>
    <t>Education, State Department of……………………………………….……………………………………………………....</t>
  </si>
  <si>
    <t>Elections, Board of………………………………….………………….……..………………..</t>
  </si>
  <si>
    <t>Employee Relations, Office of………………………………………….………………………………………..……………..…......................................</t>
  </si>
  <si>
    <t>Interest on Lawyer Account (IOLA)……………………………………………….…..………………………………………....………</t>
  </si>
  <si>
    <t>Joint Commission on Public Ethics……………………………………...………………………….…….…..</t>
  </si>
  <si>
    <t>Judicial Conduct………………………………….……………………………………..……….……</t>
  </si>
  <si>
    <t>Legislative Bill Drafting Commission…………………………………………………….….……………………………………………..</t>
  </si>
  <si>
    <t>Legislature - Assembly:</t>
  </si>
  <si>
    <t>Lawyers' Fund for Client Protection………………………………...……………………………….….</t>
  </si>
  <si>
    <t>SCHEDULE 29</t>
  </si>
  <si>
    <t xml:space="preserve">  Consumption/Use Taxes….........................................................................</t>
  </si>
  <si>
    <t xml:space="preserve">  Miscellaneous Receipts..............................................................................</t>
  </si>
  <si>
    <t xml:space="preserve">       Total Receipts...............................................................………………..</t>
  </si>
  <si>
    <t xml:space="preserve">         Medicaid................................................................................................</t>
  </si>
  <si>
    <t xml:space="preserve">       Public Safety...........................................................................................</t>
  </si>
  <si>
    <t xml:space="preserve">2015-16 </t>
  </si>
  <si>
    <t>Beginning Fund Balances (*)............................................................................</t>
  </si>
  <si>
    <t xml:space="preserve">Other Funds </t>
  </si>
  <si>
    <r>
      <t>Other Funds</t>
    </r>
    <r>
      <rPr>
        <sz val="12"/>
        <rFont val="Arial"/>
        <family val="2"/>
      </rPr>
      <t>:</t>
    </r>
  </si>
  <si>
    <t>Agency Enterprise</t>
  </si>
  <si>
    <t>March 31, 2022</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</si>
  <si>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</si>
  <si>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Education Law, §355 (8)</t>
  </si>
  <si>
    <t>State Finance Law, §97-l</t>
  </si>
  <si>
    <t>Beginning Fund Balances (*).........................................................................</t>
  </si>
  <si>
    <t>(*) The April 1, 2015 balance has been adjusted by $529 thousand to reverse out a prior period adjustment.</t>
  </si>
  <si>
    <r>
      <t xml:space="preserve">State Finance Law, §97-c and Labor Law, </t>
    </r>
    <r>
      <rPr>
        <sz val="9"/>
        <rFont val="Times New Roman"/>
        <family val="1"/>
      </rPr>
      <t>§</t>
    </r>
    <r>
      <rPr>
        <sz val="9"/>
        <rFont val="SWISS"/>
      </rPr>
      <t>887</t>
    </r>
  </si>
  <si>
    <t xml:space="preserve">Schedule 6 </t>
  </si>
  <si>
    <t xml:space="preserve">(*)  Related expenses include remarketing fees, cost of issuance expenses, administrative fees, capital expenses and other expenses paid to the bank and/or the  </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</si>
  <si>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future tobacco settlement payments, contingent debt service appropriations or SUNY dormitory rental income.</t>
  </si>
  <si>
    <t>Transitional Finance Authority (TFA)…………………………..</t>
  </si>
  <si>
    <t xml:space="preserve">Transitional Finance Authority (TFA)  </t>
  </si>
  <si>
    <t xml:space="preserve">      branches in areas where there is a demonstrated need for banking services.  Actual earnings in STIP are lower by $1,965,013 due to the effect of the Linked Deposit and</t>
  </si>
  <si>
    <t xml:space="preserve">      Banking Development District programs.</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</si>
</sst>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46">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b/>
      <sz val="10"/>
      <name val="Arial Unicode MS"/>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sz val="20"/>
      <name val="SWISS"/>
    </font>
    <font>
      <b/>
      <sz val="10"/>
      <color indexed="10"/>
      <name val="Arial"/>
      <family val="2"/>
    </font>
    <font>
      <sz val="16"/>
      <name val="SWISS"/>
    </font>
    <font>
      <b/>
      <sz val="16"/>
      <color indexed="8"/>
      <name val="Arial"/>
      <family val="2"/>
    </font>
    <font>
      <b/>
      <sz val="18"/>
      <color indexed="8"/>
      <name val="Arial"/>
      <family val="2"/>
    </font>
    <font>
      <sz val="18"/>
      <name val="SWISS"/>
    </font>
    <font>
      <sz val="18"/>
      <color indexed="8"/>
      <name val="Arial"/>
      <family val="2"/>
    </font>
    <font>
      <sz val="16"/>
      <color indexed="8"/>
      <name val="Arial"/>
      <family val="2"/>
    </font>
    <font>
      <b/>
      <sz val="15"/>
      <color indexed="8"/>
      <name val="Arial"/>
      <family val="2"/>
    </font>
    <font>
      <sz val="15"/>
      <name val="SWISS"/>
    </font>
    <font>
      <b/>
      <sz val="11"/>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sz val="14.5"/>
      <name val="Arial"/>
      <family val="2"/>
    </font>
    <font>
      <b/>
      <vertAlign val="superscript"/>
      <sz val="12"/>
      <name val="Arial"/>
      <family val="2"/>
    </font>
    <font>
      <sz val="10.5"/>
      <name val="Arial"/>
      <family val="2"/>
    </font>
    <font>
      <sz val="9"/>
      <name val="Times New Roman"/>
      <family val="1"/>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13">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1" fillId="0" borderId="0" applyNumberFormat="0" applyFill="0" applyBorder="0" applyAlignment="0" applyProtection="0">
      <alignment vertical="top"/>
      <protection locked="0"/>
    </xf>
    <xf numFmtId="9" fontId="35" fillId="0" borderId="0" applyFont="0" applyFill="0" applyBorder="0" applyAlignment="0" applyProtection="0"/>
    <xf numFmtId="3" fontId="62" fillId="0" borderId="0">
      <alignment horizontal="right"/>
      <protection locked="0"/>
    </xf>
    <xf numFmtId="0" fontId="63" fillId="0" borderId="0">
      <alignment horizontal="left"/>
      <protection locked="0"/>
    </xf>
    <xf numFmtId="3" fontId="62" fillId="0" borderId="5">
      <alignment horizontal="right"/>
      <protection locked="0"/>
    </xf>
    <xf numFmtId="0" fontId="62" fillId="0" borderId="0">
      <alignment horizontal="left"/>
    </xf>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174" fontId="26" fillId="0" borderId="0" applyFill="0"/>
    <xf numFmtId="174" fontId="26" fillId="0" borderId="0">
      <alignment horizontal="center"/>
    </xf>
    <xf numFmtId="0" fontId="26" fillId="0" borderId="0" applyFill="0">
      <alignment horizontal="center"/>
    </xf>
    <xf numFmtId="174" fontId="10" fillId="0" borderId="18" applyFill="0"/>
    <xf numFmtId="0" fontId="8" fillId="0" borderId="0" applyFont="0" applyAlignment="0"/>
    <xf numFmtId="0" fontId="67" fillId="0" borderId="0" applyFill="0">
      <alignment vertical="top"/>
    </xf>
    <xf numFmtId="0" fontId="10" fillId="0" borderId="0" applyFill="0">
      <alignment horizontal="left" vertical="top"/>
    </xf>
    <xf numFmtId="174" fontId="19" fillId="0" borderId="17" applyFill="0"/>
    <xf numFmtId="0" fontId="8" fillId="0" borderId="0" applyNumberFormat="0" applyFont="0" applyAlignment="0"/>
    <xf numFmtId="0" fontId="67" fillId="0" borderId="0" applyFill="0">
      <alignment wrapText="1"/>
    </xf>
    <xf numFmtId="0" fontId="10" fillId="0" borderId="0" applyFill="0">
      <alignment horizontal="left" vertical="top" wrapText="1"/>
    </xf>
    <xf numFmtId="174" fontId="68" fillId="0" borderId="0" applyFill="0"/>
    <xf numFmtId="0" fontId="69" fillId="0" borderId="0" applyNumberFormat="0" applyFont="0" applyAlignment="0">
      <alignment horizontal="center"/>
    </xf>
    <xf numFmtId="0" fontId="70" fillId="0" borderId="0" applyFill="0">
      <alignment vertical="top" wrapText="1"/>
    </xf>
    <xf numFmtId="0" fontId="19" fillId="0" borderId="0" applyFill="0">
      <alignment horizontal="left" vertical="top" wrapText="1"/>
    </xf>
    <xf numFmtId="174" fontId="8" fillId="0" borderId="0" applyFill="0"/>
    <xf numFmtId="0" fontId="69" fillId="0" borderId="0" applyNumberFormat="0" applyFont="0" applyAlignment="0">
      <alignment horizontal="center"/>
    </xf>
    <xf numFmtId="0" fontId="71" fillId="0" borderId="0" applyFill="0">
      <alignment vertical="center" wrapText="1"/>
    </xf>
    <xf numFmtId="0" fontId="5" fillId="0" borderId="0">
      <alignment horizontal="left" vertical="center" wrapText="1"/>
    </xf>
    <xf numFmtId="174" fontId="72" fillId="0" borderId="0" applyFill="0"/>
    <xf numFmtId="0" fontId="69" fillId="0" borderId="0" applyNumberFormat="0" applyFont="0" applyAlignment="0">
      <alignment horizontal="center"/>
    </xf>
    <xf numFmtId="0" fontId="73" fillId="0" borderId="0" applyFill="0">
      <alignment horizontal="center" vertical="center" wrapText="1"/>
    </xf>
    <xf numFmtId="0" fontId="8" fillId="0" borderId="0" applyFill="0">
      <alignment horizontal="center" vertical="center" wrapText="1"/>
    </xf>
    <xf numFmtId="174" fontId="74" fillId="0" borderId="0" applyFill="0"/>
    <xf numFmtId="0" fontId="69" fillId="0" borderId="0" applyNumberFormat="0" applyFont="0" applyAlignment="0">
      <alignment horizontal="center"/>
    </xf>
    <xf numFmtId="0" fontId="75" fillId="0" borderId="0" applyFill="0">
      <alignment horizontal="center" vertical="center" wrapText="1"/>
    </xf>
    <xf numFmtId="0" fontId="76" fillId="0" borderId="0" applyFill="0">
      <alignment horizontal="center" vertical="center" wrapText="1"/>
    </xf>
    <xf numFmtId="174" fontId="77" fillId="0" borderId="0" applyFill="0"/>
    <xf numFmtId="0" fontId="69" fillId="0" borderId="0" applyNumberFormat="0" applyFont="0" applyAlignment="0">
      <alignment horizontal="center"/>
    </xf>
    <xf numFmtId="0" fontId="78" fillId="0" borderId="0">
      <alignment horizontal="center" wrapText="1"/>
    </xf>
    <xf numFmtId="0" fontId="74" fillId="0" borderId="0" applyFill="0">
      <alignment horizontal="center" wrapText="1"/>
    </xf>
    <xf numFmtId="4" fontId="26" fillId="18" borderId="0" applyFill="0"/>
    <xf numFmtId="0" fontId="79" fillId="0" borderId="0">
      <alignment horizontal="left" indent="7"/>
    </xf>
    <xf numFmtId="0" fontId="26" fillId="0" borderId="0" applyFill="0">
      <alignment horizontal="left" indent="7"/>
    </xf>
    <xf numFmtId="174" fontId="80" fillId="0" borderId="2" applyFill="0">
      <alignment horizontal="right"/>
    </xf>
    <xf numFmtId="0" fontId="7" fillId="0" borderId="19" applyNumberFormat="0" applyFont="0" applyBorder="0">
      <alignment horizontal="right"/>
    </xf>
    <xf numFmtId="0" fontId="81" fillId="0" borderId="0" applyFill="0"/>
    <xf numFmtId="0" fontId="19" fillId="0" borderId="0" applyFill="0"/>
    <xf numFmtId="4" fontId="80"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70" fillId="0" borderId="0" applyFill="0">
      <alignment horizontal="left" indent="1"/>
    </xf>
    <xf numFmtId="0" fontId="82" fillId="0" borderId="0" applyFill="0">
      <alignment horizontal="left" indent="1"/>
    </xf>
    <xf numFmtId="4" fontId="72" fillId="0" borderId="0" applyFill="0"/>
    <xf numFmtId="0" fontId="8" fillId="0" borderId="0" applyNumberFormat="0" applyFont="0" applyFill="0" applyBorder="0" applyAlignment="0"/>
    <xf numFmtId="0" fontId="70" fillId="0" borderId="0" applyFill="0">
      <alignment horizontal="left" indent="2"/>
    </xf>
    <xf numFmtId="0" fontId="19" fillId="0" borderId="0" applyFill="0">
      <alignment horizontal="left" indent="2"/>
    </xf>
    <xf numFmtId="4" fontId="72" fillId="0" borderId="0" applyFill="0"/>
    <xf numFmtId="0" fontId="8" fillId="0" borderId="0" applyNumberFormat="0" applyFont="0" applyBorder="0" applyAlignment="0"/>
    <xf numFmtId="0" fontId="83" fillId="0" borderId="0">
      <alignment horizontal="left" indent="3"/>
    </xf>
    <xf numFmtId="0" fontId="34" fillId="0" borderId="0" applyFill="0">
      <alignment horizontal="left" indent="3"/>
    </xf>
    <xf numFmtId="4" fontId="72" fillId="0" borderId="0" applyFill="0"/>
    <xf numFmtId="0" fontId="8" fillId="0" borderId="0" applyNumberFormat="0" applyFont="0" applyBorder="0" applyAlignment="0"/>
    <xf numFmtId="0" fontId="73" fillId="0" borderId="0">
      <alignment horizontal="left" indent="4"/>
    </xf>
    <xf numFmtId="0" fontId="8" fillId="0" borderId="0" applyFill="0">
      <alignment horizontal="left" indent="4"/>
    </xf>
    <xf numFmtId="4" fontId="74" fillId="0" borderId="0" applyFill="0"/>
    <xf numFmtId="0" fontId="8" fillId="0" borderId="0" applyNumberFormat="0" applyFont="0" applyBorder="0" applyAlignment="0"/>
    <xf numFmtId="0" fontId="75" fillId="0" borderId="0">
      <alignment horizontal="left" indent="5"/>
    </xf>
    <xf numFmtId="0" fontId="76" fillId="0" borderId="0" applyFill="0">
      <alignment horizontal="left" indent="5"/>
    </xf>
    <xf numFmtId="4" fontId="77" fillId="0" borderId="0" applyFill="0"/>
    <xf numFmtId="0" fontId="8" fillId="0" borderId="0" applyNumberFormat="0" applyFont="0" applyFill="0" applyBorder="0" applyAlignment="0"/>
    <xf numFmtId="0" fontId="78" fillId="0" borderId="0" applyFill="0">
      <alignment horizontal="left" indent="6"/>
    </xf>
    <xf numFmtId="0" fontId="74" fillId="0" borderId="0" applyFill="0">
      <alignment horizontal="left" indent="6"/>
    </xf>
    <xf numFmtId="0" fontId="5" fillId="0" borderId="0"/>
    <xf numFmtId="43" fontId="8" fillId="0" borderId="0" applyFont="0" applyFill="0" applyBorder="0" applyAlignment="0" applyProtection="0"/>
    <xf numFmtId="0" fontId="5" fillId="0" borderId="0"/>
    <xf numFmtId="176" fontId="5" fillId="0" borderId="0"/>
    <xf numFmtId="3" fontId="9" fillId="0" borderId="0"/>
    <xf numFmtId="0" fontId="93"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8" fillId="0" borderId="0"/>
    <xf numFmtId="187" fontId="5" fillId="0" borderId="0"/>
    <xf numFmtId="0" fontId="111" fillId="0" borderId="0"/>
    <xf numFmtId="0" fontId="112" fillId="0" borderId="0"/>
    <xf numFmtId="0" fontId="114" fillId="0" borderId="0"/>
    <xf numFmtId="0" fontId="116" fillId="0" borderId="0"/>
    <xf numFmtId="0" fontId="117"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16" fillId="0" borderId="0"/>
    <xf numFmtId="0" fontId="118" fillId="0" borderId="0"/>
    <xf numFmtId="0" fontId="2" fillId="0" borderId="0"/>
    <xf numFmtId="0" fontId="118" fillId="0" borderId="0"/>
    <xf numFmtId="176" fontId="119" fillId="0" borderId="0"/>
    <xf numFmtId="0" fontId="120" fillId="0" borderId="0"/>
    <xf numFmtId="0" fontId="1" fillId="0" borderId="0"/>
    <xf numFmtId="0" fontId="120" fillId="0" borderId="0"/>
    <xf numFmtId="0" fontId="121" fillId="0" borderId="0"/>
    <xf numFmtId="0" fontId="122" fillId="0" borderId="0" applyNumberFormat="0" applyFill="0" applyBorder="0" applyAlignment="0" applyProtection="0"/>
    <xf numFmtId="0" fontId="123" fillId="0" borderId="26" applyNumberFormat="0" applyFill="0" applyAlignment="0" applyProtection="0"/>
    <xf numFmtId="0" fontId="124" fillId="0" borderId="27" applyNumberFormat="0" applyFill="0" applyAlignment="0" applyProtection="0"/>
    <xf numFmtId="0" fontId="125" fillId="0" borderId="28" applyNumberFormat="0" applyFill="0" applyAlignment="0" applyProtection="0"/>
    <xf numFmtId="0" fontId="125" fillId="0" borderId="0" applyNumberFormat="0" applyFill="0" applyBorder="0" applyAlignment="0" applyProtection="0"/>
    <xf numFmtId="0" fontId="126" fillId="19" borderId="0" applyNumberFormat="0" applyBorder="0" applyAlignment="0" applyProtection="0"/>
    <xf numFmtId="0" fontId="127" fillId="20" borderId="0" applyNumberFormat="0" applyBorder="0" applyAlignment="0" applyProtection="0"/>
    <xf numFmtId="0" fontId="128" fillId="21" borderId="0" applyNumberFormat="0" applyBorder="0" applyAlignment="0" applyProtection="0"/>
    <xf numFmtId="0" fontId="129" fillId="22" borderId="29" applyNumberFormat="0" applyAlignment="0" applyProtection="0"/>
    <xf numFmtId="0" fontId="130" fillId="23" borderId="30" applyNumberFormat="0" applyAlignment="0" applyProtection="0"/>
    <xf numFmtId="0" fontId="131" fillId="23" borderId="29" applyNumberFormat="0" applyAlignment="0" applyProtection="0"/>
    <xf numFmtId="0" fontId="132" fillId="0" borderId="31" applyNumberFormat="0" applyFill="0" applyAlignment="0" applyProtection="0"/>
    <xf numFmtId="0" fontId="133" fillId="24" borderId="32" applyNumberFormat="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6" fillId="0" borderId="33" applyNumberFormat="0" applyFill="0" applyAlignment="0" applyProtection="0"/>
    <xf numFmtId="0" fontId="137"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37" fillId="26" borderId="0" applyNumberFormat="0" applyBorder="0" applyAlignment="0" applyProtection="0"/>
    <xf numFmtId="0" fontId="137"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7" fillId="28" borderId="0" applyNumberFormat="0" applyBorder="0" applyAlignment="0" applyProtection="0"/>
    <xf numFmtId="0" fontId="137"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37" fillId="30" borderId="0" applyNumberFormat="0" applyBorder="0" applyAlignment="0" applyProtection="0"/>
    <xf numFmtId="0" fontId="137"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37" fillId="32" borderId="0" applyNumberFormat="0" applyBorder="0" applyAlignment="0" applyProtection="0"/>
    <xf numFmtId="0" fontId="137"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37" fillId="34" borderId="0" applyNumberFormat="0" applyBorder="0" applyAlignment="0" applyProtection="0"/>
    <xf numFmtId="0" fontId="137"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37" fillId="36"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cellStyleXfs>
  <cellXfs count="2400">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64"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42" fontId="11" fillId="0" borderId="0" xfId="0" applyNumberFormat="1" applyFont="1" applyAlignme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applyAlignment="1"/>
    <xf numFmtId="42" fontId="10" fillId="0" borderId="0" xfId="0" applyNumberFormat="1" applyFont="1" applyAlignment="1" applyProtection="1">
      <protection locked="0"/>
    </xf>
    <xf numFmtId="42" fontId="10" fillId="0" borderId="5" xfId="0" applyNumberFormat="1" applyFont="1" applyBorder="1" applyAlignment="1"/>
    <xf numFmtId="42" fontId="10" fillId="0" borderId="0" xfId="0" applyNumberFormat="1" applyFont="1" applyBorder="1" applyAlignment="1">
      <alignment horizontal="right"/>
    </xf>
    <xf numFmtId="42"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7" fontId="11" fillId="0" borderId="0" xfId="0" applyNumberFormat="1" applyFont="1" applyBorder="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41" fontId="11" fillId="0" borderId="0" xfId="0" applyNumberFormat="1" applyFont="1" applyAlignment="1" applyProtection="1">
      <protection locked="0"/>
    </xf>
    <xf numFmtId="37" fontId="11" fillId="0" borderId="0" xfId="0" applyNumberFormat="1" applyFont="1" applyAlignment="1" applyProtection="1">
      <protection locked="0"/>
    </xf>
    <xf numFmtId="37" fontId="9" fillId="0" borderId="0" xfId="0" applyNumberFormat="1" applyFont="1" applyAlignment="1"/>
    <xf numFmtId="41" fontId="11" fillId="0" borderId="0" xfId="0" quotePrefix="1" applyNumberFormat="1" applyFont="1" applyAlignment="1">
      <alignment horizontal="center"/>
    </xf>
    <xf numFmtId="41" fontId="11" fillId="0" borderId="0" xfId="0" applyNumberFormat="1" applyFont="1" applyAlignment="1" applyProtection="1">
      <alignment horizontal="right"/>
      <protection locked="0"/>
    </xf>
    <xf numFmtId="3" fontId="11" fillId="0" borderId="0" xfId="0" quotePrefix="1" applyNumberFormat="1" applyFont="1" applyAlignment="1">
      <alignment horizontal="left"/>
    </xf>
    <xf numFmtId="164" fontId="11" fillId="0" borderId="0" xfId="0" applyNumberFormat="1" applyFont="1" applyAlignment="1"/>
    <xf numFmtId="41" fontId="11" fillId="0" borderId="0" xfId="0" applyNumberFormat="1" applyFont="1" applyFill="1" applyAlignment="1" applyProtection="1">
      <alignment horizontal="right"/>
      <protection locked="0"/>
    </xf>
    <xf numFmtId="37" fontId="11" fillId="0" borderId="0" xfId="0" applyNumberFormat="1" applyFont="1" applyBorder="1" applyAlignment="1" applyProtection="1">
      <protection locked="0"/>
    </xf>
    <xf numFmtId="3" fontId="10" fillId="0" borderId="0" xfId="0" applyNumberFormat="1" applyFont="1" applyAlignment="1">
      <alignment horizontal="fill"/>
    </xf>
    <xf numFmtId="37" fontId="10" fillId="0" borderId="4" xfId="0" applyNumberFormat="1" applyFont="1" applyBorder="1" applyAlignment="1"/>
    <xf numFmtId="37" fontId="10" fillId="0" borderId="0" xfId="0" applyNumberFormat="1" applyFont="1" applyAlignment="1"/>
    <xf numFmtId="37" fontId="10" fillId="0" borderId="0" xfId="0" applyNumberFormat="1" applyFont="1" applyBorder="1" applyAlignment="1"/>
    <xf numFmtId="37" fontId="9" fillId="0" borderId="0" xfId="0" applyNumberFormat="1" applyFont="1" applyBorder="1" applyAlignment="1"/>
    <xf numFmtId="0" fontId="9" fillId="0" borderId="0" xfId="0" applyNumberFormat="1" applyFont="1" applyBorder="1" applyAlignment="1"/>
    <xf numFmtId="44" fontId="9" fillId="0" borderId="0" xfId="0" applyNumberFormat="1" applyFont="1" applyAlignme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64"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64" fontId="16" fillId="0" borderId="0" xfId="0" applyNumberFormat="1" applyFont="1" applyAlignment="1"/>
    <xf numFmtId="164" fontId="7" fillId="0" borderId="0" xfId="0" applyNumberFormat="1" applyFont="1" applyAlignment="1"/>
    <xf numFmtId="164" fontId="17" fillId="0" borderId="0" xfId="0" applyNumberFormat="1" applyFont="1" applyAlignment="1"/>
    <xf numFmtId="164" fontId="9" fillId="0" borderId="0" xfId="0" applyNumberFormat="1" applyFont="1" applyAlignme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applyAlignment="1"/>
    <xf numFmtId="164" fontId="8" fillId="0" borderId="0" xfId="0" applyNumberFormat="1" applyFont="1" applyAlignment="1"/>
    <xf numFmtId="164" fontId="5" fillId="0" borderId="0" xfId="0" applyNumberFormat="1" applyFont="1" applyAlignment="1"/>
    <xf numFmtId="164" fontId="19" fillId="0" borderId="0" xfId="0" applyNumberFormat="1" applyFont="1" applyAlignme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applyAlignment="1"/>
    <xf numFmtId="164" fontId="5" fillId="0" borderId="0" xfId="0" applyNumberFormat="1" applyFont="1" applyAlignme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Alignment="1" applyProtection="1">
      <protection locked="0"/>
    </xf>
    <xf numFmtId="164" fontId="19" fillId="0" borderId="0" xfId="0" applyNumberFormat="1" applyFont="1" applyAlignment="1" applyProtection="1">
      <protection locked="0"/>
    </xf>
    <xf numFmtId="164" fontId="5" fillId="0" borderId="4" xfId="0" applyNumberFormat="1" applyFont="1" applyBorder="1" applyAlignment="1" applyProtection="1">
      <protection locked="0"/>
    </xf>
    <xf numFmtId="164" fontId="5" fillId="0" borderId="4" xfId="0" applyNumberFormat="1" applyFont="1" applyBorder="1" applyAlignment="1"/>
    <xf numFmtId="164" fontId="5" fillId="0" borderId="0" xfId="0" applyNumberFormat="1" applyFont="1" applyBorder="1" applyAlignment="1"/>
    <xf numFmtId="164" fontId="5" fillId="0" borderId="0" xfId="0" applyNumberFormat="1" applyFont="1" applyBorder="1" applyAlignment="1" applyProtection="1">
      <protection locked="0"/>
    </xf>
    <xf numFmtId="164" fontId="8" fillId="0" borderId="0" xfId="0" applyNumberFormat="1" applyFont="1" applyBorder="1" applyAlignment="1"/>
    <xf numFmtId="164" fontId="9" fillId="0" borderId="0" xfId="0" applyNumberFormat="1" applyFont="1" applyBorder="1" applyAlignment="1"/>
    <xf numFmtId="44" fontId="0" fillId="0" borderId="0" xfId="0" applyNumberFormat="1" applyAlignment="1"/>
    <xf numFmtId="44" fontId="5" fillId="0" borderId="0" xfId="0" applyNumberFormat="1" applyFont="1" applyBorder="1" applyAlignment="1"/>
    <xf numFmtId="44" fontId="8" fillId="0" borderId="0" xfId="0" applyNumberFormat="1" applyFont="1" applyBorder="1" applyAlignment="1"/>
    <xf numFmtId="44"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0" xfId="0" applyNumberFormat="1" applyFont="1" applyFill="1" applyAlignment="1"/>
    <xf numFmtId="3" fontId="8" fillId="0" borderId="0" xfId="0" applyNumberFormat="1" applyFont="1" applyAlignment="1"/>
    <xf numFmtId="164" fontId="5" fillId="0" borderId="0" xfId="0" quotePrefix="1" applyNumberFormat="1" applyFont="1" applyAlignment="1">
      <alignment horizontal="left"/>
    </xf>
    <xf numFmtId="37" fontId="19" fillId="0" borderId="0" xfId="0" applyNumberFormat="1" applyFont="1" applyAlignment="1"/>
    <xf numFmtId="164" fontId="0" fillId="0" borderId="0" xfId="0" applyNumberFormat="1" applyAlignmen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applyNumberFormat="1" applyFont="1" applyFill="1" applyAlignment="1"/>
    <xf numFmtId="164" fontId="5" fillId="0" borderId="0" xfId="0" applyNumberFormat="1" applyFont="1" applyFill="1" applyAlignment="1"/>
    <xf numFmtId="164" fontId="5" fillId="0" borderId="0" xfId="0" applyNumberFormat="1" applyFont="1" applyFill="1" applyAlignment="1" applyProtection="1">
      <protection locked="0"/>
    </xf>
    <xf numFmtId="164" fontId="8" fillId="0" borderId="0" xfId="0" applyNumberFormat="1" applyFont="1" applyFill="1" applyAlignment="1"/>
    <xf numFmtId="164" fontId="9" fillId="0" borderId="0" xfId="0" applyNumberFormat="1" applyFont="1" applyFill="1" applyAlignment="1"/>
    <xf numFmtId="41" fontId="5" fillId="0" borderId="0" xfId="0" applyNumberFormat="1" applyFont="1" applyAlignment="1"/>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applyAlignment="1"/>
    <xf numFmtId="44" fontId="5" fillId="0" borderId="0" xfId="0" applyNumberFormat="1" applyFont="1" applyAlignment="1"/>
    <xf numFmtId="44" fontId="8" fillId="0" borderId="0" xfId="0" applyNumberFormat="1" applyFont="1" applyAlignment="1"/>
    <xf numFmtId="164" fontId="5" fillId="0" borderId="6" xfId="0" applyNumberFormat="1" applyFont="1" applyBorder="1" applyAlignment="1" applyProtection="1">
      <protection locked="0"/>
    </xf>
    <xf numFmtId="164" fontId="5" fillId="0" borderId="6" xfId="0" applyNumberFormat="1" applyFont="1" applyBorder="1" applyAlignment="1"/>
    <xf numFmtId="0" fontId="22" fillId="0" borderId="0" xfId="0" applyNumberFormat="1" applyFont="1" applyAlignment="1"/>
    <xf numFmtId="164" fontId="22" fillId="0" borderId="0" xfId="0" applyNumberFormat="1" applyFont="1" applyAlignment="1"/>
    <xf numFmtId="164" fontId="23" fillId="0" borderId="0" xfId="0" applyNumberFormat="1" applyFont="1" applyAlignment="1"/>
    <xf numFmtId="3" fontId="23" fillId="0" borderId="0" xfId="0" applyNumberFormat="1" applyFont="1" applyAlignment="1"/>
    <xf numFmtId="164" fontId="24" fillId="0" borderId="0" xfId="0" applyNumberFormat="1" applyFont="1" applyAlignment="1"/>
    <xf numFmtId="164" fontId="25" fillId="0" borderId="0" xfId="0" applyNumberFormat="1" applyFont="1" applyAlignment="1"/>
    <xf numFmtId="3" fontId="25" fillId="0" borderId="0" xfId="0" applyNumberFormat="1" applyFont="1" applyAlignment="1"/>
    <xf numFmtId="164" fontId="26" fillId="0" borderId="0" xfId="0" applyNumberFormat="1" applyFont="1" applyAlignment="1"/>
    <xf numFmtId="164" fontId="9"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Alignment="1" applyProtection="1">
      <protection locked="0"/>
    </xf>
    <xf numFmtId="164" fontId="8" fillId="0" borderId="2" xfId="0" quotePrefix="1" applyNumberFormat="1" applyFont="1" applyBorder="1" applyAlignment="1" applyProtection="1">
      <alignment horizontal="center"/>
      <protection locked="0"/>
    </xf>
    <xf numFmtId="164" fontId="8" fillId="0" borderId="4" xfId="0" applyNumberFormat="1" applyFont="1" applyBorder="1" applyAlignment="1"/>
    <xf numFmtId="42" fontId="8" fillId="0" borderId="0" xfId="0" quotePrefix="1" applyNumberFormat="1" applyFont="1" applyAlignment="1">
      <alignment horizontal="left"/>
    </xf>
    <xf numFmtId="42" fontId="8" fillId="0" borderId="0" xfId="0" applyNumberFormat="1" applyFont="1" applyAlignment="1">
      <alignment horizontal="right"/>
    </xf>
    <xf numFmtId="42" fontId="8" fillId="0" borderId="0" xfId="0" applyNumberFormat="1" applyFont="1" applyAlignment="1" applyProtection="1">
      <protection locked="0"/>
    </xf>
    <xf numFmtId="42" fontId="9" fillId="0" borderId="0" xfId="0" applyNumberFormat="1" applyFont="1" applyAlignment="1">
      <alignment horizontal="center"/>
    </xf>
    <xf numFmtId="164"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41" fontId="8" fillId="0" borderId="0" xfId="0" applyNumberFormat="1" applyFont="1" applyAlignment="1" applyProtection="1">
      <alignment horizontal="center"/>
      <protection locked="0"/>
    </xf>
    <xf numFmtId="41" fontId="8" fillId="0" borderId="0" xfId="0" quotePrefix="1" applyNumberFormat="1" applyFont="1" applyFill="1" applyAlignment="1" applyProtection="1">
      <alignment horizontal="center"/>
      <protection locked="0"/>
    </xf>
    <xf numFmtId="41" fontId="8" fillId="0" borderId="0" xfId="0" quotePrefix="1" applyNumberFormat="1" applyFont="1" applyAlignment="1" applyProtection="1">
      <alignment horizontal="center"/>
      <protection locked="0"/>
    </xf>
    <xf numFmtId="42" fontId="19" fillId="0" borderId="0" xfId="0" applyNumberFormat="1" applyFont="1" applyAlignment="1"/>
    <xf numFmtId="42" fontId="7" fillId="0" borderId="0" xfId="0" applyNumberFormat="1" applyFont="1" applyAlignment="1">
      <alignment horizontal="right"/>
    </xf>
    <xf numFmtId="42" fontId="7" fillId="0" borderId="0" xfId="0" applyNumberFormat="1" applyFont="1" applyAlignment="1"/>
    <xf numFmtId="42"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64"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64" fontId="8" fillId="0" borderId="0" xfId="0" applyNumberFormat="1" applyFont="1" applyAlignment="1">
      <alignment horizontal="left"/>
    </xf>
    <xf numFmtId="0" fontId="17" fillId="0" borderId="0" xfId="0" applyNumberFormat="1" applyFont="1" applyAlignment="1"/>
    <xf numFmtId="164" fontId="18" fillId="0" borderId="0" xfId="0" quotePrefix="1" applyNumberFormat="1" applyFont="1" applyAlignment="1">
      <alignment horizontal="right"/>
    </xf>
    <xf numFmtId="0" fontId="0" fillId="0" borderId="0" xfId="0" applyAlignment="1"/>
    <xf numFmtId="164" fontId="19" fillId="0" borderId="0" xfId="0" applyNumberFormat="1" applyFont="1" applyBorder="1" applyAlignment="1">
      <alignment horizontal="center"/>
    </xf>
    <xf numFmtId="164" fontId="19" fillId="0" borderId="0" xfId="0" applyNumberFormat="1" applyFont="1" applyBorder="1" applyAlignment="1"/>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64" fontId="19" fillId="0" borderId="12" xfId="0" applyNumberFormat="1" applyFont="1" applyBorder="1" applyAlignment="1"/>
    <xf numFmtId="164" fontId="25" fillId="0" borderId="12" xfId="0" applyNumberFormat="1" applyFont="1" applyBorder="1" applyAlignment="1"/>
    <xf numFmtId="164"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Border="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Border="1" applyAlignment="1">
      <alignment horizontal="center"/>
    </xf>
    <xf numFmtId="164" fontId="5" fillId="0" borderId="0" xfId="0" applyNumberFormat="1" applyFont="1" applyAlignment="1">
      <alignment horizontal="center"/>
    </xf>
    <xf numFmtId="37" fontId="28" fillId="0" borderId="11" xfId="0" applyNumberFormat="1" applyFont="1" applyBorder="1" applyAlignment="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64" fontId="5" fillId="0" borderId="0" xfId="0" applyNumberFormat="1" applyFont="1" applyBorder="1" applyAlignment="1">
      <alignment horizontal="center" wrapText="1"/>
    </xf>
    <xf numFmtId="42" fontId="29" fillId="0" borderId="0" xfId="0" applyNumberFormat="1" applyFont="1" applyAlignment="1" applyProtection="1">
      <protection locked="0"/>
    </xf>
    <xf numFmtId="42" fontId="28" fillId="0" borderId="11" xfId="0" applyNumberFormat="1" applyFont="1" applyBorder="1" applyAlignment="1" applyProtection="1">
      <protection locked="0"/>
    </xf>
    <xf numFmtId="42" fontId="29" fillId="0" borderId="0" xfId="0" applyNumberFormat="1" applyFont="1" applyBorder="1" applyAlignment="1" applyProtection="1">
      <protection locked="0"/>
    </xf>
    <xf numFmtId="164"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Border="1" applyAlignme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64" fontId="11" fillId="0" borderId="0" xfId="0" applyNumberFormat="1" applyFont="1" applyBorder="1" applyAlignment="1" applyProtection="1">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2" xfId="0" applyNumberFormat="1" applyFont="1" applyBorder="1" applyAlignment="1">
      <alignment horizontal="center"/>
    </xf>
    <xf numFmtId="0" fontId="21" fillId="0" borderId="2" xfId="0" quotePrefix="1" applyNumberFormat="1"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42" fontId="21" fillId="0" borderId="0" xfId="0" applyNumberFormat="1" applyFont="1" applyAlignment="1"/>
    <xf numFmtId="42" fontId="21" fillId="0" borderId="0" xfId="0" applyNumberFormat="1" applyFont="1" applyBorder="1" applyAlignment="1"/>
    <xf numFmtId="42" fontId="8" fillId="0" borderId="0" xfId="0" applyNumberFormat="1" applyFont="1" applyAlignment="1"/>
    <xf numFmtId="42" fontId="21" fillId="0" borderId="0" xfId="0" applyNumberFormat="1" applyFont="1" applyAlignment="1">
      <alignment readingOrder="1"/>
    </xf>
    <xf numFmtId="42" fontId="21" fillId="0" borderId="0" xfId="0" applyNumberFormat="1" applyFont="1" applyFill="1" applyAlignment="1"/>
    <xf numFmtId="166" fontId="21" fillId="0" borderId="0" xfId="0" applyNumberFormat="1" applyFont="1" applyFill="1" applyAlignment="1"/>
    <xf numFmtId="167" fontId="8" fillId="0" borderId="0" xfId="0" applyNumberFormat="1" applyFont="1" applyAlignment="1"/>
    <xf numFmtId="10" fontId="21" fillId="0" borderId="0" xfId="0" applyNumberFormat="1" applyFont="1" applyAlignment="1"/>
    <xf numFmtId="10" fontId="21" fillId="0" borderId="0" xfId="1" applyNumberFormat="1" applyFont="1" applyAlignment="1"/>
    <xf numFmtId="10" fontId="21" fillId="0" borderId="0" xfId="1" applyNumberFormat="1" applyFont="1" applyBorder="1" applyAlignment="1"/>
    <xf numFmtId="10" fontId="5" fillId="0" borderId="0" xfId="1" applyNumberFormat="1" applyFont="1" applyAlignment="1"/>
    <xf numFmtId="10" fontId="21" fillId="0" borderId="0" xfId="0" applyNumberFormat="1" applyFont="1" applyFill="1" applyAlignment="1"/>
    <xf numFmtId="10" fontId="21" fillId="0" borderId="0" xfId="1" applyNumberFormat="1" applyFont="1" applyFill="1" applyAlignment="1"/>
    <xf numFmtId="41" fontId="21" fillId="0" borderId="0" xfId="0" applyNumberFormat="1" applyFont="1" applyAlignment="1"/>
    <xf numFmtId="41" fontId="21" fillId="0" borderId="0" xfId="0" applyNumberFormat="1" applyFont="1" applyBorder="1" applyAlignment="1"/>
    <xf numFmtId="41" fontId="8" fillId="0" borderId="0" xfId="0" applyNumberFormat="1" applyFont="1" applyAlignment="1"/>
    <xf numFmtId="41" fontId="21" fillId="0" borderId="0" xfId="0" applyNumberFormat="1" applyFont="1" applyAlignment="1">
      <alignment readingOrder="1"/>
    </xf>
    <xf numFmtId="41" fontId="21" fillId="0" borderId="0" xfId="0" applyNumberFormat="1" applyFont="1" applyFill="1" applyAlignment="1"/>
    <xf numFmtId="0" fontId="8" fillId="0" borderId="0" xfId="0" applyNumberFormat="1" applyFont="1" applyFill="1" applyAlignment="1"/>
    <xf numFmtId="41" fontId="5" fillId="0" borderId="0" xfId="0" applyNumberFormat="1" applyFont="1" applyFill="1" applyAlignment="1"/>
    <xf numFmtId="166" fontId="5" fillId="0" borderId="0" xfId="0" applyNumberFormat="1" applyFont="1" applyFill="1" applyAlignment="1"/>
    <xf numFmtId="10" fontId="5" fillId="0" borderId="0" xfId="1" applyNumberFormat="1" applyFont="1" applyBorder="1" applyAlignment="1"/>
    <xf numFmtId="0" fontId="21" fillId="0" borderId="0" xfId="0" applyNumberFormat="1" applyFont="1" applyBorder="1" applyAlignment="1"/>
    <xf numFmtId="0" fontId="8" fillId="0" borderId="2"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4" xfId="0" applyNumberFormat="1" applyFont="1" applyBorder="1"/>
    <xf numFmtId="0" fontId="8" fillId="0" borderId="13" xfId="0" applyNumberFormat="1" applyFont="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42" fontId="20" fillId="0" borderId="0" xfId="0" applyNumberFormat="1" applyFont="1" applyAlignment="1"/>
    <xf numFmtId="42" fontId="20" fillId="0" borderId="0" xfId="0" applyNumberFormat="1" applyFont="1" applyFill="1" applyAlignment="1"/>
    <xf numFmtId="10" fontId="20" fillId="0" borderId="0" xfId="0" applyNumberFormat="1" applyFont="1" applyAlignment="1"/>
    <xf numFmtId="10" fontId="20" fillId="0" borderId="0" xfId="0" applyNumberFormat="1" applyFont="1" applyFill="1" applyAlignment="1"/>
    <xf numFmtId="0" fontId="5" fillId="0" borderId="0" xfId="0" applyNumberFormat="1" applyFont="1" applyAlignment="1"/>
    <xf numFmtId="166"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6" fontId="8" fillId="0" borderId="0" xfId="0" applyNumberFormat="1" applyFont="1" applyAlignment="1"/>
    <xf numFmtId="10" fontId="8" fillId="0" borderId="0" xfId="0" applyNumberFormat="1" applyFont="1" applyAlignment="1"/>
    <xf numFmtId="164" fontId="10" fillId="0" borderId="0" xfId="7" applyNumberFormat="1" applyFont="1" applyAlignment="1"/>
    <xf numFmtId="164" fontId="6" fillId="0" borderId="0" xfId="7" applyNumberFormat="1" applyFont="1" applyAlignment="1"/>
    <xf numFmtId="164" fontId="8" fillId="0" borderId="0" xfId="7" applyNumberFormat="1" applyFont="1" applyAlignment="1"/>
    <xf numFmtId="164" fontId="10" fillId="0" borderId="0" xfId="7" applyNumberFormat="1" applyFont="1" applyAlignment="1">
      <alignment horizontal="right"/>
    </xf>
    <xf numFmtId="164" fontId="6" fillId="0" borderId="0" xfId="7" applyNumberFormat="1" applyFont="1" applyAlignment="1">
      <alignment horizontal="right"/>
    </xf>
    <xf numFmtId="164" fontId="6" fillId="0" borderId="0" xfId="7" quotePrefix="1" applyNumberFormat="1" applyFont="1" applyAlignment="1">
      <alignment horizontal="left"/>
    </xf>
    <xf numFmtId="164" fontId="8" fillId="0" borderId="0" xfId="7" quotePrefix="1" applyNumberFormat="1" applyFont="1" applyAlignment="1"/>
    <xf numFmtId="164" fontId="19" fillId="0" borderId="0" xfId="7" applyNumberFormat="1" applyFont="1" applyAlignment="1"/>
    <xf numFmtId="164" fontId="5" fillId="0" borderId="0" xfId="7" applyNumberFormat="1" applyFont="1" applyAlignment="1"/>
    <xf numFmtId="164" fontId="7" fillId="0" borderId="0" xfId="7" applyNumberFormat="1" applyFont="1" applyAlignment="1">
      <alignment horizontal="center"/>
    </xf>
    <xf numFmtId="164" fontId="5" fillId="0" borderId="0" xfId="7" quotePrefix="1" applyNumberFormat="1" applyFont="1" applyAlignment="1">
      <alignment horizontal="center"/>
    </xf>
    <xf numFmtId="164" fontId="5" fillId="0" borderId="0" xfId="7" quotePrefix="1" applyNumberFormat="1" applyFont="1" applyBorder="1" applyAlignment="1">
      <alignment horizontal="center"/>
    </xf>
    <xf numFmtId="164" fontId="5" fillId="0" borderId="2" xfId="7" quotePrefix="1" applyNumberFormat="1" applyBorder="1" applyAlignment="1">
      <alignment horizontal="center"/>
    </xf>
    <xf numFmtId="164" fontId="5" fillId="0" borderId="2" xfId="7" quotePrefix="1" applyNumberFormat="1" applyFont="1" applyBorder="1" applyAlignment="1">
      <alignment horizontal="center"/>
    </xf>
    <xf numFmtId="164" fontId="8" fillId="0" borderId="4" xfId="7" applyNumberFormat="1" applyFont="1" applyBorder="1"/>
    <xf numFmtId="164" fontId="8" fillId="0" borderId="0" xfId="7" applyNumberFormat="1" applyFont="1" applyBorder="1"/>
    <xf numFmtId="49" fontId="5" fillId="0" borderId="0" xfId="7" quotePrefix="1" applyNumberFormat="1" applyFont="1" applyAlignment="1">
      <alignment horizontal="left"/>
    </xf>
    <xf numFmtId="164" fontId="5" fillId="0" borderId="0" xfId="0" applyNumberFormat="1" applyFont="1" applyAlignment="1">
      <alignment horizontal="fill"/>
    </xf>
    <xf numFmtId="42" fontId="5" fillId="0" borderId="0" xfId="7" applyNumberFormat="1" applyFont="1" applyAlignment="1"/>
    <xf numFmtId="37" fontId="5" fillId="0" borderId="0" xfId="7" applyNumberFormat="1" applyFont="1" applyAlignment="1">
      <alignment horizontal="right"/>
    </xf>
    <xf numFmtId="42" fontId="5" fillId="0" borderId="0" xfId="7" applyNumberFormat="1" applyFont="1" applyAlignment="1">
      <alignment horizontal="right"/>
    </xf>
    <xf numFmtId="164" fontId="0" fillId="0" borderId="0" xfId="0" applyNumberFormat="1" applyAlignment="1">
      <alignment horizontal="fill"/>
    </xf>
    <xf numFmtId="41"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64" fontId="19" fillId="0" borderId="0" xfId="0" applyNumberFormat="1" applyFont="1" applyAlignment="1">
      <alignment horizontal="fill"/>
    </xf>
    <xf numFmtId="41" fontId="19" fillId="0" borderId="4" xfId="7" applyNumberFormat="1" applyFont="1" applyBorder="1" applyAlignment="1"/>
    <xf numFmtId="37" fontId="19" fillId="0" borderId="0" xfId="7" applyNumberFormat="1" applyFont="1" applyBorder="1" applyAlignment="1"/>
    <xf numFmtId="41" fontId="8" fillId="0" borderId="4" xfId="7" applyNumberFormat="1" applyFont="1" applyBorder="1"/>
    <xf numFmtId="37" fontId="8" fillId="0" borderId="0" xfId="7" applyNumberFormat="1" applyFont="1" applyBorder="1"/>
    <xf numFmtId="41"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41" fontId="5" fillId="0" borderId="0" xfId="7" quotePrefix="1" applyNumberFormat="1" applyFont="1" applyBorder="1" applyAlignment="1">
      <alignment horizontal="center"/>
    </xf>
    <xf numFmtId="41" fontId="5" fillId="0" borderId="0" xfId="7" applyNumberFormat="1" applyFont="1" applyBorder="1" applyAlignment="1"/>
    <xf numFmtId="41" fontId="5" fillId="0" borderId="0" xfId="7" applyNumberFormat="1" applyFont="1" applyBorder="1" applyAlignment="1">
      <alignment horizontal="center"/>
    </xf>
    <xf numFmtId="41" fontId="5" fillId="0" borderId="0" xfId="7" quotePrefix="1" applyNumberFormat="1" applyFont="1" applyAlignment="1">
      <alignment horizontal="center" vertical="center"/>
    </xf>
    <xf numFmtId="164" fontId="7" fillId="0" borderId="0" xfId="7" applyNumberFormat="1" applyFont="1" applyAlignment="1"/>
    <xf numFmtId="41" fontId="8" fillId="0" borderId="0" xfId="7" applyNumberFormat="1" applyFont="1"/>
    <xf numFmtId="37" fontId="8" fillId="0" borderId="0" xfId="7" applyNumberFormat="1" applyFont="1"/>
    <xf numFmtId="41"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42" fontId="19" fillId="0" borderId="14" xfId="7" applyNumberFormat="1" applyFont="1" applyBorder="1" applyAlignment="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applyAlignment="1"/>
    <xf numFmtId="164" fontId="34" fillId="0" borderId="0" xfId="8" applyNumberFormat="1" applyFont="1" applyAlignment="1"/>
    <xf numFmtId="0" fontId="34" fillId="0" borderId="0" xfId="7" applyFont="1"/>
    <xf numFmtId="164" fontId="10" fillId="0" borderId="0" xfId="11" applyNumberFormat="1" applyFont="1" applyAlignment="1"/>
    <xf numFmtId="164" fontId="5" fillId="0" borderId="0" xfId="11" applyNumberFormat="1" applyFont="1" applyAlignment="1"/>
    <xf numFmtId="164" fontId="8" fillId="0" borderId="0" xfId="11" applyNumberFormat="1" applyFont="1" applyAlignme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Fill="1" applyAlignment="1">
      <alignment horizontal="right"/>
    </xf>
    <xf numFmtId="169" fontId="10" fillId="0" borderId="0" xfId="11" applyNumberFormat="1" applyFont="1" applyFill="1" applyAlignment="1">
      <alignment horizontal="right"/>
    </xf>
    <xf numFmtId="164" fontId="8" fillId="0" borderId="0" xfId="11" quotePrefix="1" applyNumberFormat="1" applyFont="1" applyAlignment="1"/>
    <xf numFmtId="164" fontId="19" fillId="0" borderId="0" xfId="11" applyNumberFormat="1" applyFont="1" applyAlignment="1"/>
    <xf numFmtId="164" fontId="7" fillId="0" borderId="0" xfId="11" applyNumberFormat="1" applyFont="1" applyAlignment="1">
      <alignment horizontal="center"/>
    </xf>
    <xf numFmtId="164" fontId="5" fillId="0" borderId="0" xfId="11" quotePrefix="1" applyNumberFormat="1" applyFont="1" applyAlignment="1">
      <alignment horizontal="center"/>
    </xf>
    <xf numFmtId="164" fontId="5" fillId="0" borderId="0" xfId="11" quotePrefix="1" applyNumberFormat="1" applyFont="1" applyBorder="1" applyAlignment="1">
      <alignment horizontal="center"/>
    </xf>
    <xf numFmtId="164" fontId="5" fillId="0" borderId="2" xfId="11" quotePrefix="1" applyNumberFormat="1" applyBorder="1" applyAlignment="1">
      <alignment horizontal="center"/>
    </xf>
    <xf numFmtId="164" fontId="5" fillId="0" borderId="2" xfId="11" quotePrefix="1" applyNumberFormat="1" applyFont="1" applyBorder="1" applyAlignment="1">
      <alignment horizontal="center"/>
    </xf>
    <xf numFmtId="164" fontId="5" fillId="16" borderId="2" xfId="11" quotePrefix="1" applyNumberFormat="1" applyFont="1" applyFill="1" applyBorder="1" applyAlignment="1">
      <alignment horizontal="center"/>
    </xf>
    <xf numFmtId="164" fontId="8" fillId="0" borderId="4" xfId="11" applyNumberFormat="1" applyFont="1" applyBorder="1"/>
    <xf numFmtId="164" fontId="8" fillId="0" borderId="0" xfId="11" applyNumberFormat="1" applyFont="1" applyBorder="1"/>
    <xf numFmtId="164" fontId="8" fillId="16" borderId="0" xfId="11" applyNumberFormat="1" applyFont="1" applyFill="1" applyAlignment="1"/>
    <xf numFmtId="49" fontId="5" fillId="0" borderId="0" xfId="11" quotePrefix="1" applyNumberFormat="1" applyFont="1" applyAlignment="1">
      <alignment horizontal="left"/>
    </xf>
    <xf numFmtId="164" fontId="5" fillId="0" borderId="0" xfId="11" applyNumberFormat="1" applyFont="1" applyAlignment="1">
      <alignment horizontal="fill"/>
    </xf>
    <xf numFmtId="42"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41"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64" fontId="19" fillId="0" borderId="0" xfId="11" applyNumberFormat="1" applyFont="1" applyAlignment="1">
      <alignment horizontal="fill"/>
    </xf>
    <xf numFmtId="41" fontId="19" fillId="0" borderId="4" xfId="11" applyNumberFormat="1" applyFont="1" applyBorder="1" applyAlignment="1"/>
    <xf numFmtId="37" fontId="19" fillId="0" borderId="0" xfId="11" applyNumberFormat="1" applyFont="1" applyBorder="1" applyAlignment="1"/>
    <xf numFmtId="41" fontId="8" fillId="0" borderId="4" xfId="11" applyNumberFormat="1" applyFont="1" applyBorder="1"/>
    <xf numFmtId="37" fontId="8" fillId="0" borderId="0" xfId="11" applyNumberFormat="1" applyFont="1" applyBorder="1"/>
    <xf numFmtId="41"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41" fontId="5" fillId="0" borderId="0" xfId="11" quotePrefix="1" applyNumberFormat="1" applyFont="1" applyAlignment="1">
      <alignment horizontal="center"/>
    </xf>
    <xf numFmtId="41" fontId="5" fillId="0" borderId="0" xfId="11" quotePrefix="1" applyNumberFormat="1" applyFont="1" applyAlignment="1">
      <alignment horizontal="right"/>
    </xf>
    <xf numFmtId="41" fontId="5" fillId="0" borderId="0" xfId="11" applyNumberFormat="1" applyFont="1" applyAlignment="1">
      <alignment horizontal="center"/>
    </xf>
    <xf numFmtId="41" fontId="19" fillId="0" borderId="8" xfId="11" applyNumberFormat="1" applyFont="1" applyBorder="1" applyAlignment="1"/>
    <xf numFmtId="49" fontId="5" fillId="0" borderId="0" xfId="11" quotePrefix="1" applyNumberFormat="1" applyAlignment="1">
      <alignment horizontal="left"/>
    </xf>
    <xf numFmtId="37" fontId="8" fillId="0" borderId="0" xfId="11" applyNumberFormat="1" applyFont="1"/>
    <xf numFmtId="41"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42" fontId="19" fillId="0" borderId="14" xfId="11" applyNumberFormat="1" applyFont="1" applyBorder="1" applyAlignment="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64" fontId="34" fillId="0" borderId="0" xfId="11" applyNumberFormat="1" applyFont="1" applyAlignment="1"/>
    <xf numFmtId="170" fontId="10" fillId="0" borderId="0" xfId="13" quotePrefix="1" applyNumberFormat="1" applyFont="1" applyFill="1" applyAlignment="1">
      <alignment horizontal="left" vertical="justify"/>
    </xf>
    <xf numFmtId="170" fontId="37" fillId="0" borderId="0" xfId="13" applyNumberFormat="1" applyFont="1" applyFill="1" applyAlignment="1">
      <alignment horizontal="center" vertical="justify"/>
    </xf>
    <xf numFmtId="170" fontId="38" fillId="0" borderId="0" xfId="13" applyNumberFormat="1" applyFont="1" applyFill="1" applyAlignment="1">
      <alignment horizontal="center" vertical="justify"/>
    </xf>
    <xf numFmtId="170" fontId="10" fillId="0" borderId="0" xfId="13" applyNumberFormat="1" applyFont="1" applyFill="1" applyAlignment="1">
      <alignment horizontal="center" vertical="top"/>
    </xf>
    <xf numFmtId="170" fontId="26" fillId="0" borderId="0" xfId="13" applyNumberFormat="1" applyFont="1" applyFill="1" applyAlignment="1">
      <alignment horizontal="center" vertical="justify"/>
    </xf>
    <xf numFmtId="0" fontId="5" fillId="0" borderId="0" xfId="13" applyFont="1" applyBorder="1"/>
    <xf numFmtId="0" fontId="5" fillId="0" borderId="0" xfId="13" applyFont="1"/>
    <xf numFmtId="170" fontId="37" fillId="0" borderId="0" xfId="13" applyNumberFormat="1" applyFont="1" applyFill="1" applyBorder="1" applyAlignment="1">
      <alignment horizontal="center" vertical="justify"/>
    </xf>
    <xf numFmtId="170" fontId="38" fillId="0" borderId="0" xfId="13" applyNumberFormat="1" applyFont="1" applyFill="1" applyBorder="1" applyAlignment="1">
      <alignment horizontal="center" vertical="justify"/>
    </xf>
    <xf numFmtId="170" fontId="26" fillId="0" borderId="0" xfId="13" applyNumberFormat="1" applyFont="1" applyFill="1" applyBorder="1" applyAlignment="1">
      <alignment horizontal="center" vertical="justify"/>
    </xf>
    <xf numFmtId="170" fontId="5" fillId="0" borderId="0" xfId="13" applyNumberFormat="1" applyFont="1"/>
    <xf numFmtId="4" fontId="10" fillId="0" borderId="0" xfId="13" quotePrefix="1" applyNumberFormat="1" applyFont="1" applyFill="1" applyAlignment="1">
      <alignment horizontal="left" vertical="center" readingOrder="1"/>
    </xf>
    <xf numFmtId="0" fontId="37" fillId="0" borderId="0" xfId="13" applyFont="1" applyBorder="1" applyAlignment="1">
      <alignment vertical="justify" wrapText="1"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5" fillId="0" borderId="0" xfId="13" applyNumberFormat="1" applyFont="1"/>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0" fontId="5" fillId="0" borderId="0" xfId="13" quotePrefix="1" applyFont="1" applyBorder="1" applyAlignment="1">
      <alignment horizontal="center"/>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42" fontId="43" fillId="0" borderId="0" xfId="13" applyNumberFormat="1" applyFont="1" applyFill="1" applyAlignment="1">
      <alignment horizontal="right"/>
    </xf>
    <xf numFmtId="42" fontId="43" fillId="0" borderId="0" xfId="13" quotePrefix="1" applyNumberFormat="1" applyFont="1" applyFill="1" applyAlignment="1"/>
    <xf numFmtId="42" fontId="43" fillId="0" borderId="0" xfId="13" quotePrefix="1" applyNumberFormat="1" applyFont="1" applyFill="1" applyAlignment="1">
      <alignment horizontal="center"/>
    </xf>
    <xf numFmtId="42" fontId="43" fillId="0" borderId="0" xfId="13" applyNumberFormat="1" applyFont="1" applyFill="1" applyBorder="1" applyAlignment="1"/>
    <xf numFmtId="42" fontId="43" fillId="0" borderId="0" xfId="13" applyNumberFormat="1" applyFont="1"/>
    <xf numFmtId="37" fontId="5" fillId="0" borderId="0" xfId="13" applyNumberFormat="1" applyFont="1" applyBorder="1"/>
    <xf numFmtId="41" fontId="43" fillId="0" borderId="0" xfId="13" applyNumberFormat="1" applyFont="1" applyFill="1" applyAlignment="1">
      <alignment horizontal="right"/>
    </xf>
    <xf numFmtId="41" fontId="43" fillId="0" borderId="0" xfId="13" quotePrefix="1" applyNumberFormat="1" applyFont="1" applyFill="1" applyAlignment="1"/>
    <xf numFmtId="37" fontId="43" fillId="0" borderId="0" xfId="13" quotePrefix="1" applyNumberFormat="1" applyFont="1" applyFill="1" applyAlignment="1">
      <alignment horizontal="center"/>
    </xf>
    <xf numFmtId="41" fontId="43" fillId="0" borderId="0" xfId="13" quotePrefix="1" applyNumberFormat="1" applyFont="1" applyFill="1" applyAlignment="1">
      <alignment horizontal="center"/>
    </xf>
    <xf numFmtId="41" fontId="43" fillId="0" borderId="0" xfId="13" applyNumberFormat="1" applyFont="1" applyFill="1" applyBorder="1" applyAlignment="1"/>
    <xf numFmtId="37" fontId="43" fillId="0" borderId="0" xfId="13" applyNumberFormat="1" applyFont="1" applyFill="1" applyBorder="1" applyAlignment="1"/>
    <xf numFmtId="37" fontId="43" fillId="0" borderId="0" xfId="13" applyNumberFormat="1" applyFont="1"/>
    <xf numFmtId="41"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41"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0" fontId="43" fillId="0" borderId="0" xfId="13" applyFont="1"/>
    <xf numFmtId="4" fontId="41" fillId="0" borderId="0" xfId="13" applyNumberFormat="1" applyFont="1" applyFill="1" applyAlignment="1">
      <alignment horizontal="left"/>
    </xf>
    <xf numFmtId="41" fontId="41" fillId="0" borderId="7" xfId="13" applyNumberFormat="1" applyFont="1" applyFill="1" applyBorder="1" applyAlignment="1">
      <alignment horizontal="right"/>
    </xf>
    <xf numFmtId="41" fontId="43" fillId="0" borderId="0" xfId="13" applyNumberFormat="1" applyFont="1" applyFill="1" applyAlignment="1">
      <alignment horizontal="center"/>
    </xf>
    <xf numFmtId="41" fontId="41" fillId="0" borderId="3" xfId="13" quotePrefix="1" applyNumberFormat="1" applyFont="1" applyFill="1" applyBorder="1" applyAlignment="1">
      <alignment horizontal="right"/>
    </xf>
    <xf numFmtId="4" fontId="43" fillId="0" borderId="0" xfId="13" applyNumberFormat="1" applyFont="1"/>
    <xf numFmtId="41" fontId="43" fillId="0" borderId="0" xfId="13" quotePrefix="1" applyNumberFormat="1" applyFont="1" applyFill="1" applyAlignment="1">
      <alignment horizontal="right"/>
    </xf>
    <xf numFmtId="8" fontId="5" fillId="0" borderId="0" xfId="13" applyNumberFormat="1" applyFont="1" applyBorder="1"/>
    <xf numFmtId="37" fontId="5" fillId="0" borderId="0" xfId="13" applyNumberFormat="1" applyFont="1" applyFill="1" applyBorder="1"/>
    <xf numFmtId="4" fontId="41" fillId="0" borderId="0" xfId="13" quotePrefix="1" applyNumberFormat="1" applyFont="1" applyFill="1" applyAlignment="1">
      <alignment horizontal="left"/>
    </xf>
    <xf numFmtId="41" fontId="41" fillId="0" borderId="0" xfId="13" quotePrefix="1" applyNumberFormat="1" applyFont="1" applyFill="1" applyBorder="1" applyAlignment="1">
      <alignment horizontal="right"/>
    </xf>
    <xf numFmtId="41" fontId="41" fillId="0" borderId="0" xfId="13" applyNumberFormat="1" applyFont="1" applyFill="1" applyBorder="1" applyAlignment="1"/>
    <xf numFmtId="42"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3" fontId="43" fillId="0" borderId="0" xfId="13" applyNumberFormat="1" applyFont="1"/>
    <xf numFmtId="2" fontId="5" fillId="0" borderId="0" xfId="13" applyNumberFormat="1" applyFont="1" applyBorder="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34" fillId="0" borderId="0" xfId="13" applyFont="1"/>
    <xf numFmtId="0" fontId="11" fillId="0" borderId="0" xfId="13" applyNumberFormat="1" applyFont="1" applyFill="1" applyAlignment="1"/>
    <xf numFmtId="0" fontId="11" fillId="0" borderId="0" xfId="13" applyNumberFormat="1" applyFont="1" applyFill="1" applyAlignment="1">
      <alignment horizontal="center"/>
    </xf>
    <xf numFmtId="8" fontId="43" fillId="0" borderId="0" xfId="13" applyNumberFormat="1" applyFont="1" applyFill="1" applyAlignment="1"/>
    <xf numFmtId="166"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41" fontId="5" fillId="0" borderId="0" xfId="18" applyNumberFormat="1" applyFont="1" applyFill="1" applyAlignment="1">
      <alignment horizontal="center"/>
    </xf>
    <xf numFmtId="41" fontId="5" fillId="0" borderId="0" xfId="18" applyNumberFormat="1" applyFont="1" applyFill="1" applyBorder="1" applyAlignment="1"/>
    <xf numFmtId="41" fontId="5" fillId="0" borderId="0" xfId="18" quotePrefix="1" applyNumberFormat="1" applyFont="1" applyFill="1" applyBorder="1" applyAlignment="1">
      <alignment horizontal="right"/>
    </xf>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44"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43"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42" fontId="5" fillId="0" borderId="0" xfId="0" quotePrefix="1" applyNumberFormat="1" applyFont="1" applyFill="1" applyBorder="1" applyAlignment="1">
      <alignment horizontal="right"/>
    </xf>
    <xf numFmtId="3" fontId="5" fillId="0" borderId="0" xfId="0" applyNumberFormat="1" applyFont="1" applyFill="1" applyBorder="1" applyAlignment="1"/>
    <xf numFmtId="41" fontId="5" fillId="0" borderId="0" xfId="18"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quotePrefix="1" applyNumberFormat="1" applyFont="1" applyFill="1" applyBorder="1" applyAlignment="1">
      <alignment horizontal="right"/>
    </xf>
    <xf numFmtId="41" fontId="19" fillId="0" borderId="0" xfId="0" applyNumberFormat="1" applyFont="1" applyFill="1" applyBorder="1" applyAlignment="1">
      <alignment horizontal="right"/>
    </xf>
    <xf numFmtId="42" fontId="19" fillId="0" borderId="0" xfId="0" quotePrefix="1" applyNumberFormat="1" applyFont="1" applyFill="1" applyBorder="1" applyAlignment="1">
      <alignment horizontal="right"/>
    </xf>
    <xf numFmtId="41" fontId="19" fillId="0" borderId="0" xfId="0" quotePrefix="1" applyNumberFormat="1" applyFont="1" applyFill="1" applyBorder="1" applyAlignment="1">
      <alignment horizontal="right"/>
    </xf>
    <xf numFmtId="42" fontId="5" fillId="0" borderId="0" xfId="0" quotePrefix="1" applyNumberFormat="1" applyFont="1" applyFill="1" applyBorder="1" applyAlignment="1"/>
    <xf numFmtId="41" fontId="5" fillId="0" borderId="0" xfId="0" applyNumberFormat="1" applyFont="1" applyFill="1" applyBorder="1" applyAlignment="1"/>
    <xf numFmtId="41" fontId="5" fillId="0" borderId="0" xfId="18" applyNumberFormat="1" applyFont="1" applyFill="1" applyBorder="1" applyAlignment="1">
      <alignment horizontal="center"/>
    </xf>
    <xf numFmtId="41" fontId="5" fillId="0" borderId="0" xfId="0" quotePrefix="1" applyNumberFormat="1" applyFont="1" applyFill="1" applyBorder="1" applyAlignment="1"/>
    <xf numFmtId="41" fontId="5" fillId="0" borderId="0" xfId="0" applyNumberFormat="1" applyFont="1" applyFill="1"/>
    <xf numFmtId="41"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41" fontId="19" fillId="0" borderId="0" xfId="0" applyNumberFormat="1" applyFont="1" applyFill="1" applyBorder="1" applyAlignment="1" applyProtection="1">
      <protection locked="0"/>
    </xf>
    <xf numFmtId="41" fontId="5" fillId="0" borderId="0" xfId="0" applyNumberFormat="1" applyFont="1" applyFill="1" applyBorder="1" applyAlignment="1" applyProtection="1">
      <protection locked="0"/>
    </xf>
    <xf numFmtId="43" fontId="5" fillId="0" borderId="0" xfId="0" applyNumberFormat="1" applyFont="1" applyFill="1" applyBorder="1" applyAlignment="1"/>
    <xf numFmtId="43" fontId="19" fillId="0" borderId="0" xfId="0" applyNumberFormat="1" applyFont="1" applyFill="1" applyBorder="1" applyAlignment="1">
      <alignment horizontal="left"/>
    </xf>
    <xf numFmtId="41" fontId="5" fillId="0" borderId="0" xfId="18" applyNumberFormat="1" applyFont="1" applyFill="1" applyBorder="1" applyAlignment="1" applyProtection="1">
      <alignment horizontal="right"/>
      <protection locked="0"/>
    </xf>
    <xf numFmtId="41" fontId="5" fillId="0" borderId="0" xfId="0" applyNumberFormat="1" applyFont="1" applyFill="1" applyBorder="1" applyAlignment="1" applyProtection="1">
      <alignment horizontal="right"/>
      <protection locked="0"/>
    </xf>
    <xf numFmtId="0" fontId="19" fillId="0" borderId="0" xfId="0" quotePrefix="1" applyNumberFormat="1" applyFont="1" applyFill="1" applyBorder="1" applyAlignment="1">
      <alignment horizontal="left"/>
    </xf>
    <xf numFmtId="0" fontId="5" fillId="0" borderId="0" xfId="0" applyFont="1" applyFill="1" applyBorder="1"/>
    <xf numFmtId="41" fontId="19" fillId="0" borderId="0" xfId="0" quotePrefix="1" applyNumberFormat="1" applyFont="1" applyFill="1" applyBorder="1" applyAlignment="1" applyProtection="1">
      <alignment horizontal="left"/>
      <protection locked="0"/>
    </xf>
    <xf numFmtId="41" fontId="5" fillId="0" borderId="0" xfId="18" applyNumberFormat="1" applyFont="1" applyFill="1" applyAlignment="1"/>
    <xf numFmtId="41" fontId="5" fillId="0" borderId="0" xfId="0" applyNumberFormat="1" applyFont="1" applyFill="1" applyAlignment="1">
      <alignment horizontal="right"/>
    </xf>
    <xf numFmtId="41" fontId="5" fillId="0" borderId="0" xfId="18" applyNumberFormat="1" applyFont="1" applyFill="1" applyAlignment="1">
      <alignment horizontal="right"/>
    </xf>
    <xf numFmtId="41"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41" fontId="11" fillId="0" borderId="0" xfId="0" applyNumberFormat="1" applyFont="1" applyFill="1" applyAlignment="1">
      <alignment horizontal="right"/>
    </xf>
    <xf numFmtId="3" fontId="11" fillId="0" borderId="0" xfId="0" applyNumberFormat="1" applyFont="1" applyFill="1" applyAlignment="1"/>
    <xf numFmtId="41" fontId="0" fillId="0" borderId="0" xfId="0" applyNumberFormat="1" applyFill="1"/>
    <xf numFmtId="3" fontId="5" fillId="0" borderId="0" xfId="18" applyNumberFormat="1" applyFont="1" applyFill="1" applyAlignment="1">
      <alignment horizontal="right"/>
    </xf>
    <xf numFmtId="38" fontId="5" fillId="0" borderId="0" xfId="0" applyNumberFormat="1" applyFont="1" applyFill="1" applyAlignment="1">
      <alignment horizontal="right"/>
    </xf>
    <xf numFmtId="3" fontId="0" fillId="0" borderId="0" xfId="0" quotePrefix="1" applyNumberFormat="1" applyFont="1" applyFill="1" applyAlignment="1" applyProtection="1">
      <alignment horizontal="center"/>
      <protection locked="0"/>
    </xf>
    <xf numFmtId="41" fontId="0" fillId="0" borderId="0" xfId="0" quotePrefix="1" applyNumberFormat="1" applyFont="1" applyFill="1" applyAlignment="1" applyProtection="1">
      <alignment horizontal="center"/>
      <protection locked="0"/>
    </xf>
    <xf numFmtId="3" fontId="36" fillId="0" borderId="0" xfId="26656" applyNumberFormat="1" applyFont="1" applyFill="1"/>
    <xf numFmtId="0" fontId="19" fillId="0" borderId="0" xfId="0" applyNumberFormat="1" applyFont="1" applyFill="1" applyAlignment="1"/>
    <xf numFmtId="41" fontId="19" fillId="0" borderId="3" xfId="0" applyNumberFormat="1" applyFont="1" applyFill="1" applyBorder="1" applyAlignment="1"/>
    <xf numFmtId="41" fontId="19" fillId="0" borderId="3" xfId="0" applyNumberFormat="1" applyFont="1" applyFill="1" applyBorder="1" applyAlignment="1">
      <alignment horizontal="right"/>
    </xf>
    <xf numFmtId="41" fontId="19" fillId="0" borderId="0" xfId="0" applyNumberFormat="1" applyFont="1" applyFill="1" applyBorder="1" applyAlignment="1"/>
    <xf numFmtId="41" fontId="36" fillId="0" borderId="0" xfId="26656" applyNumberFormat="1" applyFont="1" applyFill="1"/>
    <xf numFmtId="41" fontId="5" fillId="0" borderId="0" xfId="0" applyNumberFormat="1" applyFont="1" applyFill="1" applyAlignment="1">
      <alignment horizontal="left"/>
    </xf>
    <xf numFmtId="3" fontId="5" fillId="0" borderId="0" xfId="0" applyNumberFormat="1" applyFont="1" applyFill="1" applyBorder="1"/>
    <xf numFmtId="41" fontId="19" fillId="0" borderId="0" xfId="17" applyNumberFormat="1" applyFont="1" applyFill="1" applyBorder="1" applyAlignment="1">
      <alignment wrapText="1"/>
    </xf>
    <xf numFmtId="41" fontId="36" fillId="0" borderId="0" xfId="26658" applyNumberFormat="1" applyFont="1" applyFill="1"/>
    <xf numFmtId="41" fontId="48" fillId="0" borderId="0" xfId="36107" applyNumberFormat="1" applyFont="1" applyFill="1" applyBorder="1"/>
    <xf numFmtId="41" fontId="48" fillId="0" borderId="0" xfId="36101" applyNumberFormat="1" applyFont="1" applyFill="1" applyBorder="1"/>
    <xf numFmtId="41" fontId="48" fillId="0" borderId="0" xfId="36096" applyNumberFormat="1" applyFont="1" applyFill="1" applyBorder="1"/>
    <xf numFmtId="41" fontId="48" fillId="0" borderId="0" xfId="36102" applyNumberFormat="1" applyFont="1" applyFill="1" applyBorder="1"/>
    <xf numFmtId="41" fontId="48" fillId="0" borderId="0" xfId="36110" applyNumberFormat="1" applyFont="1" applyFill="1" applyBorder="1"/>
    <xf numFmtId="41" fontId="48" fillId="0" borderId="0" xfId="36094" applyNumberFormat="1" applyFont="1" applyFill="1" applyBorder="1"/>
    <xf numFmtId="41" fontId="48" fillId="0" borderId="0" xfId="36109" applyNumberFormat="1" applyFont="1" applyFill="1" applyBorder="1"/>
    <xf numFmtId="41" fontId="5" fillId="0" borderId="0" xfId="0" applyNumberFormat="1" applyFont="1" applyFill="1" applyBorder="1" applyAlignment="1" applyProtection="1"/>
    <xf numFmtId="41" fontId="48" fillId="0" borderId="0" xfId="36108" applyNumberFormat="1" applyFont="1" applyFill="1" applyBorder="1"/>
    <xf numFmtId="41" fontId="48" fillId="0" borderId="0" xfId="36105" applyNumberFormat="1" applyFont="1" applyFill="1" applyBorder="1"/>
    <xf numFmtId="41" fontId="48" fillId="0" borderId="0" xfId="36099" applyNumberFormat="1" applyFont="1" applyFill="1" applyBorder="1"/>
    <xf numFmtId="41" fontId="48" fillId="0" borderId="0" xfId="36095" applyNumberFormat="1" applyFont="1" applyFill="1" applyBorder="1"/>
    <xf numFmtId="41" fontId="48" fillId="0" borderId="0" xfId="36098" applyNumberFormat="1" applyFont="1" applyFill="1" applyBorder="1"/>
    <xf numFmtId="41" fontId="48" fillId="0" borderId="0" xfId="36100" applyNumberFormat="1" applyFont="1" applyFill="1" applyBorder="1"/>
    <xf numFmtId="41" fontId="48" fillId="0" borderId="0" xfId="49924" applyNumberFormat="1" applyFont="1" applyFill="1" applyBorder="1"/>
    <xf numFmtId="43" fontId="5" fillId="0" borderId="0" xfId="0" applyNumberFormat="1" applyFont="1" applyFill="1" applyAlignment="1"/>
    <xf numFmtId="41" fontId="48" fillId="0" borderId="0" xfId="36093" applyNumberFormat="1" applyFont="1" applyFill="1" applyBorder="1"/>
    <xf numFmtId="41" fontId="48" fillId="0" borderId="0" xfId="36097" applyNumberFormat="1" applyFont="1" applyFill="1" applyBorder="1"/>
    <xf numFmtId="41" fontId="48" fillId="0" borderId="0" xfId="36111" applyNumberFormat="1" applyFont="1" applyFill="1" applyBorder="1"/>
    <xf numFmtId="41" fontId="48" fillId="0" borderId="0" xfId="36106" applyNumberFormat="1" applyFont="1" applyFill="1" applyBorder="1"/>
    <xf numFmtId="41" fontId="19" fillId="0" borderId="0" xfId="0" quotePrefix="1" applyNumberFormat="1" applyFont="1" applyFill="1" applyBorder="1" applyAlignment="1"/>
    <xf numFmtId="41" fontId="5" fillId="0" borderId="0" xfId="0" quotePrefix="1" applyNumberFormat="1" applyFont="1" applyFill="1" applyBorder="1" applyAlignment="1">
      <alignment horizontal="center"/>
    </xf>
    <xf numFmtId="41" fontId="19" fillId="0" borderId="0" xfId="17" applyNumberFormat="1" applyFont="1" applyFill="1" applyBorder="1" applyAlignment="1"/>
    <xf numFmtId="41" fontId="36" fillId="0" borderId="0" xfId="49925" applyNumberFormat="1" applyFont="1" applyFill="1"/>
    <xf numFmtId="41" fontId="19" fillId="0" borderId="3" xfId="18" applyNumberFormat="1" applyFont="1" applyFill="1" applyBorder="1" applyAlignment="1"/>
    <xf numFmtId="41" fontId="0" fillId="0" borderId="0" xfId="0" applyNumberFormat="1" applyFill="1" applyBorder="1"/>
    <xf numFmtId="41" fontId="5" fillId="0" borderId="0" xfId="18" applyNumberFormat="1" applyFont="1" applyFill="1" applyBorder="1" applyAlignment="1" applyProtection="1">
      <alignment horizontal="right"/>
    </xf>
    <xf numFmtId="41" fontId="5" fillId="0" borderId="0" xfId="0" quotePrefix="1" applyNumberFormat="1" applyFont="1" applyFill="1" applyAlignment="1" applyProtection="1">
      <alignment horizontal="right"/>
      <protection locked="0"/>
    </xf>
    <xf numFmtId="43" fontId="5" fillId="0" borderId="0" xfId="0" quotePrefix="1" applyNumberFormat="1" applyFont="1" applyFill="1" applyBorder="1" applyAlignment="1">
      <alignment horizontal="center"/>
    </xf>
    <xf numFmtId="41" fontId="5" fillId="0" borderId="0" xfId="0" quotePrefix="1" applyNumberFormat="1" applyFont="1" applyFill="1" applyAlignment="1" applyProtection="1">
      <alignment horizontal="center"/>
      <protection locked="0"/>
    </xf>
    <xf numFmtId="3" fontId="5" fillId="0" borderId="0" xfId="0" quotePrefix="1" applyNumberFormat="1" applyFont="1" applyFill="1" applyBorder="1" applyAlignment="1">
      <alignment horizontal="center"/>
    </xf>
    <xf numFmtId="41" fontId="11" fillId="0" borderId="0" xfId="0" applyNumberFormat="1" applyFont="1" applyFill="1" applyAlignment="1"/>
    <xf numFmtId="41" fontId="36" fillId="0" borderId="0" xfId="33491" applyNumberFormat="1" applyFont="1" applyFill="1"/>
    <xf numFmtId="42" fontId="19" fillId="0" borderId="9" xfId="0" applyNumberFormat="1" applyFont="1" applyFill="1" applyBorder="1" applyAlignment="1"/>
    <xf numFmtId="42" fontId="19" fillId="0" borderId="9" xfId="0" applyNumberFormat="1" applyFont="1" applyFill="1" applyBorder="1" applyAlignment="1">
      <alignment horizontal="right"/>
    </xf>
    <xf numFmtId="3" fontId="10" fillId="0" borderId="0" xfId="0" quotePrefix="1" applyNumberFormat="1" applyFont="1" applyFill="1" applyAlignment="1">
      <alignment horizontal="left"/>
    </xf>
    <xf numFmtId="41" fontId="5" fillId="0" borderId="0" xfId="0" applyNumberFormat="1" applyFont="1" applyFill="1" applyAlignment="1">
      <alignment horizontal="center"/>
    </xf>
    <xf numFmtId="3" fontId="19" fillId="0" borderId="0" xfId="0" quotePrefix="1" applyNumberFormat="1" applyFont="1" applyFill="1" applyAlignment="1">
      <alignment horizontal="left"/>
    </xf>
    <xf numFmtId="41" fontId="49" fillId="0" borderId="0" xfId="46099" applyNumberFormat="1" applyFont="1" applyFill="1" applyBorder="1"/>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42" fontId="19" fillId="0" borderId="9" xfId="18" applyNumberFormat="1" applyFont="1" applyFill="1" applyBorder="1" applyAlignment="1">
      <alignment horizontal="right"/>
    </xf>
    <xf numFmtId="41" fontId="19" fillId="0" borderId="0" xfId="18" applyNumberFormat="1" applyFont="1" applyFill="1" applyBorder="1" applyAlignment="1">
      <alignment horizontal="right"/>
    </xf>
    <xf numFmtId="41" fontId="19" fillId="0" borderId="0" xfId="0" quotePrefix="1" applyNumberFormat="1" applyFont="1" applyFill="1" applyBorder="1" applyAlignment="1">
      <alignment horizontal="center"/>
    </xf>
    <xf numFmtId="41" fontId="11" fillId="0" borderId="0" xfId="0" applyNumberFormat="1" applyFont="1" applyFill="1" applyBorder="1" applyAlignment="1"/>
    <xf numFmtId="41" fontId="11" fillId="0" borderId="0" xfId="0" applyNumberFormat="1" applyFont="1" applyFill="1" applyBorder="1" applyAlignment="1">
      <alignment horizontal="right"/>
    </xf>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42" fontId="5" fillId="0" borderId="0" xfId="0" applyNumberFormat="1" applyFont="1" applyFill="1"/>
    <xf numFmtId="0" fontId="19" fillId="0" borderId="0" xfId="0" applyNumberFormat="1" applyFont="1" applyAlignment="1">
      <alignment horizontal="center"/>
    </xf>
    <xf numFmtId="37" fontId="5" fillId="0" borderId="0" xfId="0" applyNumberFormat="1" applyFont="1" applyBorder="1" applyAlignment="1"/>
    <xf numFmtId="37" fontId="5" fillId="0" borderId="0" xfId="0" quotePrefix="1" applyNumberFormat="1" applyFont="1" applyAlignment="1">
      <alignment horizontal="center"/>
    </xf>
    <xf numFmtId="0" fontId="5" fillId="0" borderId="0" xfId="59989" applyNumberFormat="1" applyFont="1" applyAlignment="1"/>
    <xf numFmtId="37" fontId="5" fillId="0" borderId="0" xfId="0" quotePrefix="1" applyNumberFormat="1" applyFont="1" applyAlignment="1"/>
    <xf numFmtId="37" fontId="52" fillId="0" borderId="0" xfId="0" applyNumberFormat="1" applyFont="1" applyFill="1" applyAlignment="1"/>
    <xf numFmtId="0" fontId="5" fillId="0" borderId="0" xfId="0" applyNumberFormat="1" applyFont="1"/>
    <xf numFmtId="0" fontId="5" fillId="0" borderId="0" xfId="0" applyNumberFormat="1" applyFont="1" applyBorder="1"/>
    <xf numFmtId="0" fontId="53"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4" fillId="0" borderId="0" xfId="59989" applyNumberFormat="1" applyFont="1"/>
    <xf numFmtId="0" fontId="54"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64"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4"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42" fontId="5" fillId="0" borderId="0" xfId="59989" applyNumberFormat="1" applyFont="1" applyAlignment="1"/>
    <xf numFmtId="37" fontId="5" fillId="0" borderId="0" xfId="59989" applyNumberFormat="1" applyFont="1" applyBorder="1" applyAlignment="1">
      <alignment horizontal="right"/>
    </xf>
    <xf numFmtId="42"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41" fontId="19" fillId="0" borderId="8" xfId="59989" applyNumberFormat="1" applyFont="1" applyBorder="1" applyAlignment="1"/>
    <xf numFmtId="37" fontId="19" fillId="0" borderId="0" xfId="59989" applyNumberFormat="1" applyFont="1" applyBorder="1" applyAlignment="1"/>
    <xf numFmtId="42" fontId="19" fillId="0" borderId="9" xfId="59989" applyNumberFormat="1" applyFont="1" applyBorder="1" applyAlignment="1"/>
    <xf numFmtId="3" fontId="54" fillId="0" borderId="0" xfId="59989" applyNumberFormat="1" applyFont="1" applyAlignment="1"/>
    <xf numFmtId="3" fontId="54"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41"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0" fontId="5" fillId="0" borderId="0" xfId="59989" quotePrefix="1" applyNumberFormat="1" applyFont="1" applyAlignment="1">
      <alignment horizontal="right"/>
    </xf>
    <xf numFmtId="42" fontId="5" fillId="0" borderId="2" xfId="59990" applyNumberFormat="1" applyFont="1" applyBorder="1" applyAlignment="1">
      <alignment horizontal="right"/>
    </xf>
    <xf numFmtId="170" fontId="5" fillId="0" borderId="0" xfId="59989" applyNumberFormat="1" applyFont="1" applyAlignment="1">
      <alignment horizontal="right"/>
    </xf>
    <xf numFmtId="42" fontId="5" fillId="0" borderId="2" xfId="59990" applyNumberFormat="1" applyFont="1" applyBorder="1" applyAlignment="1">
      <alignment horizontal="center"/>
    </xf>
    <xf numFmtId="42" fontId="5" fillId="0" borderId="2" xfId="59989" applyNumberFormat="1" applyFont="1" applyBorder="1" applyAlignment="1">
      <alignment horizontal="right"/>
    </xf>
    <xf numFmtId="0" fontId="55" fillId="0" borderId="0" xfId="59989" applyNumberFormat="1" applyFont="1" applyAlignment="1">
      <alignment horizontal="left" indent="5"/>
    </xf>
    <xf numFmtId="0" fontId="5" fillId="0" borderId="0" xfId="59989" quotePrefix="1" applyNumberFormat="1" applyFont="1" applyAlignment="1"/>
    <xf numFmtId="41" fontId="19" fillId="0" borderId="3" xfId="59989" applyNumberFormat="1" applyFont="1" applyBorder="1" applyAlignment="1">
      <alignment horizontal="right"/>
    </xf>
    <xf numFmtId="37" fontId="19" fillId="0" borderId="0" xfId="59989" applyNumberFormat="1" applyFont="1" applyAlignment="1"/>
    <xf numFmtId="170" fontId="5" fillId="0" borderId="0" xfId="59989" applyNumberFormat="1" applyFont="1" applyBorder="1" applyAlignment="1">
      <alignment horizontal="right"/>
    </xf>
    <xf numFmtId="42" fontId="19" fillId="0" borderId="0" xfId="59989" applyNumberFormat="1" applyFont="1" applyBorder="1" applyAlignment="1">
      <alignment horizontal="right"/>
    </xf>
    <xf numFmtId="170" fontId="19" fillId="0" borderId="0" xfId="59989" applyNumberFormat="1" applyFont="1" applyAlignment="1">
      <alignment horizontal="right"/>
    </xf>
    <xf numFmtId="170" fontId="5" fillId="0" borderId="0" xfId="59989" applyNumberFormat="1" applyFont="1" applyAlignment="1"/>
    <xf numFmtId="170"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164"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37" fontId="5" fillId="0" borderId="0" xfId="59990" applyNumberFormat="1" applyFont="1" applyAlignment="1"/>
    <xf numFmtId="3" fontId="5" fillId="0" borderId="0" xfId="59990" applyNumberFormat="1" applyFont="1" applyAlignment="1"/>
    <xf numFmtId="37" fontId="54" fillId="0" borderId="0" xfId="59989" applyNumberFormat="1" applyFont="1" applyAlignment="1"/>
    <xf numFmtId="0" fontId="5" fillId="0" borderId="0" xfId="59990" quotePrefix="1" applyNumberFormat="1" applyFont="1" applyAlignment="1"/>
    <xf numFmtId="42" fontId="5" fillId="0" borderId="0" xfId="59990" applyNumberFormat="1" applyFont="1" applyFill="1" applyAlignment="1"/>
    <xf numFmtId="42" fontId="5" fillId="0" borderId="0" xfId="59990" applyNumberFormat="1" applyFont="1" applyFill="1" applyAlignment="1">
      <alignment horizontal="center"/>
    </xf>
    <xf numFmtId="37" fontId="54" fillId="0" borderId="0" xfId="59989" applyNumberFormat="1" applyFont="1" applyFill="1" applyAlignment="1"/>
    <xf numFmtId="0" fontId="54" fillId="0" borderId="0" xfId="59989" quotePrefix="1" applyNumberFormat="1" applyFont="1" applyAlignment="1"/>
    <xf numFmtId="41" fontId="5" fillId="0" borderId="0" xfId="59990" applyNumberFormat="1" applyFont="1" applyFill="1" applyAlignment="1">
      <alignment horizontal="center"/>
    </xf>
    <xf numFmtId="0" fontId="5" fillId="0" borderId="0" xfId="59990" quotePrefix="1" applyNumberFormat="1" applyFont="1" applyAlignment="1">
      <alignment horizontal="left"/>
    </xf>
    <xf numFmtId="0" fontId="54" fillId="0" borderId="0" xfId="59989" applyNumberFormat="1" applyFont="1" applyAlignment="1">
      <alignment horizontal="left"/>
    </xf>
    <xf numFmtId="3" fontId="5" fillId="0" borderId="0" xfId="59990" applyNumberFormat="1" applyFont="1" applyAlignment="1">
      <alignment horizontal="right"/>
    </xf>
    <xf numFmtId="0" fontId="54" fillId="0" borderId="0" xfId="59989" applyNumberFormat="1" applyFont="1" applyAlignment="1">
      <alignment horizontal="center"/>
    </xf>
    <xf numFmtId="0" fontId="19" fillId="0" borderId="0" xfId="59990" quotePrefix="1" applyNumberFormat="1" applyFont="1" applyAlignment="1">
      <alignment horizontal="left"/>
    </xf>
    <xf numFmtId="0" fontId="55" fillId="0" borderId="0" xfId="59989" applyNumberFormat="1" applyFont="1" applyAlignment="1">
      <alignment horizontal="center"/>
    </xf>
    <xf numFmtId="37" fontId="5" fillId="0" borderId="0" xfId="59989" applyNumberFormat="1" applyFont="1"/>
    <xf numFmtId="41" fontId="19" fillId="0" borderId="8" xfId="59990" applyNumberFormat="1" applyFont="1" applyBorder="1" applyAlignment="1"/>
    <xf numFmtId="0" fontId="54" fillId="0" borderId="0" xfId="59989" applyNumberFormat="1" applyFont="1" applyAlignment="1">
      <alignment horizontal="right"/>
    </xf>
    <xf numFmtId="39" fontId="54" fillId="0" borderId="0" xfId="59989" applyNumberFormat="1" applyFont="1"/>
    <xf numFmtId="39" fontId="54" fillId="0" borderId="0" xfId="59989" applyNumberFormat="1" applyFont="1" applyAlignment="1"/>
    <xf numFmtId="0" fontId="5" fillId="0" borderId="0" xfId="59989" applyNumberFormat="1" applyFont="1" applyFill="1" applyAlignment="1"/>
    <xf numFmtId="0" fontId="6" fillId="0" borderId="0" xfId="36083" applyFont="1"/>
    <xf numFmtId="0" fontId="5" fillId="0" borderId="0" xfId="36083" applyFont="1"/>
    <xf numFmtId="0" fontId="5" fillId="0" borderId="0" xfId="36083" applyFont="1" applyBorder="1"/>
    <xf numFmtId="0" fontId="6" fillId="0" borderId="0" xfId="36083" applyFont="1" applyAlignment="1">
      <alignment horizontal="right"/>
    </xf>
    <xf numFmtId="0" fontId="5" fillId="0" borderId="16" xfId="36083" applyFont="1" applyBorder="1"/>
    <xf numFmtId="0" fontId="11" fillId="0" borderId="0" xfId="36083" applyFont="1"/>
    <xf numFmtId="0" fontId="10" fillId="0" borderId="0" xfId="36083" applyFont="1" applyAlignment="1">
      <alignment horizontal="center"/>
    </xf>
    <xf numFmtId="0" fontId="10" fillId="0" borderId="0" xfId="36083" applyFont="1" applyBorder="1" applyAlignment="1">
      <alignment horizontal="center"/>
    </xf>
    <xf numFmtId="0" fontId="11" fillId="0" borderId="0" xfId="36083" applyFont="1" applyBorder="1"/>
    <xf numFmtId="0" fontId="11" fillId="0" borderId="16" xfId="36083" applyFont="1" applyBorder="1"/>
    <xf numFmtId="0" fontId="10" fillId="0" borderId="2" xfId="36083" applyFont="1" applyBorder="1" applyAlignment="1">
      <alignment horizontal="center"/>
    </xf>
    <xf numFmtId="165" fontId="10" fillId="0" borderId="2" xfId="36083" quotePrefix="1" applyNumberFormat="1" applyFont="1" applyBorder="1" applyAlignment="1">
      <alignment horizontal="center"/>
    </xf>
    <xf numFmtId="0" fontId="52" fillId="0" borderId="0" xfId="36083" applyFont="1"/>
    <xf numFmtId="0" fontId="52" fillId="0" borderId="0" xfId="36083" applyFont="1" applyBorder="1"/>
    <xf numFmtId="0" fontId="52" fillId="0" borderId="16" xfId="36083" applyFont="1" applyBorder="1"/>
    <xf numFmtId="0" fontId="19" fillId="0" borderId="0" xfId="36083" applyFont="1"/>
    <xf numFmtId="0" fontId="19" fillId="0" borderId="0" xfId="36083" applyFont="1" applyBorder="1"/>
    <xf numFmtId="44" fontId="5" fillId="0" borderId="0" xfId="36083" applyNumberFormat="1" applyFont="1" applyAlignment="1">
      <alignment horizontal="right"/>
    </xf>
    <xf numFmtId="0" fontId="19" fillId="0" borderId="0" xfId="36083" applyNumberFormat="1" applyFont="1" applyAlignment="1">
      <alignment horizontal="right"/>
    </xf>
    <xf numFmtId="43" fontId="52" fillId="0" borderId="0" xfId="36083" applyNumberFormat="1" applyFont="1"/>
    <xf numFmtId="43" fontId="52" fillId="0" borderId="0" xfId="36083" applyNumberFormat="1" applyFont="1" applyAlignment="1">
      <alignment horizontal="right"/>
    </xf>
    <xf numFmtId="39" fontId="52" fillId="0" borderId="0" xfId="36083" applyNumberFormat="1" applyFont="1" applyAlignment="1">
      <alignment horizontal="right"/>
    </xf>
    <xf numFmtId="43" fontId="5" fillId="0" borderId="0" xfId="36083" applyNumberFormat="1" applyFont="1" applyBorder="1"/>
    <xf numFmtId="43" fontId="5" fillId="0" borderId="0" xfId="36083" applyNumberFormat="1" applyFont="1" applyAlignment="1">
      <alignment horizontal="right"/>
    </xf>
    <xf numFmtId="43" fontId="5" fillId="0" borderId="0" xfId="36083" quotePrefix="1" applyNumberFormat="1" applyFont="1" applyAlignment="1">
      <alignment horizontal="right"/>
    </xf>
    <xf numFmtId="39" fontId="5" fillId="0" borderId="0" xfId="36083" quotePrefix="1" applyNumberFormat="1" applyFont="1" applyAlignment="1">
      <alignment horizontal="right"/>
    </xf>
    <xf numFmtId="43" fontId="5" fillId="0" borderId="0" xfId="36083" applyNumberFormat="1" applyFont="1" applyBorder="1" applyAlignment="1">
      <alignment horizontal="right"/>
    </xf>
    <xf numFmtId="39" fontId="5" fillId="0" borderId="0" xfId="36083" quotePrefix="1" applyNumberFormat="1" applyFont="1" applyAlignment="1">
      <alignment horizontal="center"/>
    </xf>
    <xf numFmtId="39" fontId="5" fillId="0" borderId="0" xfId="36083" applyNumberFormat="1" applyFont="1"/>
    <xf numFmtId="39" fontId="52" fillId="0" borderId="0" xfId="36083" applyNumberFormat="1" applyFont="1"/>
    <xf numFmtId="43" fontId="5" fillId="0" borderId="0" xfId="36083" quotePrefix="1" applyNumberFormat="1" applyFont="1" applyAlignment="1">
      <alignment horizontal="center"/>
    </xf>
    <xf numFmtId="43" fontId="5" fillId="0" borderId="0" xfId="36083" applyNumberFormat="1" applyFont="1"/>
    <xf numFmtId="39" fontId="5" fillId="0" borderId="0" xfId="36083" quotePrefix="1" applyNumberFormat="1" applyFont="1" applyAlignment="1"/>
    <xf numFmtId="43" fontId="5" fillId="0" borderId="0" xfId="36083" applyNumberFormat="1" applyFont="1" applyAlignment="1">
      <alignment horizontal="center"/>
    </xf>
    <xf numFmtId="39" fontId="5" fillId="0" borderId="0" xfId="36083" applyNumberFormat="1" applyFont="1" applyAlignment="1">
      <alignment horizontal="right"/>
    </xf>
    <xf numFmtId="44" fontId="19" fillId="0" borderId="10" xfId="36083" applyNumberFormat="1" applyFont="1" applyBorder="1" applyAlignment="1">
      <alignment horizontal="right"/>
    </xf>
    <xf numFmtId="0" fontId="19" fillId="0" borderId="16" xfId="36083" applyFont="1" applyBorder="1"/>
    <xf numFmtId="43" fontId="19" fillId="0" borderId="0" xfId="36083" applyNumberFormat="1" applyFont="1" applyAlignment="1">
      <alignment horizontal="right"/>
    </xf>
    <xf numFmtId="39" fontId="5" fillId="0" borderId="0" xfId="36083" applyNumberFormat="1" applyFont="1" applyBorder="1"/>
    <xf numFmtId="0" fontId="8" fillId="0" borderId="0" xfId="36083" applyFont="1" applyFill="1"/>
    <xf numFmtId="0" fontId="8" fillId="0" borderId="0" xfId="36083" applyFont="1" applyFill="1" applyBorder="1"/>
    <xf numFmtId="39" fontId="8" fillId="0" borderId="0" xfId="36083" applyNumberFormat="1" applyFont="1" applyFill="1" applyAlignment="1">
      <alignment horizontal="right"/>
    </xf>
    <xf numFmtId="39" fontId="8" fillId="0" borderId="0" xfId="36083" applyNumberFormat="1" applyFont="1" applyFill="1"/>
    <xf numFmtId="0" fontId="8" fillId="0" borderId="0" xfId="36083" quotePrefix="1" applyFont="1" applyFill="1" applyAlignment="1">
      <alignment horizontal="left"/>
    </xf>
    <xf numFmtId="174" fontId="8" fillId="0" borderId="0" xfId="36083" applyNumberFormat="1" applyFont="1" applyFill="1" applyBorder="1" applyAlignment="1">
      <alignment horizontal="center"/>
    </xf>
    <xf numFmtId="174" fontId="8" fillId="0" borderId="0" xfId="36083" applyNumberFormat="1" applyFont="1" applyFill="1" applyBorder="1"/>
    <xf numFmtId="0" fontId="10" fillId="0" borderId="0" xfId="0" applyFont="1" applyFill="1"/>
    <xf numFmtId="0" fontId="52" fillId="0" borderId="0" xfId="0" applyFont="1" applyFill="1"/>
    <xf numFmtId="0" fontId="5" fillId="0" borderId="0" xfId="0" applyFont="1" applyFill="1"/>
    <xf numFmtId="0" fontId="5" fillId="0" borderId="0" xfId="0" applyFont="1" applyFill="1" applyAlignment="1">
      <alignment horizontal="left"/>
    </xf>
    <xf numFmtId="0" fontId="18" fillId="0" borderId="0" xfId="0" applyFont="1" applyFill="1" applyAlignment="1">
      <alignment horizontal="right"/>
    </xf>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56" fillId="0" borderId="0" xfId="0" applyFont="1" applyFill="1" applyAlignment="1">
      <alignment horizontal="center"/>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21" fillId="0" borderId="0" xfId="0" applyFont="1" applyFill="1" applyAlignment="1">
      <alignment horizontal="center"/>
    </xf>
    <xf numFmtId="0" fontId="19" fillId="0" borderId="0" xfId="0" applyNumberFormat="1" applyFont="1" applyFill="1" applyAlignment="1">
      <alignment horizontal="right"/>
    </xf>
    <xf numFmtId="42" fontId="21" fillId="0" borderId="0" xfId="59991" applyNumberFormat="1" applyFont="1" applyFill="1"/>
    <xf numFmtId="172" fontId="5" fillId="0" borderId="0" xfId="59991" applyNumberFormat="1" applyFont="1" applyFill="1" applyAlignment="1">
      <alignment horizontal="left"/>
    </xf>
    <xf numFmtId="172" fontId="5" fillId="0" borderId="0" xfId="59991" applyNumberFormat="1" applyFont="1" applyFill="1"/>
    <xf numFmtId="172" fontId="52" fillId="0" borderId="0" xfId="59991" applyNumberFormat="1" applyFont="1" applyFill="1"/>
    <xf numFmtId="0" fontId="52" fillId="0" borderId="0" xfId="0" applyFont="1" applyFill="1" applyAlignment="1">
      <alignment horizontal="center"/>
    </xf>
    <xf numFmtId="0" fontId="52" fillId="0" borderId="0" xfId="0" applyFont="1" applyFill="1" applyBorder="1"/>
    <xf numFmtId="41" fontId="21" fillId="0" borderId="0" xfId="59991" applyNumberFormat="1" applyFont="1" applyFill="1"/>
    <xf numFmtId="172" fontId="52" fillId="0" borderId="0" xfId="59991" applyNumberFormat="1" applyFont="1" applyFill="1" applyAlignment="1">
      <alignment horizontal="left"/>
    </xf>
    <xf numFmtId="41" fontId="52" fillId="0" borderId="0" xfId="59991" applyNumberFormat="1" applyFont="1" applyFill="1"/>
    <xf numFmtId="41" fontId="5" fillId="0" borderId="0" xfId="59991" applyNumberFormat="1" applyFont="1" applyFill="1"/>
    <xf numFmtId="0" fontId="21" fillId="0" borderId="0" xfId="0" applyFont="1" applyFill="1" applyBorder="1"/>
    <xf numFmtId="41" fontId="21" fillId="0" borderId="0" xfId="0" applyNumberFormat="1" applyFont="1" applyFill="1"/>
    <xf numFmtId="41" fontId="52" fillId="0" borderId="0" xfId="0" applyNumberFormat="1" applyFont="1" applyFill="1"/>
    <xf numFmtId="41" fontId="21" fillId="0" borderId="0" xfId="59991" quotePrefix="1" applyNumberFormat="1" applyFont="1" applyFill="1" applyAlignment="1">
      <alignment horizontal="center"/>
    </xf>
    <xf numFmtId="0" fontId="5" fillId="0" borderId="0" xfId="0" applyFont="1" applyFill="1" applyBorder="1" applyAlignment="1">
      <alignment horizontal="center"/>
    </xf>
    <xf numFmtId="0" fontId="5" fillId="0" borderId="0" xfId="0" quotePrefix="1" applyFont="1" applyFill="1" applyAlignment="1">
      <alignment horizontal="center"/>
    </xf>
    <xf numFmtId="41" fontId="5" fillId="0" borderId="0" xfId="0" applyNumberFormat="1" applyFont="1" applyFill="1" applyBorder="1" applyAlignment="1">
      <alignment horizontal="center"/>
    </xf>
    <xf numFmtId="0" fontId="21" fillId="0" borderId="0" xfId="0" quotePrefix="1" applyFont="1" applyFill="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Fill="1" applyBorder="1" applyAlignment="1">
      <alignment horizontal="center"/>
    </xf>
    <xf numFmtId="172" fontId="5" fillId="0" borderId="0" xfId="59991" applyNumberFormat="1" applyFont="1" applyFill="1" applyAlignment="1">
      <alignment horizontal="center"/>
    </xf>
    <xf numFmtId="172" fontId="5" fillId="0" borderId="0" xfId="59991" applyNumberFormat="1" applyFont="1" applyFill="1" applyAlignment="1"/>
    <xf numFmtId="0" fontId="19" fillId="0" borderId="0" xfId="0" applyFont="1" applyFill="1" applyAlignment="1"/>
    <xf numFmtId="42" fontId="19" fillId="0" borderId="10" xfId="59991" applyNumberFormat="1" applyFont="1" applyFill="1" applyBorder="1"/>
    <xf numFmtId="172" fontId="5" fillId="0" borderId="0" xfId="59991" applyNumberFormat="1" applyFont="1" applyFill="1" applyBorder="1"/>
    <xf numFmtId="0" fontId="5" fillId="0" borderId="0" xfId="0" applyNumberFormat="1" applyFont="1" applyFill="1"/>
    <xf numFmtId="0" fontId="10" fillId="0" borderId="0" xfId="0" applyFont="1"/>
    <xf numFmtId="0" fontId="5" fillId="0" borderId="0" xfId="0" applyFont="1"/>
    <xf numFmtId="0" fontId="21" fillId="0" borderId="0" xfId="0" applyFont="1"/>
    <xf numFmtId="172" fontId="5" fillId="0" borderId="0" xfId="0" applyNumberFormat="1" applyFont="1"/>
    <xf numFmtId="0" fontId="10" fillId="0" borderId="0" xfId="0" applyFont="1" applyAlignment="1">
      <alignment horizontal="right"/>
    </xf>
    <xf numFmtId="0" fontId="19" fillId="0" borderId="0" xfId="0" applyFont="1"/>
    <xf numFmtId="0" fontId="57" fillId="0" borderId="0" xfId="0" applyFont="1" applyFill="1"/>
    <xf numFmtId="0" fontId="58" fillId="0" borderId="0" xfId="0" applyFont="1" applyFill="1" applyAlignment="1">
      <alignment horizontal="center"/>
    </xf>
    <xf numFmtId="0" fontId="58" fillId="0" borderId="0" xfId="0" quotePrefix="1" applyFont="1" applyFill="1" applyAlignment="1">
      <alignment horizontal="center"/>
    </xf>
    <xf numFmtId="0" fontId="58" fillId="0" borderId="0" xfId="0" applyFont="1" applyFill="1" applyAlignment="1">
      <alignment horizontal="centerContinuous"/>
    </xf>
    <xf numFmtId="0" fontId="58" fillId="0" borderId="2" xfId="0" applyFont="1" applyFill="1" applyBorder="1" applyAlignment="1">
      <alignment horizontal="centerContinuous"/>
    </xf>
    <xf numFmtId="0" fontId="58" fillId="0" borderId="0" xfId="0" applyFont="1" applyFill="1" applyBorder="1" applyAlignment="1">
      <alignment horizontal="centerContinuous"/>
    </xf>
    <xf numFmtId="0" fontId="58" fillId="0" borderId="2" xfId="0" applyFont="1" applyFill="1" applyBorder="1"/>
    <xf numFmtId="0" fontId="58" fillId="0" borderId="0" xfId="0" applyFont="1" applyFill="1" applyBorder="1"/>
    <xf numFmtId="0" fontId="58" fillId="0" borderId="2" xfId="0" quotePrefix="1" applyFont="1" applyFill="1" applyBorder="1" applyAlignment="1">
      <alignment horizontal="center"/>
    </xf>
    <xf numFmtId="0" fontId="58" fillId="0" borderId="0" xfId="0" quotePrefix="1" applyFont="1" applyFill="1" applyBorder="1" applyAlignment="1">
      <alignment horizontal="center"/>
    </xf>
    <xf numFmtId="49" fontId="58" fillId="0" borderId="2" xfId="0" applyNumberFormat="1" applyFont="1" applyFill="1" applyBorder="1" applyAlignment="1">
      <alignment horizontal="center"/>
    </xf>
    <xf numFmtId="49" fontId="58" fillId="0" borderId="2" xfId="0" quotePrefix="1" applyNumberFormat="1" applyFont="1" applyFill="1" applyBorder="1" applyAlignment="1">
      <alignment horizontal="center"/>
    </xf>
    <xf numFmtId="0" fontId="58" fillId="0" borderId="3" xfId="0" applyFont="1" applyFill="1" applyBorder="1" applyAlignment="1">
      <alignment horizontal="center"/>
    </xf>
    <xf numFmtId="0" fontId="58" fillId="0" borderId="0" xfId="0" applyFont="1" applyFill="1" applyBorder="1" applyAlignment="1">
      <alignment horizontal="center"/>
    </xf>
    <xf numFmtId="39" fontId="57" fillId="0" borderId="0" xfId="0" applyNumberFormat="1" applyFont="1" applyFill="1"/>
    <xf numFmtId="39" fontId="59" fillId="0" borderId="0" xfId="0" applyNumberFormat="1" applyFont="1" applyFill="1"/>
    <xf numFmtId="0" fontId="59" fillId="0" borderId="0" xfId="0" applyFont="1" applyFill="1"/>
    <xf numFmtId="0" fontId="5" fillId="0" borderId="0" xfId="0" applyFont="1" applyAlignment="1">
      <alignment horizontal="center"/>
    </xf>
    <xf numFmtId="42" fontId="59" fillId="0" borderId="0" xfId="0" applyNumberFormat="1" applyFont="1" applyFill="1" applyAlignment="1">
      <alignment horizontal="right"/>
    </xf>
    <xf numFmtId="41" fontId="59" fillId="0" borderId="0" xfId="0" applyNumberFormat="1" applyFont="1" applyFill="1" applyAlignment="1">
      <alignment horizontal="center"/>
    </xf>
    <xf numFmtId="41" fontId="59" fillId="0" borderId="0" xfId="0" applyNumberFormat="1" applyFont="1" applyFill="1" applyAlignment="1">
      <alignment horizontal="right"/>
    </xf>
    <xf numFmtId="41" fontId="57" fillId="0" borderId="0" xfId="0" applyNumberFormat="1" applyFont="1" applyFill="1" applyAlignment="1">
      <alignment horizontal="right"/>
    </xf>
    <xf numFmtId="41" fontId="57" fillId="0" borderId="0" xfId="0" quotePrefix="1" applyNumberFormat="1" applyFont="1" applyFill="1" applyBorder="1" applyAlignment="1">
      <alignment horizontal="right"/>
    </xf>
    <xf numFmtId="41" fontId="57" fillId="0" borderId="0" xfId="0" applyNumberFormat="1" applyFont="1" applyFill="1" applyBorder="1" applyAlignment="1">
      <alignment horizontal="right"/>
    </xf>
    <xf numFmtId="41" fontId="59" fillId="0" borderId="0" xfId="0" applyNumberFormat="1" applyFont="1" applyFill="1"/>
    <xf numFmtId="41" fontId="57" fillId="0" borderId="0" xfId="0" applyNumberFormat="1" applyFont="1" applyFill="1"/>
    <xf numFmtId="41" fontId="59" fillId="0" borderId="0" xfId="0" quotePrefix="1" applyNumberFormat="1" applyFont="1" applyFill="1" applyAlignment="1">
      <alignment horizontal="right"/>
    </xf>
    <xf numFmtId="0" fontId="57" fillId="0" borderId="0" xfId="0" quotePrefix="1" applyFont="1" applyFill="1" applyBorder="1" applyAlignment="1">
      <alignment horizontal="left"/>
    </xf>
    <xf numFmtId="41" fontId="57" fillId="0" borderId="0" xfId="0" applyNumberFormat="1" applyFont="1" applyFill="1" applyBorder="1" applyAlignment="1">
      <alignment horizontal="center"/>
    </xf>
    <xf numFmtId="41" fontId="59" fillId="0" borderId="0" xfId="0" applyNumberFormat="1" applyFont="1" applyFill="1" applyBorder="1" applyAlignment="1">
      <alignment horizontal="right"/>
    </xf>
    <xf numFmtId="41" fontId="59" fillId="0" borderId="0" xfId="0" applyNumberFormat="1" applyFont="1" applyFill="1" applyBorder="1" applyAlignment="1">
      <alignment horizontal="center"/>
    </xf>
    <xf numFmtId="0" fontId="57" fillId="0" borderId="0" xfId="0" quotePrefix="1" applyFont="1" applyFill="1" applyAlignment="1">
      <alignment horizontal="left"/>
    </xf>
    <xf numFmtId="41" fontId="57" fillId="0" borderId="0" xfId="0" applyNumberFormat="1" applyFont="1" applyFill="1" applyAlignment="1">
      <alignment horizontal="center"/>
    </xf>
    <xf numFmtId="39" fontId="57" fillId="0" borderId="0" xfId="0" applyNumberFormat="1" applyFont="1" applyFill="1" applyAlignment="1">
      <alignment horizontal="right"/>
    </xf>
    <xf numFmtId="172" fontId="57" fillId="0" borderId="0" xfId="59991" applyNumberFormat="1" applyFont="1" applyFill="1" applyAlignment="1">
      <alignment horizontal="right"/>
    </xf>
    <xf numFmtId="0" fontId="58" fillId="0" borderId="0" xfId="0" quotePrefix="1" applyFont="1" applyFill="1" applyAlignment="1">
      <alignment horizontal="left"/>
    </xf>
    <xf numFmtId="42" fontId="58" fillId="0" borderId="10" xfId="0" applyNumberFormat="1" applyFont="1" applyFill="1" applyBorder="1" applyAlignment="1">
      <alignment horizontal="right"/>
    </xf>
    <xf numFmtId="42" fontId="57" fillId="0" borderId="0" xfId="0" applyNumberFormat="1" applyFont="1" applyFill="1" applyAlignment="1">
      <alignment horizontal="right"/>
    </xf>
    <xf numFmtId="42" fontId="5" fillId="0" borderId="0" xfId="0" applyNumberFormat="1" applyFont="1" applyFill="1" applyAlignment="1"/>
    <xf numFmtId="0" fontId="0" fillId="0" borderId="0" xfId="0" applyBorder="1" applyAlignment="1">
      <alignment horizontal="center"/>
    </xf>
    <xf numFmtId="0" fontId="5" fillId="0" borderId="0" xfId="0" applyNumberFormat="1" applyFont="1" applyFill="1" applyBorder="1" applyAlignment="1">
      <alignment horizontal="center"/>
    </xf>
    <xf numFmtId="0" fontId="5" fillId="0" borderId="0" xfId="0" quotePrefix="1" applyNumberFormat="1" applyFont="1" applyFill="1" applyBorder="1" applyAlignment="1">
      <alignment horizontal="center"/>
    </xf>
    <xf numFmtId="0" fontId="5" fillId="0" borderId="0" xfId="0" quotePrefix="1" applyNumberFormat="1" applyFont="1" applyFill="1" applyAlignment="1">
      <alignment horizontal="left"/>
    </xf>
    <xf numFmtId="0" fontId="5" fillId="0" borderId="0" xfId="0" applyNumberFormat="1" applyFont="1" applyFill="1" applyAlignment="1">
      <alignment horizontal="center"/>
    </xf>
    <xf numFmtId="0" fontId="5" fillId="0" borderId="0" xfId="0" quotePrefix="1" applyNumberFormat="1" applyFont="1" applyAlignment="1">
      <alignment horizontal="left"/>
    </xf>
    <xf numFmtId="0" fontId="5" fillId="0" borderId="0" xfId="0" applyNumberFormat="1" applyFont="1" applyBorder="1" applyAlignment="1"/>
    <xf numFmtId="0" fontId="62"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5"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5"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2"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42" fontId="26" fillId="0" borderId="0" xfId="0" quotePrefix="1" applyNumberFormat="1" applyFont="1" applyFill="1" applyAlignment="1">
      <alignment horizontal="center"/>
    </xf>
    <xf numFmtId="42" fontId="26" fillId="0" borderId="0" xfId="0" applyNumberFormat="1" applyFont="1" applyFill="1" applyAlignment="1">
      <alignment horizontal="right"/>
    </xf>
    <xf numFmtId="42" fontId="26" fillId="0" borderId="0" xfId="0" quotePrefix="1" applyNumberFormat="1" applyFont="1" applyFill="1" applyAlignment="1"/>
    <xf numFmtId="0" fontId="25" fillId="0" borderId="0" xfId="0" applyNumberFormat="1" applyFont="1" applyFill="1" applyBorder="1" applyAlignment="1"/>
    <xf numFmtId="0" fontId="26" fillId="0" borderId="0" xfId="0" applyNumberFormat="1" applyFont="1" applyFill="1" applyAlignment="1"/>
    <xf numFmtId="41" fontId="26" fillId="0" borderId="0" xfId="0" quotePrefix="1" applyNumberFormat="1" applyFont="1" applyFill="1" applyAlignment="1">
      <alignment horizontal="center"/>
    </xf>
    <xf numFmtId="41" fontId="26" fillId="0" borderId="0" xfId="0" quotePrefix="1" applyNumberFormat="1" applyFont="1" applyFill="1" applyAlignment="1"/>
    <xf numFmtId="41"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0" fontId="26" fillId="0" borderId="0" xfId="0" applyNumberFormat="1" applyFont="1" applyFill="1" applyAlignment="1">
      <alignment horizontal="left"/>
    </xf>
    <xf numFmtId="41" fontId="26" fillId="0" borderId="0" xfId="0" quotePrefix="1" applyNumberFormat="1" applyFont="1" applyFill="1" applyAlignment="1">
      <alignment horizontal="right"/>
    </xf>
    <xf numFmtId="0" fontId="26" fillId="0" borderId="0" xfId="0" quotePrefix="1" applyNumberFormat="1" applyFont="1" applyFill="1" applyAlignment="1">
      <alignment horizontal="left"/>
    </xf>
    <xf numFmtId="42" fontId="26" fillId="0" borderId="0" xfId="0" applyNumberFormat="1" applyFont="1" applyFill="1" applyAlignment="1"/>
    <xf numFmtId="41"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41" fontId="26" fillId="0" borderId="0" xfId="0" applyNumberFormat="1" applyFont="1" applyFill="1" applyAlignment="1">
      <alignment horizontal="center"/>
    </xf>
    <xf numFmtId="0" fontId="26" fillId="0" borderId="0" xfId="0" applyNumberFormat="1" applyFont="1" applyFill="1" applyBorder="1" applyAlignment="1">
      <alignment horizontal="right"/>
    </xf>
    <xf numFmtId="42" fontId="40" fillId="0" borderId="10" xfId="0" applyNumberFormat="1" applyFont="1" applyFill="1" applyBorder="1" applyAlignment="1"/>
    <xf numFmtId="42" fontId="40" fillId="0" borderId="0" xfId="0" applyNumberFormat="1" applyFont="1" applyFill="1" applyAlignment="1">
      <alignment horizontal="right"/>
    </xf>
    <xf numFmtId="42"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66"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26" fillId="0" borderId="0" xfId="0" applyNumberFormat="1" applyFont="1" applyAlignment="1"/>
    <xf numFmtId="0" fontId="68" fillId="0" borderId="0" xfId="0" applyNumberFormat="1" applyFont="1" applyAlignment="1">
      <alignment horizontal="right"/>
    </xf>
    <xf numFmtId="0" fontId="40" fillId="0" borderId="0" xfId="0" applyNumberFormat="1" applyFont="1" applyAlignment="1"/>
    <xf numFmtId="0" fontId="40" fillId="0" borderId="2" xfId="0" applyNumberFormat="1" applyFont="1" applyBorder="1" applyAlignment="1">
      <alignment horizontal="centerContinuous"/>
    </xf>
    <xf numFmtId="0" fontId="40" fillId="0" borderId="0" xfId="0" applyNumberFormat="1" applyFont="1" applyBorder="1" applyAlignment="1"/>
    <xf numFmtId="0" fontId="40" fillId="0" borderId="0" xfId="0" applyNumberFormat="1" applyFont="1" applyAlignment="1">
      <alignment horizontal="center"/>
    </xf>
    <xf numFmtId="0" fontId="7" fillId="0" borderId="0" xfId="0" applyNumberFormat="1" applyFont="1" applyBorder="1" applyAlignment="1"/>
    <xf numFmtId="0" fontId="40" fillId="0" borderId="0" xfId="60070" applyNumberFormat="1" applyFont="1" applyFill="1" applyAlignment="1">
      <alignment horizontal="center"/>
    </xf>
    <xf numFmtId="0" fontId="40" fillId="0" borderId="0" xfId="0" applyNumberFormat="1" applyFont="1" applyAlignment="1">
      <alignment horizontal="right"/>
    </xf>
    <xf numFmtId="0" fontId="65" fillId="0" borderId="0" xfId="0" applyNumberFormat="1" applyFont="1" applyAlignment="1"/>
    <xf numFmtId="0" fontId="40" fillId="0" borderId="0" xfId="60070" applyNumberFormat="1" applyFont="1" applyFill="1" applyAlignment="1"/>
    <xf numFmtId="0" fontId="40" fillId="0" borderId="2" xfId="60070" applyNumberFormat="1" applyFont="1" applyFill="1" applyBorder="1" applyAlignment="1">
      <alignment horizontal="center"/>
    </xf>
    <xf numFmtId="0" fontId="40" fillId="0" borderId="0" xfId="0" quotePrefix="1" applyNumberFormat="1" applyFont="1" applyAlignment="1">
      <alignment horizontal="center"/>
    </xf>
    <xf numFmtId="0" fontId="40" fillId="0" borderId="0" xfId="0" applyNumberFormat="1" applyFont="1" applyBorder="1" applyAlignment="1">
      <alignment horizontal="center"/>
    </xf>
    <xf numFmtId="0" fontId="8" fillId="0" borderId="4" xfId="0" applyNumberFormat="1" applyFont="1" applyBorder="1" applyAlignment="1"/>
    <xf numFmtId="0" fontId="26" fillId="0" borderId="0" xfId="0" applyNumberFormat="1" applyFont="1" applyAlignment="1">
      <alignment horizontal="center"/>
    </xf>
    <xf numFmtId="42" fontId="26" fillId="0" borderId="0" xfId="0" quotePrefix="1" applyNumberFormat="1" applyFont="1" applyAlignment="1">
      <alignment horizontal="center"/>
    </xf>
    <xf numFmtId="0" fontId="66" fillId="0" borderId="0" xfId="0" applyNumberFormat="1" applyFont="1" applyAlignment="1"/>
    <xf numFmtId="0" fontId="26" fillId="0" borderId="0" xfId="0" applyNumberFormat="1" applyFont="1" applyBorder="1" applyAlignment="1"/>
    <xf numFmtId="41" fontId="26" fillId="0" borderId="0" xfId="0" quotePrefix="1" applyNumberFormat="1" applyFont="1" applyAlignment="1">
      <alignment horizontal="center"/>
    </xf>
    <xf numFmtId="3" fontId="26" fillId="0" borderId="0" xfId="0" quotePrefix="1" applyNumberFormat="1" applyFont="1" applyFill="1" applyAlignment="1">
      <alignment horizontal="center"/>
    </xf>
    <xf numFmtId="41" fontId="26" fillId="0" borderId="0" xfId="0" applyNumberFormat="1" applyFont="1" applyAlignment="1"/>
    <xf numFmtId="3" fontId="26" fillId="0" borderId="0" xfId="0" quotePrefix="1" applyNumberFormat="1" applyFont="1" applyFill="1" applyAlignment="1">
      <alignment horizontal="right"/>
    </xf>
    <xf numFmtId="0" fontId="26" fillId="0" borderId="0" xfId="0" applyNumberFormat="1" applyFont="1" applyAlignment="1">
      <alignment horizontal="right"/>
    </xf>
    <xf numFmtId="41" fontId="26" fillId="0" borderId="0" xfId="0" quotePrefix="1" applyNumberFormat="1" applyFont="1" applyAlignment="1"/>
    <xf numFmtId="0" fontId="72" fillId="0" borderId="0" xfId="0" applyNumberFormat="1" applyFont="1" applyFill="1" applyAlignment="1"/>
    <xf numFmtId="42" fontId="26" fillId="0" borderId="0" xfId="0" applyNumberFormat="1" applyFont="1" applyAlignment="1"/>
    <xf numFmtId="42" fontId="40" fillId="0" borderId="0" xfId="0" applyNumberFormat="1" applyFont="1" applyAlignment="1">
      <alignment horizontal="right"/>
    </xf>
    <xf numFmtId="41" fontId="26" fillId="0" borderId="0" xfId="0" applyNumberFormat="1" applyFont="1" applyBorder="1" applyAlignment="1"/>
    <xf numFmtId="3" fontId="26" fillId="0" borderId="6" xfId="0" applyNumberFormat="1" applyFont="1" applyBorder="1" applyAlignment="1"/>
    <xf numFmtId="0" fontId="26" fillId="0" borderId="6" xfId="0" applyNumberFormat="1" applyFont="1" applyFill="1" applyBorder="1" applyAlignment="1">
      <alignment horizontal="right"/>
    </xf>
    <xf numFmtId="0" fontId="26" fillId="0" borderId="6" xfId="0" applyNumberFormat="1" applyFont="1" applyBorder="1" applyAlignment="1"/>
    <xf numFmtId="3" fontId="40" fillId="0" borderId="6" xfId="0" applyNumberFormat="1" applyFont="1" applyFill="1" applyBorder="1" applyAlignment="1"/>
    <xf numFmtId="3" fontId="26" fillId="0" borderId="0" xfId="0" applyNumberFormat="1" applyFont="1" applyBorder="1" applyAlignment="1"/>
    <xf numFmtId="3" fontId="40" fillId="0" borderId="0" xfId="0" applyNumberFormat="1" applyFont="1" applyFill="1" applyBorder="1" applyAlignment="1"/>
    <xf numFmtId="0" fontId="25" fillId="0" borderId="0" xfId="0" applyNumberFormat="1" applyFont="1"/>
    <xf numFmtId="3" fontId="25" fillId="0" borderId="0" xfId="0" applyNumberFormat="1" applyFont="1"/>
    <xf numFmtId="0" fontId="19" fillId="0" borderId="0" xfId="0" applyNumberFormat="1" applyFont="1" applyAlignment="1">
      <alignment horizontal="centerContinuous"/>
    </xf>
    <xf numFmtId="0" fontId="19" fillId="0" borderId="0" xfId="0" applyNumberFormat="1" applyFont="1" applyBorder="1" applyAlignment="1"/>
    <xf numFmtId="0" fontId="5" fillId="0" borderId="4" xfId="0" applyNumberFormat="1" applyFont="1" applyBorder="1" applyAlignment="1"/>
    <xf numFmtId="3" fontId="5" fillId="0" borderId="0" xfId="0" applyNumberFormat="1" applyFont="1" applyAlignment="1"/>
    <xf numFmtId="0" fontId="5" fillId="0" borderId="0" xfId="0" applyNumberFormat="1" applyFont="1" applyAlignment="1">
      <alignment horizontal="right"/>
    </xf>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68" fillId="0" borderId="0" xfId="0" applyNumberFormat="1" applyFont="1" applyAlignment="1"/>
    <xf numFmtId="0" fontId="34" fillId="0" borderId="0" xfId="0" applyNumberFormat="1" applyFont="1" applyAlignment="1"/>
    <xf numFmtId="0" fontId="68" fillId="0" borderId="0" xfId="0" quotePrefix="1" applyNumberFormat="1" applyFont="1" applyAlignment="1" applyProtection="1">
      <alignment horizontal="left"/>
      <protection locked="0"/>
    </xf>
    <xf numFmtId="0" fontId="68" fillId="0" borderId="0" xfId="0" applyNumberFormat="1" applyFont="1" applyAlignment="1">
      <alignment horizontal="center"/>
    </xf>
    <xf numFmtId="0" fontId="68" fillId="0" borderId="0" xfId="0" applyNumberFormat="1" applyFont="1" applyAlignment="1">
      <alignment horizontal="centerContinuous"/>
    </xf>
    <xf numFmtId="0" fontId="34" fillId="0" borderId="0" xfId="0" applyNumberFormat="1" applyFont="1" applyAlignment="1">
      <alignment horizontal="centerContinuous"/>
    </xf>
    <xf numFmtId="0" fontId="68" fillId="0" borderId="4" xfId="0" applyNumberFormat="1" applyFont="1" applyBorder="1" applyAlignment="1">
      <alignment horizontal="center"/>
    </xf>
    <xf numFmtId="0" fontId="34" fillId="0" borderId="4" xfId="0" applyNumberFormat="1" applyFont="1" applyBorder="1" applyAlignment="1"/>
    <xf numFmtId="0" fontId="85"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75" fontId="34" fillId="0" borderId="0" xfId="0" applyNumberFormat="1" applyFont="1" applyBorder="1" applyAlignment="1" applyProtection="1">
      <protection locked="0"/>
    </xf>
    <xf numFmtId="175" fontId="34" fillId="0" borderId="0" xfId="0" applyNumberFormat="1" applyFont="1" applyBorder="1" applyAlignment="1"/>
    <xf numFmtId="3" fontId="34" fillId="0" borderId="0" xfId="0" applyNumberFormat="1" applyFont="1" applyBorder="1" applyAlignment="1"/>
    <xf numFmtId="3" fontId="86" fillId="0" borderId="0" xfId="0" applyNumberFormat="1" applyFont="1" applyBorder="1" applyAlignment="1" applyProtection="1">
      <protection locked="0"/>
    </xf>
    <xf numFmtId="0" fontId="5" fillId="0" borderId="0" xfId="0" applyNumberFormat="1" applyFont="1" applyBorder="1" applyAlignment="1" applyProtection="1">
      <protection locked="0"/>
    </xf>
    <xf numFmtId="175" fontId="5" fillId="0" borderId="0" xfId="0" applyNumberFormat="1" applyFont="1" applyBorder="1" applyAlignment="1" applyProtection="1">
      <protection locked="0"/>
    </xf>
    <xf numFmtId="175" fontId="5" fillId="0" borderId="0" xfId="0" applyNumberFormat="1" applyFont="1" applyBorder="1" applyAlignment="1"/>
    <xf numFmtId="3" fontId="21" fillId="0" borderId="0" xfId="0" applyNumberFormat="1" applyFont="1" applyBorder="1" applyAlignment="1" applyProtection="1">
      <protection locked="0"/>
    </xf>
    <xf numFmtId="41" fontId="87" fillId="0" borderId="0" xfId="0" applyNumberFormat="1" applyFont="1" applyAlignment="1"/>
    <xf numFmtId="37" fontId="87" fillId="0" borderId="0" xfId="0" applyNumberFormat="1" applyFont="1" applyAlignment="1"/>
    <xf numFmtId="42" fontId="34" fillId="0" borderId="0" xfId="0" applyNumberFormat="1" applyFont="1" applyAlignment="1" applyProtection="1">
      <alignment horizontal="right"/>
      <protection locked="0"/>
    </xf>
    <xf numFmtId="42" fontId="34" fillId="0" borderId="0" xfId="0" applyNumberFormat="1" applyFont="1" applyAlignment="1" applyProtection="1">
      <alignment horizontal="right"/>
    </xf>
    <xf numFmtId="0" fontId="34" fillId="0" borderId="0" xfId="0" quotePrefix="1" applyNumberFormat="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applyAlignment="1"/>
    <xf numFmtId="41" fontId="34" fillId="0" borderId="0" xfId="0" applyNumberFormat="1" applyFont="1" applyAlignment="1"/>
    <xf numFmtId="0" fontId="34" fillId="0" borderId="0" xfId="0" applyNumberFormat="1" applyFont="1" applyAlignment="1">
      <alignment horizontal="right"/>
    </xf>
    <xf numFmtId="41" fontId="34" fillId="0" borderId="0" xfId="0" applyNumberFormat="1" applyFont="1" applyAlignment="1" applyProtection="1">
      <protection locked="0"/>
    </xf>
    <xf numFmtId="41" fontId="86" fillId="0" borderId="0" xfId="0" applyNumberFormat="1" applyFont="1" applyAlignment="1" applyProtection="1">
      <alignment horizontal="right"/>
      <protection locked="0"/>
    </xf>
    <xf numFmtId="41" fontId="86" fillId="0" borderId="0" xfId="0" applyNumberFormat="1" applyFont="1" applyAlignment="1" applyProtection="1">
      <protection locked="0"/>
    </xf>
    <xf numFmtId="41" fontId="34" fillId="0" borderId="0" xfId="0" quotePrefix="1" applyNumberFormat="1" applyFont="1" applyAlignment="1" applyProtection="1">
      <alignment horizontal="center"/>
      <protection locked="0"/>
    </xf>
    <xf numFmtId="41" fontId="34" fillId="0" borderId="4" xfId="0" applyNumberFormat="1" applyFont="1" applyBorder="1" applyAlignment="1"/>
    <xf numFmtId="41" fontId="68" fillId="0" borderId="0" xfId="0" applyNumberFormat="1" applyFont="1" applyBorder="1" applyAlignment="1"/>
    <xf numFmtId="37" fontId="68" fillId="0" borderId="0" xfId="0" applyNumberFormat="1" applyFont="1" applyBorder="1" applyAlignment="1"/>
    <xf numFmtId="175" fontId="65" fillId="0" borderId="0" xfId="0" applyNumberFormat="1" applyFont="1" applyAlignment="1"/>
    <xf numFmtId="175" fontId="25" fillId="0" borderId="0" xfId="0" applyNumberFormat="1" applyFont="1" applyAlignment="1"/>
    <xf numFmtId="41" fontId="34" fillId="0" borderId="0" xfId="0" applyNumberFormat="1" applyFont="1" applyAlignment="1" applyProtection="1">
      <alignment horizontal="center"/>
      <protection locked="0"/>
    </xf>
    <xf numFmtId="175" fontId="9" fillId="0" borderId="0" xfId="0" applyNumberFormat="1" applyFont="1"/>
    <xf numFmtId="3" fontId="65" fillId="0" borderId="0" xfId="0" applyNumberFormat="1" applyFont="1" applyAlignment="1"/>
    <xf numFmtId="175" fontId="34" fillId="0" borderId="0" xfId="0" applyNumberFormat="1" applyFont="1" applyAlignment="1"/>
    <xf numFmtId="42" fontId="68" fillId="0" borderId="0" xfId="0" applyNumberFormat="1" applyFont="1" applyAlignment="1"/>
    <xf numFmtId="3" fontId="5" fillId="0" borderId="0" xfId="0" applyNumberFormat="1" applyFont="1" applyAlignment="1" applyProtection="1">
      <alignment horizontal="center"/>
      <protection locked="0"/>
    </xf>
    <xf numFmtId="175" fontId="5" fillId="0" borderId="0" xfId="0" applyNumberFormat="1" applyFont="1" applyAlignment="1">
      <alignment horizontal="right"/>
    </xf>
    <xf numFmtId="3" fontId="5" fillId="0" borderId="0" xfId="0" applyNumberFormat="1" applyFont="1" applyAlignment="1" applyProtection="1">
      <protection locked="0"/>
    </xf>
    <xf numFmtId="175"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75" fontId="19" fillId="0" borderId="0" xfId="0" applyNumberFormat="1" applyFont="1" applyBorder="1" applyAlignment="1">
      <alignment horizontal="right"/>
    </xf>
    <xf numFmtId="3" fontId="9" fillId="0" borderId="0" xfId="0" applyNumberFormat="1" applyFont="1"/>
    <xf numFmtId="41" fontId="7" fillId="0" borderId="0" xfId="0" applyNumberFormat="1" applyFont="1" applyAlignment="1"/>
    <xf numFmtId="41" fontId="40" fillId="0" borderId="0" xfId="0" applyNumberFormat="1" applyFont="1" applyBorder="1" applyAlignment="1"/>
    <xf numFmtId="41" fontId="19" fillId="0" borderId="0" xfId="0" applyNumberFormat="1" applyFont="1" applyAlignment="1"/>
    <xf numFmtId="41" fontId="40" fillId="0" borderId="0" xfId="0" applyNumberFormat="1" applyFont="1" applyAlignment="1"/>
    <xf numFmtId="41" fontId="40" fillId="0" borderId="2" xfId="0" applyNumberFormat="1" applyFont="1" applyBorder="1" applyAlignment="1">
      <alignment horizontal="centerContinuous"/>
    </xf>
    <xf numFmtId="41" fontId="40" fillId="0" borderId="0" xfId="0" applyNumberFormat="1" applyFont="1" applyBorder="1" applyAlignment="1">
      <alignment horizontal="center"/>
    </xf>
    <xf numFmtId="41" fontId="0" fillId="0" borderId="0" xfId="0" applyNumberFormat="1" applyBorder="1" applyAlignment="1">
      <alignment horizontal="center"/>
    </xf>
    <xf numFmtId="41" fontId="40" fillId="0" borderId="0" xfId="60070" applyNumberFormat="1" applyFont="1" applyFill="1" applyAlignment="1">
      <alignment horizontal="center"/>
    </xf>
    <xf numFmtId="41" fontId="40" fillId="0" borderId="0" xfId="0" applyNumberFormat="1" applyFont="1" applyBorder="1" applyAlignment="1">
      <alignment horizontal="centerContinuous"/>
    </xf>
    <xf numFmtId="41" fontId="40" fillId="0" borderId="0" xfId="60070" applyNumberFormat="1" applyFont="1" applyFill="1" applyAlignment="1"/>
    <xf numFmtId="41" fontId="40" fillId="0" borderId="0" xfId="0" applyNumberFormat="1" applyFont="1" applyAlignment="1">
      <alignment horizontal="center"/>
    </xf>
    <xf numFmtId="41" fontId="65" fillId="0" borderId="0" xfId="0" applyNumberFormat="1" applyFont="1" applyAlignment="1"/>
    <xf numFmtId="41" fontId="40" fillId="0" borderId="2" xfId="60070" applyNumberFormat="1" applyFont="1" applyFill="1" applyBorder="1" applyAlignment="1">
      <alignment horizontal="center"/>
    </xf>
    <xf numFmtId="41" fontId="40" fillId="0" borderId="0" xfId="0" quotePrefix="1" applyNumberFormat="1" applyFont="1" applyAlignment="1">
      <alignment horizontal="center"/>
    </xf>
    <xf numFmtId="41" fontId="8" fillId="0" borderId="4" xfId="0" applyNumberFormat="1" applyFont="1" applyBorder="1" applyAlignment="1"/>
    <xf numFmtId="41" fontId="8" fillId="0" borderId="0" xfId="0" applyNumberFormat="1" applyFont="1" applyBorder="1" applyAlignment="1"/>
    <xf numFmtId="49" fontId="26" fillId="0" borderId="0" xfId="0" quotePrefix="1" applyNumberFormat="1" applyFont="1" applyBorder="1" applyAlignment="1"/>
    <xf numFmtId="41" fontId="26" fillId="0" borderId="0" xfId="0" applyNumberFormat="1" applyFont="1" applyAlignment="1">
      <alignment horizontal="center"/>
    </xf>
    <xf numFmtId="42" fontId="26" fillId="0" borderId="0" xfId="0" quotePrefix="1" applyNumberFormat="1" applyFont="1" applyAlignment="1"/>
    <xf numFmtId="41" fontId="26" fillId="0" borderId="0" xfId="0" applyNumberFormat="1" applyFont="1" applyAlignment="1">
      <alignment horizontal="right"/>
    </xf>
    <xf numFmtId="0" fontId="25" fillId="0" borderId="0" xfId="0" applyNumberFormat="1" applyFont="1" applyBorder="1" applyAlignment="1"/>
    <xf numFmtId="49" fontId="26" fillId="0" borderId="0" xfId="0" applyNumberFormat="1" applyFont="1" applyAlignment="1"/>
    <xf numFmtId="41" fontId="25" fillId="0" borderId="0" xfId="0" applyNumberFormat="1" applyFont="1" applyAlignment="1"/>
    <xf numFmtId="49" fontId="26" fillId="0" borderId="0" xfId="0" quotePrefix="1" applyNumberFormat="1" applyFont="1" applyAlignment="1"/>
    <xf numFmtId="49" fontId="26" fillId="0" borderId="0" xfId="0" applyNumberFormat="1" applyFont="1" applyFill="1" applyAlignment="1"/>
    <xf numFmtId="41" fontId="26" fillId="0" borderId="2" xfId="0" quotePrefix="1" applyNumberFormat="1" applyFont="1" applyBorder="1" applyAlignment="1">
      <alignment horizontal="center"/>
    </xf>
    <xf numFmtId="41" fontId="26" fillId="0" borderId="2" xfId="0" quotePrefix="1" applyNumberFormat="1" applyFont="1" applyBorder="1" applyAlignment="1"/>
    <xf numFmtId="41" fontId="26" fillId="0" borderId="2" xfId="0" applyNumberFormat="1" applyFont="1" applyBorder="1" applyAlignment="1"/>
    <xf numFmtId="42" fontId="40" fillId="0" borderId="10" xfId="0" applyNumberFormat="1" applyFont="1" applyBorder="1" applyAlignment="1">
      <alignment horizontal="right"/>
    </xf>
    <xf numFmtId="42" fontId="40" fillId="0" borderId="20" xfId="0" applyNumberFormat="1" applyFont="1" applyBorder="1" applyAlignment="1">
      <alignment horizontal="right"/>
    </xf>
    <xf numFmtId="41" fontId="40" fillId="0" borderId="0" xfId="0" applyNumberFormat="1" applyFont="1" applyAlignment="1">
      <alignment horizontal="right"/>
    </xf>
    <xf numFmtId="41" fontId="26" fillId="0" borderId="6" xfId="0" applyNumberFormat="1" applyFont="1" applyBorder="1" applyAlignment="1"/>
    <xf numFmtId="41" fontId="40" fillId="0" borderId="6" xfId="0" applyNumberFormat="1" applyFont="1" applyBorder="1" applyAlignment="1"/>
    <xf numFmtId="0" fontId="26" fillId="0" borderId="0" xfId="60072" applyNumberFormat="1" applyFont="1" applyAlignment="1"/>
    <xf numFmtId="41" fontId="26" fillId="0" borderId="0" xfId="60072" applyNumberFormat="1" applyFont="1" applyAlignment="1"/>
    <xf numFmtId="41" fontId="66" fillId="0" borderId="0" xfId="0" applyNumberFormat="1" applyFont="1" applyAlignment="1"/>
    <xf numFmtId="41" fontId="25" fillId="0" borderId="0" xfId="0" applyNumberFormat="1" applyFont="1"/>
    <xf numFmtId="0" fontId="40" fillId="0" borderId="0" xfId="0" applyNumberFormat="1" applyFont="1" applyBorder="1" applyAlignment="1">
      <alignment horizontal="centerContinuous"/>
    </xf>
    <xf numFmtId="42" fontId="40" fillId="0" borderId="21" xfId="0" applyNumberFormat="1" applyFont="1" applyBorder="1" applyAlignment="1">
      <alignment horizontal="right"/>
    </xf>
    <xf numFmtId="3" fontId="40" fillId="0" borderId="6" xfId="0" applyNumberFormat="1" applyFont="1" applyBorder="1" applyAlignment="1"/>
    <xf numFmtId="3" fontId="26" fillId="0" borderId="0" xfId="0" quotePrefix="1" applyNumberFormat="1" applyFont="1" applyAlignment="1">
      <alignment horizontal="center"/>
    </xf>
    <xf numFmtId="3" fontId="8" fillId="0" borderId="0" xfId="0" applyNumberFormat="1" applyFont="1" applyBorder="1" applyAlignment="1"/>
    <xf numFmtId="3" fontId="26" fillId="0" borderId="0" xfId="0" quotePrefix="1" applyNumberFormat="1" applyFont="1" applyAlignment="1"/>
    <xf numFmtId="3" fontId="26" fillId="0" borderId="0" xfId="0" applyNumberFormat="1" applyFont="1" applyAlignment="1">
      <alignment horizontal="right"/>
    </xf>
    <xf numFmtId="3" fontId="20" fillId="0" borderId="0" xfId="0" quotePrefix="1" applyNumberFormat="1" applyFont="1" applyAlignment="1">
      <alignment horizontal="left"/>
    </xf>
    <xf numFmtId="3" fontId="20" fillId="0" borderId="0" xfId="0" applyNumberFormat="1" applyFont="1" applyAlignment="1">
      <alignment horizontal="right"/>
    </xf>
    <xf numFmtId="42" fontId="5" fillId="0" borderId="0" xfId="0" applyNumberFormat="1" applyFont="1"/>
    <xf numFmtId="41" fontId="5" fillId="0" borderId="2" xfId="0" applyNumberFormat="1" applyFont="1" applyBorder="1"/>
    <xf numFmtId="42" fontId="19" fillId="0" borderId="10" xfId="0" applyNumberFormat="1" applyFont="1" applyBorder="1"/>
    <xf numFmtId="3" fontId="0" fillId="0" borderId="0" xfId="0" applyNumberFormat="1" applyBorder="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applyAlignment="1"/>
    <xf numFmtId="41" fontId="0" fillId="0" borderId="0" xfId="0" applyNumberFormat="1" applyBorder="1"/>
    <xf numFmtId="0" fontId="0" fillId="0" borderId="0" xfId="0" applyBorder="1"/>
    <xf numFmtId="0" fontId="8" fillId="0" borderId="0" xfId="0" applyFont="1"/>
    <xf numFmtId="3" fontId="88" fillId="0" borderId="0" xfId="0" quotePrefix="1" applyNumberFormat="1" applyFont="1" applyAlignment="1">
      <alignment horizontal="left"/>
    </xf>
    <xf numFmtId="3" fontId="88" fillId="0" borderId="0" xfId="0" applyNumberFormat="1" applyFont="1" applyAlignment="1"/>
    <xf numFmtId="3" fontId="88"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41" fontId="7" fillId="0" borderId="0" xfId="0" applyNumberFormat="1" applyFont="1" applyBorder="1"/>
    <xf numFmtId="49" fontId="88" fillId="0" borderId="0" xfId="0" applyNumberFormat="1" applyFont="1" applyFill="1" applyBorder="1" applyAlignment="1"/>
    <xf numFmtId="3" fontId="46" fillId="0" borderId="0" xfId="0" quotePrefix="1" applyNumberFormat="1" applyFont="1" applyAlignment="1">
      <alignment horizontal="left"/>
    </xf>
    <xf numFmtId="41"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42" fontId="46" fillId="0" borderId="0" xfId="0" applyNumberFormat="1" applyFont="1" applyAlignment="1"/>
    <xf numFmtId="41" fontId="46" fillId="0" borderId="0" xfId="0" applyNumberFormat="1" applyFont="1" applyBorder="1" applyAlignment="1"/>
    <xf numFmtId="0" fontId="8" fillId="0" borderId="0" xfId="0" applyFont="1" applyBorder="1"/>
    <xf numFmtId="41" fontId="8" fillId="0" borderId="0" xfId="0" quotePrefix="1" applyNumberFormat="1" applyFont="1" applyBorder="1" applyAlignment="1"/>
    <xf numFmtId="3" fontId="88" fillId="0" borderId="0" xfId="0" applyNumberFormat="1" applyFont="1" applyFill="1" applyBorder="1" applyAlignment="1">
      <alignment horizontal="left"/>
    </xf>
    <xf numFmtId="41" fontId="7" fillId="0" borderId="3" xfId="0" applyNumberFormat="1" applyFont="1" applyBorder="1"/>
    <xf numFmtId="3" fontId="88" fillId="0" borderId="0" xfId="0" applyNumberFormat="1" applyFont="1" applyAlignment="1">
      <alignment horizontal="right"/>
    </xf>
    <xf numFmtId="42" fontId="7" fillId="0" borderId="10" xfId="0" applyNumberFormat="1" applyFont="1" applyBorder="1"/>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42" fontId="8" fillId="0" borderId="0" xfId="0" applyNumberFormat="1" applyFont="1"/>
    <xf numFmtId="41" fontId="8" fillId="0" borderId="0" xfId="0" applyNumberFormat="1" applyFont="1"/>
    <xf numFmtId="41" fontId="8" fillId="0" borderId="2" xfId="0" applyNumberFormat="1" applyFont="1" applyBorder="1"/>
    <xf numFmtId="41" fontId="8" fillId="0" borderId="0" xfId="0" applyNumberFormat="1" applyFont="1" applyBorder="1"/>
    <xf numFmtId="0" fontId="10" fillId="0" borderId="0" xfId="0" quotePrefix="1" applyNumberFormat="1" applyFont="1" applyAlignment="1">
      <alignment horizontal="left"/>
    </xf>
    <xf numFmtId="167" fontId="5" fillId="0" borderId="0" xfId="0" applyNumberFormat="1" applyFont="1" applyAlignment="1"/>
    <xf numFmtId="176" fontId="5" fillId="0" borderId="0" xfId="0" applyNumberFormat="1" applyFont="1" applyAlignment="1"/>
    <xf numFmtId="167" fontId="0" fillId="0" borderId="0" xfId="0" applyNumberFormat="1"/>
    <xf numFmtId="183" fontId="5" fillId="0" borderId="0" xfId="0" applyNumberFormat="1" applyFont="1" applyAlignment="1"/>
    <xf numFmtId="176" fontId="0" fillId="0" borderId="0" xfId="0" applyNumberFormat="1"/>
    <xf numFmtId="176" fontId="0" fillId="0" borderId="0" xfId="0" applyNumberForma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60" fillId="0" borderId="0" xfId="60074" applyNumberFormat="1" applyFont="1" applyAlignment="1">
      <alignment horizontal="center"/>
    </xf>
    <xf numFmtId="4" fontId="19" fillId="0" borderId="0" xfId="60074" applyNumberFormat="1" applyFont="1" applyAlignment="1" applyProtection="1">
      <alignment horizontal="center"/>
      <protection locked="0"/>
    </xf>
    <xf numFmtId="4" fontId="19" fillId="0" borderId="3" xfId="60074" applyNumberFormat="1" applyFont="1" applyBorder="1" applyAlignment="1" applyProtection="1">
      <alignment horizontal="center"/>
      <protection locked="0"/>
    </xf>
    <xf numFmtId="0" fontId="5" fillId="0" borderId="4" xfId="60074" applyNumberFormat="1" applyFont="1" applyBorder="1" applyAlignment="1"/>
    <xf numFmtId="3" fontId="9" fillId="0" borderId="0" xfId="60074"/>
    <xf numFmtId="4" fontId="19" fillId="0" borderId="0" xfId="60074" applyNumberFormat="1" applyFont="1" applyAlignment="1">
      <alignment horizontal="right"/>
    </xf>
    <xf numFmtId="42" fontId="65" fillId="0" borderId="14" xfId="60074" applyNumberFormat="1" applyFont="1" applyBorder="1" applyAlignment="1"/>
    <xf numFmtId="42" fontId="19" fillId="0" borderId="0" xfId="60074" applyNumberFormat="1" applyFont="1" applyAlignment="1">
      <alignment horizontal="right"/>
    </xf>
    <xf numFmtId="42" fontId="19" fillId="0" borderId="0" xfId="60074" applyNumberFormat="1" applyFont="1" applyBorder="1" applyAlignment="1">
      <alignment horizontal="right"/>
    </xf>
    <xf numFmtId="3" fontId="5" fillId="0" borderId="0" xfId="60074" applyFont="1" applyBorder="1" applyAlignment="1"/>
    <xf numFmtId="4" fontId="5" fillId="0" borderId="0" xfId="60074" applyNumberFormat="1" applyFont="1" applyBorder="1" applyAlignment="1"/>
    <xf numFmtId="3" fontId="9" fillId="0" borderId="0" xfId="60074" applyBorder="1"/>
    <xf numFmtId="0" fontId="9" fillId="0" borderId="0" xfId="60074" applyNumberFormat="1" applyBorder="1"/>
    <xf numFmtId="4" fontId="8" fillId="0" borderId="0" xfId="0" applyNumberFormat="1" applyFont="1" applyAlignment="1"/>
    <xf numFmtId="4" fontId="10" fillId="0" borderId="0" xfId="0" quotePrefix="1" applyNumberFormat="1" applyFont="1" applyAlignment="1">
      <alignment horizontal="right"/>
    </xf>
    <xf numFmtId="43" fontId="34" fillId="0" borderId="0" xfId="0" applyNumberFormat="1" applyFont="1" applyBorder="1" applyAlignment="1"/>
    <xf numFmtId="0" fontId="34" fillId="0" borderId="0" xfId="0" applyNumberFormat="1" applyFont="1" applyBorder="1" applyAlignment="1">
      <alignment horizontal="right"/>
    </xf>
    <xf numFmtId="44" fontId="34" fillId="0" borderId="0" xfId="0" applyNumberFormat="1" applyFont="1" applyBorder="1" applyAlignment="1"/>
    <xf numFmtId="44" fontId="34" fillId="0" borderId="0" xfId="0" applyNumberFormat="1" applyFont="1" applyAlignment="1"/>
    <xf numFmtId="43" fontId="34" fillId="0" borderId="0" xfId="0" applyNumberFormat="1" applyFont="1" applyAlignment="1"/>
    <xf numFmtId="43" fontId="9" fillId="0" borderId="0" xfId="0" applyNumberFormat="1" applyFont="1" applyAlignment="1"/>
    <xf numFmtId="43" fontId="34" fillId="0" borderId="0" xfId="0" applyNumberFormat="1" applyFont="1" applyBorder="1" applyAlignment="1">
      <alignment horizontal="center"/>
    </xf>
    <xf numFmtId="43" fontId="9" fillId="0" borderId="0" xfId="0" applyNumberFormat="1" applyFont="1" applyBorder="1" applyAlignment="1"/>
    <xf numFmtId="43" fontId="34" fillId="0" borderId="2" xfId="0" applyNumberFormat="1" applyFont="1" applyBorder="1" applyAlignment="1"/>
    <xf numFmtId="43" fontId="34" fillId="0" borderId="2" xfId="0" applyNumberFormat="1" applyFont="1" applyBorder="1" applyAlignment="1">
      <alignment horizontal="right"/>
    </xf>
    <xf numFmtId="43" fontId="34" fillId="0" borderId="2" xfId="0" applyNumberFormat="1" applyFont="1" applyBorder="1" applyAlignment="1">
      <alignment horizontal="center"/>
    </xf>
    <xf numFmtId="0" fontId="7" fillId="0" borderId="0" xfId="0" applyNumberFormat="1" applyFont="1" applyAlignment="1">
      <alignment horizontal="right"/>
    </xf>
    <xf numFmtId="10" fontId="68" fillId="0" borderId="0" xfId="0" applyNumberFormat="1" applyFont="1" applyBorder="1" applyAlignment="1"/>
    <xf numFmtId="0" fontId="68"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60" fillId="0" borderId="0" xfId="0" applyNumberFormat="1" applyFont="1" applyFill="1" applyAlignment="1">
      <alignment horizontal="center"/>
    </xf>
    <xf numFmtId="4" fontId="60" fillId="0" borderId="0" xfId="0" applyNumberFormat="1" applyFont="1" applyFill="1" applyAlignment="1">
      <alignment horizontal="right"/>
    </xf>
    <xf numFmtId="4" fontId="5" fillId="0" borderId="0" xfId="0" applyNumberFormat="1" applyFont="1" applyFill="1" applyAlignment="1">
      <alignment horizontal="center"/>
    </xf>
    <xf numFmtId="4" fontId="19" fillId="0" borderId="0" xfId="0" quotePrefix="1" applyNumberFormat="1" applyFont="1" applyFill="1" applyAlignment="1">
      <alignment horizontal="left"/>
    </xf>
    <xf numFmtId="4" fontId="19" fillId="0" borderId="0" xfId="0" applyNumberFormat="1" applyFont="1" applyFill="1" applyAlignment="1">
      <alignment horizontal="left"/>
    </xf>
    <xf numFmtId="184" fontId="19" fillId="0" borderId="0" xfId="0" applyNumberFormat="1" applyFont="1" applyFill="1" applyBorder="1" applyAlignment="1"/>
    <xf numFmtId="0" fontId="5" fillId="0" borderId="0" xfId="0" quotePrefix="1" applyNumberFormat="1" applyFont="1" applyFill="1" applyAlignment="1">
      <alignment horizontal="center"/>
    </xf>
    <xf numFmtId="44" fontId="5" fillId="0" borderId="0" xfId="0" applyNumberFormat="1" applyFont="1" applyFill="1" applyAlignment="1"/>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9" fontId="5" fillId="0" borderId="0" xfId="0" applyNumberFormat="1" applyFont="1" applyFill="1" applyAlignment="1"/>
    <xf numFmtId="44" fontId="19" fillId="0" borderId="9" xfId="0" applyNumberFormat="1" applyFont="1" applyFill="1" applyBorder="1"/>
    <xf numFmtId="4" fontId="5" fillId="0" borderId="0" xfId="0" applyNumberFormat="1" applyFont="1" applyFill="1" applyBorder="1" applyAlignment="1"/>
    <xf numFmtId="4" fontId="19" fillId="0" borderId="0" xfId="0" applyNumberFormat="1" applyFont="1" applyFill="1" applyBorder="1" applyAlignment="1">
      <alignment horizontal="right"/>
    </xf>
    <xf numFmtId="185" fontId="19" fillId="0" borderId="0" xfId="0" applyNumberFormat="1" applyFont="1" applyFill="1" applyBorder="1" applyAlignment="1">
      <alignment horizontal="right"/>
    </xf>
    <xf numFmtId="4" fontId="5" fillId="0" borderId="0" xfId="0" applyNumberFormat="1" applyFont="1" applyFill="1" applyBorder="1" applyAlignment="1">
      <alignment horizontal="left"/>
    </xf>
    <xf numFmtId="4" fontId="5" fillId="0" borderId="17" xfId="0" applyNumberFormat="1" applyFont="1" applyFill="1" applyBorder="1" applyAlignment="1"/>
    <xf numFmtId="44" fontId="19" fillId="0" borderId="9" xfId="0" applyNumberFormat="1" applyFont="1" applyFill="1" applyBorder="1" applyAlignment="1"/>
    <xf numFmtId="4" fontId="5" fillId="0" borderId="0" xfId="0" applyNumberFormat="1" applyFont="1" applyFill="1" applyBorder="1" applyAlignment="1">
      <alignment horizontal="center"/>
    </xf>
    <xf numFmtId="4" fontId="19" fillId="0" borderId="0" xfId="0" applyNumberFormat="1" applyFont="1" applyFill="1" applyAlignment="1"/>
    <xf numFmtId="4" fontId="5" fillId="0" borderId="0" xfId="0" applyNumberFormat="1" applyFont="1" applyFill="1" applyAlignment="1">
      <alignment horizontal="right"/>
    </xf>
    <xf numFmtId="49" fontId="19" fillId="0" borderId="0" xfId="0" applyNumberFormat="1" applyFont="1" applyFill="1" applyAlignment="1">
      <alignment horizontal="left"/>
    </xf>
    <xf numFmtId="3" fontId="5" fillId="0" borderId="0" xfId="0" applyNumberFormat="1" applyFont="1" applyFill="1"/>
    <xf numFmtId="4" fontId="5" fillId="0" borderId="0" xfId="0" applyNumberFormat="1" applyFont="1" applyFill="1" applyAlignment="1">
      <alignment horizontal="center" vertical="top"/>
    </xf>
    <xf numFmtId="0" fontId="5" fillId="0" borderId="0" xfId="0" applyNumberFormat="1" applyFont="1" applyFill="1" applyAlignment="1">
      <alignment horizontal="center" vertical="center"/>
    </xf>
    <xf numFmtId="4" fontId="5" fillId="0" borderId="0" xfId="0" applyNumberFormat="1" applyFont="1" applyFill="1" applyAlignment="1">
      <alignment vertical="center"/>
    </xf>
    <xf numFmtId="44" fontId="19" fillId="0" borderId="9" xfId="0" applyNumberFormat="1" applyFont="1" applyFill="1" applyBorder="1" applyAlignment="1">
      <alignment horizontal="right"/>
    </xf>
    <xf numFmtId="4" fontId="19" fillId="0" borderId="0" xfId="0" quotePrefix="1" applyNumberFormat="1" applyFont="1" applyFill="1" applyBorder="1" applyAlignment="1">
      <alignment horizontal="left"/>
    </xf>
    <xf numFmtId="44" fontId="5" fillId="0" borderId="0" xfId="0" applyNumberFormat="1" applyFont="1" applyFill="1" applyBorder="1" applyAlignment="1"/>
    <xf numFmtId="4" fontId="5" fillId="0" borderId="0" xfId="0" quotePrefix="1" applyNumberFormat="1" applyFont="1" applyFill="1" applyBorder="1" applyAlignment="1">
      <alignment horizontal="center"/>
    </xf>
    <xf numFmtId="184" fontId="5" fillId="0" borderId="0" xfId="0" applyNumberFormat="1" applyFont="1" applyFill="1" applyBorder="1" applyAlignment="1">
      <alignment horizontal="right"/>
    </xf>
    <xf numFmtId="4" fontId="19" fillId="0" borderId="0" xfId="0" quotePrefix="1" applyNumberFormat="1" applyFont="1" applyFill="1" applyBorder="1" applyAlignment="1">
      <alignment horizontal="right"/>
    </xf>
    <xf numFmtId="43" fontId="11" fillId="0" borderId="0" xfId="0" applyNumberFormat="1" applyFont="1" applyFill="1"/>
    <xf numFmtId="4" fontId="5" fillId="0" borderId="0" xfId="0" applyNumberFormat="1" applyFont="1" applyFill="1" applyAlignment="1">
      <alignment horizontal="center" vertical="center"/>
    </xf>
    <xf numFmtId="0" fontId="5" fillId="0" borderId="0" xfId="0" applyNumberFormat="1" applyFont="1" applyFill="1" applyAlignment="1">
      <alignment horizontal="center" vertical="top"/>
    </xf>
    <xf numFmtId="4" fontId="5" fillId="0" borderId="0" xfId="0" applyNumberFormat="1" applyFont="1" applyFill="1" applyAlignment="1">
      <alignment vertical="top"/>
    </xf>
    <xf numFmtId="174" fontId="19" fillId="0" borderId="0" xfId="0" applyNumberFormat="1" applyFont="1" applyFill="1" applyBorder="1" applyAlignment="1"/>
    <xf numFmtId="185" fontId="19" fillId="0" borderId="9" xfId="0" applyNumberFormat="1" applyFont="1" applyFill="1" applyBorder="1" applyAlignment="1"/>
    <xf numFmtId="0" fontId="25" fillId="0" borderId="0" xfId="0" applyNumberFormat="1" applyFont="1" applyFill="1" applyAlignment="1">
      <alignment vertical="top"/>
    </xf>
    <xf numFmtId="0" fontId="5" fillId="0" borderId="0" xfId="0" quotePrefix="1" applyNumberFormat="1" applyFont="1" applyAlignment="1">
      <alignment horizontal="justify" vertical="top" wrapText="1"/>
    </xf>
    <xf numFmtId="0" fontId="5" fillId="0" borderId="0" xfId="0" applyFont="1" applyAlignment="1"/>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1"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37" fontId="5" fillId="0" borderId="0" xfId="36083" applyNumberFormat="1" applyFont="1" applyFill="1"/>
    <xf numFmtId="0" fontId="35" fillId="0" borderId="0" xfId="36083" applyFont="1" applyFill="1" applyAlignment="1">
      <alignment vertical="top"/>
    </xf>
    <xf numFmtId="172" fontId="0" fillId="0" borderId="0" xfId="59991" applyNumberFormat="1" applyFont="1" applyFill="1" applyAlignment="1">
      <alignment vertical="top"/>
    </xf>
    <xf numFmtId="42" fontId="21" fillId="0" borderId="0" xfId="0" applyNumberFormat="1" applyFont="1" applyFill="1" applyAlignment="1" applyProtection="1"/>
    <xf numFmtId="42" fontId="20" fillId="0" borderId="0" xfId="0" applyNumberFormat="1" applyFont="1" applyFill="1" applyAlignment="1" applyProtection="1">
      <alignment horizontal="right"/>
    </xf>
    <xf numFmtId="42" fontId="20" fillId="0" borderId="0" xfId="0" applyNumberFormat="1" applyFont="1" applyAlignment="1" applyProtection="1">
      <alignment horizontal="right"/>
    </xf>
    <xf numFmtId="42" fontId="5" fillId="0" borderId="0" xfId="0" applyNumberFormat="1" applyFont="1" applyAlignment="1" applyProtection="1"/>
    <xf numFmtId="41" fontId="21" fillId="0" borderId="0" xfId="0" applyNumberFormat="1" applyFont="1" applyFill="1" applyAlignment="1" applyProtection="1"/>
    <xf numFmtId="41" fontId="21" fillId="0" borderId="2" xfId="0" applyNumberFormat="1" applyFont="1" applyFill="1" applyBorder="1" applyAlignment="1" applyProtection="1"/>
    <xf numFmtId="41"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41" fontId="20" fillId="0" borderId="2" xfId="0" applyNumberFormat="1" applyFont="1" applyFill="1" applyBorder="1" applyAlignment="1" applyProtection="1"/>
    <xf numFmtId="41" fontId="20" fillId="0" borderId="0" xfId="0" applyNumberFormat="1" applyFont="1" applyFill="1" applyBorder="1" applyAlignment="1" applyProtection="1"/>
    <xf numFmtId="41" fontId="21" fillId="0" borderId="0" xfId="0" applyNumberFormat="1" applyFont="1" applyFill="1" applyAlignment="1" applyProtection="1">
      <alignment horizontal="right"/>
    </xf>
    <xf numFmtId="41" fontId="5" fillId="0" borderId="0" xfId="0" applyNumberFormat="1" applyFont="1" applyAlignment="1" applyProtection="1"/>
    <xf numFmtId="42" fontId="20" fillId="0" borderId="0" xfId="0" applyNumberFormat="1" applyFont="1" applyAlignment="1" applyProtection="1"/>
    <xf numFmtId="44" fontId="20" fillId="0" borderId="0" xfId="0" applyNumberFormat="1" applyFont="1" applyAlignment="1" applyProtection="1">
      <alignment horizontal="right"/>
    </xf>
    <xf numFmtId="42" fontId="20" fillId="0" borderId="9" xfId="0" applyNumberFormat="1" applyFont="1" applyBorder="1" applyAlignment="1" applyProtection="1"/>
    <xf numFmtId="42" fontId="19" fillId="0" borderId="0" xfId="0" applyNumberFormat="1" applyFont="1" applyAlignment="1" applyProtection="1">
      <alignment horizontal="right"/>
    </xf>
    <xf numFmtId="41" fontId="21" fillId="0" borderId="0" xfId="0" applyNumberFormat="1" applyFont="1" applyAlignment="1" applyProtection="1"/>
    <xf numFmtId="41" fontId="5" fillId="0" borderId="3" xfId="0" applyNumberFormat="1" applyFont="1" applyBorder="1" applyAlignment="1" applyProtection="1"/>
    <xf numFmtId="41" fontId="5" fillId="0" borderId="0" xfId="0" applyNumberFormat="1" applyFont="1" applyFill="1" applyAlignment="1" applyProtection="1"/>
    <xf numFmtId="41" fontId="19" fillId="0" borderId="7" xfId="0" applyNumberFormat="1" applyFont="1" applyFill="1" applyBorder="1" applyAlignment="1" applyProtection="1"/>
    <xf numFmtId="41" fontId="20" fillId="0" borderId="0" xfId="0" applyNumberFormat="1" applyFont="1" applyFill="1" applyAlignment="1" applyProtection="1">
      <alignment horizontal="right"/>
    </xf>
    <xf numFmtId="41" fontId="20" fillId="0" borderId="0" xfId="0" applyNumberFormat="1" applyFont="1" applyAlignment="1" applyProtection="1">
      <alignment horizontal="right"/>
    </xf>
    <xf numFmtId="41" fontId="19" fillId="0" borderId="0" xfId="0" applyNumberFormat="1" applyFont="1" applyAlignment="1" applyProtection="1">
      <alignment horizontal="right"/>
    </xf>
    <xf numFmtId="41" fontId="19" fillId="0" borderId="7" xfId="0" applyNumberFormat="1" applyFont="1" applyBorder="1" applyAlignment="1" applyProtection="1"/>
    <xf numFmtId="41" fontId="21" fillId="0" borderId="4" xfId="0" applyNumberFormat="1" applyFont="1" applyFill="1" applyBorder="1" applyAlignment="1" applyProtection="1"/>
    <xf numFmtId="41" fontId="21" fillId="0" borderId="4" xfId="0" applyNumberFormat="1" applyFont="1" applyBorder="1" applyAlignment="1" applyProtection="1"/>
    <xf numFmtId="41" fontId="5" fillId="0" borderId="4" xfId="0" applyNumberFormat="1" applyFont="1" applyBorder="1" applyAlignment="1" applyProtection="1"/>
    <xf numFmtId="41" fontId="20" fillId="0" borderId="4" xfId="0" applyNumberFormat="1" applyFont="1" applyFill="1" applyBorder="1" applyAlignment="1" applyProtection="1"/>
    <xf numFmtId="41" fontId="20" fillId="0" borderId="0" xfId="0" applyNumberFormat="1" applyFont="1" applyFill="1" applyAlignment="1" applyProtection="1"/>
    <xf numFmtId="41" fontId="20" fillId="0" borderId="0" xfId="0" applyNumberFormat="1" applyFont="1" applyAlignment="1" applyProtection="1"/>
    <xf numFmtId="41" fontId="19" fillId="0" borderId="0" xfId="0" applyNumberFormat="1" applyFont="1" applyAlignment="1" applyProtection="1"/>
    <xf numFmtId="41" fontId="19" fillId="0" borderId="4" xfId="0" applyNumberFormat="1" applyFont="1" applyBorder="1" applyAlignment="1" applyProtection="1"/>
    <xf numFmtId="41" fontId="20" fillId="0" borderId="8" xfId="0" applyNumberFormat="1" applyFont="1" applyBorder="1" applyAlignment="1" applyProtection="1"/>
    <xf numFmtId="41" fontId="19" fillId="0" borderId="8" xfId="0" applyNumberFormat="1" applyFont="1" applyBorder="1" applyAlignment="1" applyProtection="1"/>
    <xf numFmtId="41" fontId="20" fillId="0" borderId="0" xfId="0" applyNumberFormat="1" applyFont="1" applyBorder="1" applyAlignment="1" applyProtection="1"/>
    <xf numFmtId="41" fontId="19" fillId="0" borderId="0" xfId="0" applyNumberFormat="1" applyFont="1" applyBorder="1" applyAlignment="1" applyProtection="1"/>
    <xf numFmtId="41" fontId="21" fillId="0" borderId="0" xfId="0" applyNumberFormat="1" applyFont="1" applyFill="1" applyBorder="1" applyAlignment="1" applyProtection="1"/>
    <xf numFmtId="41" fontId="19" fillId="0" borderId="2" xfId="0" applyNumberFormat="1" applyFont="1" applyBorder="1" applyAlignment="1" applyProtection="1"/>
    <xf numFmtId="41" fontId="21" fillId="0" borderId="0" xfId="0" applyNumberFormat="1" applyFont="1" applyFill="1" applyAlignment="1" applyProtection="1">
      <alignment horizontal="center"/>
    </xf>
    <xf numFmtId="41" fontId="20" fillId="0" borderId="0" xfId="0" quotePrefix="1" applyNumberFormat="1" applyFont="1" applyFill="1" applyBorder="1" applyAlignment="1" applyProtection="1">
      <alignment horizontal="right"/>
    </xf>
    <xf numFmtId="41" fontId="5" fillId="0" borderId="4" xfId="0" applyNumberFormat="1" applyFont="1" applyFill="1" applyBorder="1" applyAlignment="1" applyProtection="1"/>
    <xf numFmtId="41" fontId="20" fillId="0" borderId="4" xfId="0" quotePrefix="1" applyNumberFormat="1" applyFont="1" applyFill="1" applyBorder="1" applyAlignment="1" applyProtection="1">
      <alignment horizontal="right"/>
    </xf>
    <xf numFmtId="41" fontId="19" fillId="0" borderId="4" xfId="0" quotePrefix="1" applyNumberFormat="1" applyFont="1" applyFill="1" applyBorder="1" applyAlignment="1" applyProtection="1">
      <alignment horizontal="right"/>
    </xf>
    <xf numFmtId="42" fontId="8" fillId="0" borderId="0" xfId="0" applyNumberFormat="1" applyFont="1" applyAlignment="1" applyProtection="1"/>
    <xf numFmtId="41" fontId="8" fillId="0" borderId="0" xfId="0" quotePrefix="1" applyNumberFormat="1" applyFont="1" applyFill="1" applyAlignment="1" applyProtection="1">
      <alignment horizontal="center"/>
    </xf>
    <xf numFmtId="41" fontId="8" fillId="0" borderId="0" xfId="0" applyNumberFormat="1" applyFont="1" applyAlignment="1" applyProtection="1"/>
    <xf numFmtId="42" fontId="29" fillId="0" borderId="0" xfId="0" applyNumberFormat="1" applyFont="1" applyAlignment="1" applyProtection="1"/>
    <xf numFmtId="42" fontId="28" fillId="0" borderId="11" xfId="0" applyNumberFormat="1" applyFont="1" applyBorder="1" applyAlignment="1" applyProtection="1"/>
    <xf numFmtId="42" fontId="29" fillId="0" borderId="0" xfId="0" quotePrefix="1" applyNumberFormat="1" applyFont="1" applyAlignment="1" applyProtection="1">
      <alignment horizontal="center"/>
    </xf>
    <xf numFmtId="42" fontId="10" fillId="0" borderId="0" xfId="0" applyNumberFormat="1" applyFont="1" applyBorder="1" applyAlignment="1" applyProtection="1"/>
    <xf numFmtId="42" fontId="29" fillId="0" borderId="0" xfId="0" applyNumberFormat="1" applyFont="1" applyBorder="1" applyAlignment="1" applyProtection="1"/>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64" fontId="19" fillId="0" borderId="0" xfId="0" applyNumberFormat="1" applyFont="1" applyBorder="1" applyAlignment="1" applyProtection="1">
      <alignment horizontal="center"/>
    </xf>
    <xf numFmtId="37" fontId="28" fillId="0" borderId="0" xfId="0" applyNumberFormat="1" applyFont="1" applyBorder="1" applyAlignment="1" applyProtection="1"/>
    <xf numFmtId="41" fontId="28" fillId="0" borderId="0" xfId="0" applyNumberFormat="1" applyFont="1" applyAlignment="1" applyProtection="1"/>
    <xf numFmtId="41" fontId="28" fillId="0" borderId="11" xfId="0" applyNumberFormat="1" applyFont="1" applyBorder="1" applyAlignment="1" applyProtection="1"/>
    <xf numFmtId="41" fontId="19" fillId="0" borderId="0" xfId="0" applyNumberFormat="1" applyFont="1" applyBorder="1" applyAlignment="1" applyProtection="1">
      <alignment horizontal="center"/>
    </xf>
    <xf numFmtId="41" fontId="28" fillId="0" borderId="0" xfId="0" quotePrefix="1" applyNumberFormat="1" applyFont="1" applyAlignment="1" applyProtection="1">
      <alignment horizontal="center"/>
    </xf>
    <xf numFmtId="41" fontId="5" fillId="0" borderId="0" xfId="0" applyNumberFormat="1" applyFont="1" applyAlignment="1" applyProtection="1">
      <alignment horizontal="center"/>
    </xf>
    <xf numFmtId="41" fontId="28" fillId="0" borderId="11" xfId="0" quotePrefix="1" applyNumberFormat="1" applyFont="1" applyBorder="1" applyAlignment="1" applyProtection="1">
      <alignment horizontal="center"/>
    </xf>
    <xf numFmtId="41" fontId="29" fillId="0" borderId="4" xfId="0" applyNumberFormat="1" applyFont="1" applyBorder="1" applyAlignment="1" applyProtection="1"/>
    <xf numFmtId="41" fontId="29" fillId="0" borderId="8" xfId="0" applyNumberFormat="1" applyFont="1" applyBorder="1" applyAlignment="1" applyProtection="1"/>
    <xf numFmtId="41" fontId="29" fillId="0" borderId="0" xfId="0" applyNumberFormat="1" applyFont="1" applyBorder="1" applyAlignment="1" applyProtection="1"/>
    <xf numFmtId="41" fontId="28" fillId="0" borderId="4" xfId="0" applyNumberFormat="1" applyFont="1" applyBorder="1" applyAlignment="1" applyProtection="1"/>
    <xf numFmtId="41" fontId="28" fillId="0" borderId="0" xfId="0" applyNumberFormat="1" applyFont="1" applyBorder="1" applyAlignment="1" applyProtection="1"/>
    <xf numFmtId="41" fontId="28" fillId="0" borderId="0" xfId="0" quotePrefix="1" applyNumberFormat="1" applyFont="1" applyBorder="1" applyAlignment="1" applyProtection="1">
      <alignment horizontal="center"/>
    </xf>
    <xf numFmtId="41" fontId="29" fillId="0" borderId="3" xfId="0" applyNumberFormat="1" applyFont="1" applyBorder="1" applyAlignment="1" applyProtection="1"/>
    <xf numFmtId="41"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42" fontId="29" fillId="0" borderId="9" xfId="0" applyNumberFormat="1" applyFont="1" applyBorder="1" applyAlignment="1" applyProtection="1"/>
    <xf numFmtId="42" fontId="29" fillId="0" borderId="11" xfId="0" applyNumberFormat="1" applyFont="1" applyBorder="1" applyAlignment="1" applyProtection="1"/>
    <xf numFmtId="42" fontId="10" fillId="0" borderId="0" xfId="0" applyNumberFormat="1" applyFont="1" applyAlignment="1" applyProtection="1"/>
    <xf numFmtId="42" fontId="29" fillId="0" borderId="12" xfId="0" applyNumberFormat="1" applyFont="1" applyBorder="1" applyAlignment="1" applyProtection="1"/>
    <xf numFmtId="42" fontId="29" fillId="0" borderId="0" xfId="0" quotePrefix="1" applyNumberFormat="1" applyFont="1" applyBorder="1" applyAlignment="1" applyProtection="1">
      <alignment horizontal="center"/>
    </xf>
    <xf numFmtId="37" fontId="28" fillId="0" borderId="12" xfId="0" applyNumberFormat="1" applyFont="1" applyBorder="1" applyAlignment="1" applyProtection="1"/>
    <xf numFmtId="164" fontId="11" fillId="0" borderId="0" xfId="0" applyNumberFormat="1" applyFont="1" applyAlignment="1" applyProtection="1"/>
    <xf numFmtId="164" fontId="12" fillId="0" borderId="0" xfId="0" applyNumberFormat="1" applyFont="1" applyAlignment="1" applyProtection="1"/>
    <xf numFmtId="164" fontId="12" fillId="0" borderId="12" xfId="0" applyNumberFormat="1" applyFont="1" applyBorder="1" applyAlignment="1" applyProtection="1"/>
    <xf numFmtId="41" fontId="28" fillId="0" borderId="12" xfId="0" applyNumberFormat="1" applyFont="1" applyBorder="1" applyAlignment="1" applyProtection="1"/>
    <xf numFmtId="41" fontId="11" fillId="0" borderId="0" xfId="0" applyNumberFormat="1" applyFont="1" applyAlignment="1" applyProtection="1"/>
    <xf numFmtId="41" fontId="12" fillId="0" borderId="0" xfId="0" applyNumberFormat="1" applyFont="1" applyAlignment="1" applyProtection="1"/>
    <xf numFmtId="41" fontId="12" fillId="0" borderId="12" xfId="0" applyNumberFormat="1" applyFont="1" applyBorder="1" applyAlignment="1" applyProtection="1"/>
    <xf numFmtId="41" fontId="28" fillId="0" borderId="12" xfId="0" applyNumberFormat="1" applyFont="1" applyBorder="1" applyAlignment="1" applyProtection="1">
      <alignment horizontal="center"/>
    </xf>
    <xf numFmtId="41" fontId="28" fillId="0" borderId="0" xfId="0" applyNumberFormat="1" applyFont="1" applyAlignment="1" applyProtection="1">
      <alignment horizontal="center"/>
    </xf>
    <xf numFmtId="41" fontId="11" fillId="0" borderId="0" xfId="0" applyNumberFormat="1" applyFont="1" applyBorder="1" applyAlignment="1" applyProtection="1"/>
    <xf numFmtId="41" fontId="28" fillId="0" borderId="0" xfId="0" applyNumberFormat="1" applyFont="1" applyBorder="1" applyAlignment="1" applyProtection="1">
      <alignment horizontal="center"/>
    </xf>
    <xf numFmtId="41" fontId="29" fillId="0" borderId="0" xfId="0" quotePrefix="1" applyNumberFormat="1" applyFont="1" applyAlignment="1" applyProtection="1">
      <alignment horizontal="center"/>
    </xf>
    <xf numFmtId="41" fontId="28" fillId="0" borderId="0" xfId="0" applyNumberFormat="1" applyFont="1" applyFill="1" applyBorder="1" applyAlignment="1" applyProtection="1"/>
    <xf numFmtId="41" fontId="28" fillId="0" borderId="0" xfId="0" applyNumberFormat="1" applyFont="1" applyFill="1" applyBorder="1" applyAlignment="1" applyProtection="1">
      <alignment horizontal="center"/>
    </xf>
    <xf numFmtId="164" fontId="11" fillId="0" borderId="0" xfId="0" applyNumberFormat="1" applyFont="1" applyBorder="1" applyAlignment="1" applyProtection="1"/>
    <xf numFmtId="164" fontId="12" fillId="0" borderId="0" xfId="0" applyNumberFormat="1" applyFont="1" applyBorder="1" applyAlignment="1" applyProtection="1"/>
    <xf numFmtId="42" fontId="10" fillId="0" borderId="12" xfId="0" applyNumberFormat="1" applyFont="1" applyBorder="1" applyAlignment="1" applyProtection="1"/>
    <xf numFmtId="41" fontId="29" fillId="0" borderId="7" xfId="0" applyNumberFormat="1" applyFont="1" applyBorder="1" applyAlignment="1" applyProtection="1"/>
    <xf numFmtId="0" fontId="19" fillId="0" borderId="0" xfId="0" applyNumberFormat="1" applyFont="1" applyAlignment="1">
      <alignment horizontal="right"/>
    </xf>
    <xf numFmtId="41"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5" fillId="0" borderId="0" xfId="9" applyFont="1" applyAlignment="1">
      <alignment horizontal="center"/>
    </xf>
    <xf numFmtId="0" fontId="19" fillId="0" borderId="0" xfId="9" applyNumberFormat="1" applyFont="1" applyAlignment="1">
      <alignment horizontal="right"/>
    </xf>
    <xf numFmtId="41" fontId="19" fillId="0" borderId="0" xfId="9" applyNumberFormat="1" applyFont="1" applyAlignment="1">
      <alignment horizontal="right"/>
    </xf>
    <xf numFmtId="0" fontId="5" fillId="0" borderId="0" xfId="9" quotePrefix="1" applyFont="1" applyAlignment="1">
      <alignment horizontal="center"/>
    </xf>
    <xf numFmtId="0" fontId="5" fillId="0" borderId="0" xfId="9" applyFont="1" applyBorder="1" applyAlignment="1">
      <alignment horizontal="center"/>
    </xf>
    <xf numFmtId="42" fontId="19" fillId="0" borderId="10" xfId="9" applyNumberFormat="1" applyFont="1" applyBorder="1"/>
    <xf numFmtId="0" fontId="19" fillId="0" borderId="2" xfId="0" applyFont="1" applyBorder="1" applyAlignment="1">
      <alignment horizontal="center"/>
    </xf>
    <xf numFmtId="41" fontId="5" fillId="0" borderId="0" xfId="0" applyNumberFormat="1" applyFont="1"/>
    <xf numFmtId="41" fontId="5" fillId="0" borderId="0" xfId="0" quotePrefix="1" applyNumberFormat="1" applyFont="1" applyAlignment="1">
      <alignment horizontal="center"/>
    </xf>
    <xf numFmtId="41" fontId="5" fillId="0" borderId="0" xfId="0" quotePrefix="1" applyNumberFormat="1" applyFont="1" applyAlignment="1">
      <alignment horizontal="right"/>
    </xf>
    <xf numFmtId="41" fontId="5" fillId="0" borderId="0" xfId="0" applyNumberFormat="1" applyFont="1" applyAlignment="1">
      <alignment horizontal="right"/>
    </xf>
    <xf numFmtId="0" fontId="40" fillId="0" borderId="22" xfId="60070" applyNumberFormat="1" applyFont="1" applyFill="1" applyBorder="1" applyAlignment="1">
      <alignment horizontal="center"/>
    </xf>
    <xf numFmtId="0" fontId="40" fillId="0" borderId="22" xfId="60070" applyNumberFormat="1" applyFont="1" applyFill="1" applyBorder="1" applyAlignment="1"/>
    <xf numFmtId="164" fontId="95" fillId="0" borderId="0" xfId="0" applyNumberFormat="1" applyFont="1" applyAlignment="1"/>
    <xf numFmtId="164" fontId="95" fillId="0" borderId="0" xfId="0" applyNumberFormat="1" applyFont="1" applyFill="1" applyAlignment="1"/>
    <xf numFmtId="164" fontId="96" fillId="0" borderId="0" xfId="0" applyNumberFormat="1" applyFont="1" applyAlignment="1"/>
    <xf numFmtId="164" fontId="97" fillId="0" borderId="0" xfId="0" applyNumberFormat="1" applyFont="1" applyAlignment="1"/>
    <xf numFmtId="164" fontId="97" fillId="0" borderId="0" xfId="0" applyNumberFormat="1" applyFont="1" applyFill="1" applyAlignment="1"/>
    <xf numFmtId="164" fontId="95" fillId="0" borderId="0" xfId="0" applyNumberFormat="1" applyFont="1" applyAlignment="1">
      <alignment horizontal="right"/>
    </xf>
    <xf numFmtId="164" fontId="95" fillId="0" borderId="0" xfId="0" quotePrefix="1" applyNumberFormat="1" applyFont="1" applyAlignment="1">
      <alignment horizontal="left"/>
    </xf>
    <xf numFmtId="164" fontId="16" fillId="0" borderId="0" xfId="0" applyNumberFormat="1" applyFont="1" applyAlignment="1">
      <alignment horizontal="right"/>
    </xf>
    <xf numFmtId="164" fontId="95" fillId="0" borderId="0" xfId="0" applyNumberFormat="1" applyFont="1" applyAlignment="1">
      <alignment horizontal="left"/>
    </xf>
    <xf numFmtId="164" fontId="7" fillId="0" borderId="0" xfId="0" applyNumberFormat="1" applyFont="1" applyFill="1" applyAlignment="1"/>
    <xf numFmtId="186" fontId="98" fillId="0" borderId="0" xfId="0" applyNumberFormat="1" applyFont="1" applyAlignment="1"/>
    <xf numFmtId="164" fontId="34" fillId="0" borderId="0" xfId="0" applyNumberFormat="1" applyFont="1" applyAlignment="1"/>
    <xf numFmtId="164" fontId="38" fillId="0" borderId="0" xfId="0" applyNumberFormat="1" applyFont="1" applyAlignment="1"/>
    <xf numFmtId="164" fontId="6" fillId="0" borderId="0" xfId="0" quotePrefix="1" applyNumberFormat="1" applyFont="1" applyAlignment="1">
      <alignment horizontal="center"/>
    </xf>
    <xf numFmtId="164" fontId="6" fillId="0" borderId="0" xfId="0" applyNumberFormat="1" applyFont="1" applyFill="1" applyAlignment="1"/>
    <xf numFmtId="164" fontId="6" fillId="0" borderId="0" xfId="0" applyNumberFormat="1" applyFont="1" applyAlignment="1">
      <alignment horizontal="centerContinuous"/>
    </xf>
    <xf numFmtId="164" fontId="99" fillId="0" borderId="0" xfId="0" applyNumberFormat="1" applyFont="1" applyAlignment="1"/>
    <xf numFmtId="164" fontId="10" fillId="0" borderId="4" xfId="0" applyNumberFormat="1" applyFont="1" applyBorder="1" applyAlignment="1"/>
    <xf numFmtId="164" fontId="10" fillId="0" borderId="4" xfId="0" applyNumberFormat="1" applyFont="1" applyFill="1" applyBorder="1" applyAlignment="1"/>
    <xf numFmtId="164" fontId="100" fillId="0" borderId="0" xfId="0" quotePrefix="1" applyNumberFormat="1" applyFont="1" applyAlignment="1" applyProtection="1">
      <alignment horizontal="center"/>
      <protection locked="0"/>
    </xf>
    <xf numFmtId="164" fontId="100" fillId="0" borderId="0" xfId="0" applyNumberFormat="1" applyFont="1" applyAlignment="1" applyProtection="1">
      <protection locked="0"/>
    </xf>
    <xf numFmtId="164" fontId="5" fillId="0" borderId="4" xfId="0" applyNumberFormat="1" applyFont="1" applyFill="1" applyBorder="1" applyAlignment="1" applyProtection="1">
      <protection locked="0"/>
    </xf>
    <xf numFmtId="164" fontId="5" fillId="0" borderId="0" xfId="0" applyNumberFormat="1" applyFont="1" applyFill="1" applyBorder="1" applyAlignment="1" applyProtection="1">
      <protection locked="0"/>
    </xf>
    <xf numFmtId="37" fontId="101" fillId="0" borderId="0" xfId="0" applyNumberFormat="1" applyFont="1" applyAlignment="1" applyProtection="1">
      <protection locked="0"/>
    </xf>
    <xf numFmtId="164" fontId="102" fillId="0" borderId="0" xfId="0" applyNumberFormat="1" applyFont="1" applyAlignment="1"/>
    <xf numFmtId="37" fontId="101" fillId="0" borderId="0" xfId="0" applyNumberFormat="1" applyFont="1" applyAlignment="1" applyProtection="1">
      <alignment horizontal="right"/>
      <protection locked="0"/>
    </xf>
    <xf numFmtId="37" fontId="103" fillId="0" borderId="0" xfId="0" applyNumberFormat="1" applyFont="1" applyAlignment="1" applyProtection="1">
      <alignment horizontal="center"/>
      <protection locked="0"/>
    </xf>
    <xf numFmtId="37" fontId="103" fillId="0" borderId="0" xfId="0" applyNumberFormat="1" applyFont="1" applyFill="1" applyAlignment="1" applyProtection="1">
      <alignment horizontal="center"/>
      <protection locked="0"/>
    </xf>
    <xf numFmtId="37" fontId="101" fillId="0" borderId="0" xfId="0" applyNumberFormat="1" applyFont="1" applyAlignment="1" applyProtection="1">
      <alignment horizontal="center"/>
      <protection locked="0"/>
    </xf>
    <xf numFmtId="37" fontId="101" fillId="0" borderId="0" xfId="0" applyNumberFormat="1" applyFont="1" applyFill="1" applyAlignment="1" applyProtection="1">
      <alignment horizontal="center"/>
      <protection locked="0"/>
    </xf>
    <xf numFmtId="37" fontId="16" fillId="0" borderId="0" xfId="0" applyNumberFormat="1" applyFont="1" applyAlignment="1">
      <alignment horizontal="right"/>
    </xf>
    <xf numFmtId="37" fontId="16" fillId="0" borderId="0" xfId="0" applyNumberFormat="1" applyFont="1" applyAlignment="1"/>
    <xf numFmtId="164" fontId="84" fillId="0" borderId="0" xfId="0" applyNumberFormat="1" applyFont="1" applyAlignment="1">
      <alignment horizontal="right"/>
    </xf>
    <xf numFmtId="164" fontId="84" fillId="0" borderId="0" xfId="0" applyNumberFormat="1" applyFont="1" applyAlignment="1"/>
    <xf numFmtId="4" fontId="38" fillId="0" borderId="0" xfId="0" applyNumberFormat="1" applyFont="1" applyAlignment="1">
      <alignment horizontal="left"/>
    </xf>
    <xf numFmtId="42" fontId="38" fillId="0" borderId="0" xfId="60077" applyNumberFormat="1" applyFont="1" applyFill="1" applyAlignment="1">
      <alignment horizontal="center"/>
    </xf>
    <xf numFmtId="42" fontId="104" fillId="0" borderId="0" xfId="0" applyNumberFormat="1" applyFont="1" applyAlignment="1" applyProtection="1">
      <alignment horizontal="right"/>
      <protection locked="0"/>
    </xf>
    <xf numFmtId="42" fontId="38" fillId="0" borderId="0" xfId="0" applyNumberFormat="1" applyFont="1" applyAlignment="1" applyProtection="1">
      <alignment horizontal="right"/>
      <protection locked="0"/>
    </xf>
    <xf numFmtId="42" fontId="104" fillId="0" borderId="0" xfId="0" applyNumberFormat="1" applyFont="1" applyAlignment="1" applyProtection="1">
      <alignment horizontal="center"/>
      <protection locked="0"/>
    </xf>
    <xf numFmtId="42" fontId="38" fillId="0" borderId="0" xfId="0" applyNumberFormat="1" applyFont="1" applyAlignment="1"/>
    <xf numFmtId="41" fontId="38" fillId="0" borderId="0" xfId="0" applyNumberFormat="1" applyFont="1" applyAlignment="1"/>
    <xf numFmtId="3" fontId="38" fillId="0" borderId="0" xfId="0" applyNumberFormat="1" applyFont="1" applyAlignment="1"/>
    <xf numFmtId="41" fontId="38" fillId="0" borderId="0" xfId="60077" applyNumberFormat="1" applyFont="1" applyFill="1" applyAlignment="1">
      <alignment horizontal="center"/>
    </xf>
    <xf numFmtId="41" fontId="104" fillId="0" borderId="0" xfId="0" applyNumberFormat="1" applyFont="1" applyAlignment="1" applyProtection="1">
      <protection locked="0"/>
    </xf>
    <xf numFmtId="41" fontId="104" fillId="0" borderId="0" xfId="0" applyNumberFormat="1" applyFont="1" applyAlignment="1" applyProtection="1">
      <alignment horizontal="center"/>
      <protection locked="0"/>
    </xf>
    <xf numFmtId="41" fontId="84" fillId="0" borderId="0" xfId="0" applyNumberFormat="1" applyFont="1" applyAlignment="1"/>
    <xf numFmtId="3" fontId="84" fillId="0" borderId="0" xfId="0" applyNumberFormat="1" applyFont="1" applyAlignment="1"/>
    <xf numFmtId="164" fontId="68" fillId="0" borderId="0" xfId="0" applyNumberFormat="1" applyFont="1" applyAlignment="1"/>
    <xf numFmtId="164" fontId="87" fillId="0" borderId="0" xfId="0" applyNumberFormat="1" applyFont="1" applyAlignment="1"/>
    <xf numFmtId="164" fontId="38" fillId="0" borderId="0" xfId="0" applyNumberFormat="1" applyFont="1" applyFill="1" applyAlignment="1"/>
    <xf numFmtId="41" fontId="38" fillId="0" borderId="0" xfId="0" applyNumberFormat="1" applyFont="1" applyFill="1" applyAlignment="1"/>
    <xf numFmtId="164" fontId="99" fillId="0" borderId="0" xfId="0" applyNumberFormat="1" applyFont="1" applyFill="1" applyAlignment="1"/>
    <xf numFmtId="164" fontId="38" fillId="16" borderId="0" xfId="0" applyNumberFormat="1" applyFont="1" applyFill="1" applyAlignment="1"/>
    <xf numFmtId="164" fontId="38" fillId="0" borderId="0" xfId="0" quotePrefix="1" applyNumberFormat="1" applyFont="1" applyAlignment="1">
      <alignment horizontal="left"/>
    </xf>
    <xf numFmtId="164" fontId="39" fillId="0" borderId="0" xfId="0" applyNumberFormat="1" applyFont="1" applyAlignment="1"/>
    <xf numFmtId="164" fontId="37" fillId="0" borderId="0" xfId="0" applyNumberFormat="1" applyFont="1" applyAlignment="1"/>
    <xf numFmtId="41" fontId="37" fillId="0" borderId="0" xfId="0" applyNumberFormat="1" applyFont="1" applyAlignment="1"/>
    <xf numFmtId="164" fontId="106" fillId="0" borderId="0" xfId="0" applyNumberFormat="1" applyFont="1" applyAlignment="1"/>
    <xf numFmtId="164" fontId="12" fillId="0" borderId="0" xfId="0" applyNumberFormat="1" applyFont="1" applyAlignment="1"/>
    <xf numFmtId="41" fontId="29" fillId="0" borderId="0" xfId="0" applyNumberFormat="1" applyFont="1" applyBorder="1" applyAlignment="1" applyProtection="1">
      <protection locked="0"/>
    </xf>
    <xf numFmtId="41" fontId="28" fillId="0" borderId="0" xfId="0" applyNumberFormat="1" applyFont="1" applyAlignment="1" applyProtection="1">
      <protection locked="0"/>
    </xf>
    <xf numFmtId="41" fontId="29" fillId="0" borderId="0" xfId="0" applyNumberFormat="1" applyFont="1" applyAlignment="1" applyProtection="1">
      <protection locked="0"/>
    </xf>
    <xf numFmtId="41" fontId="11" fillId="0" borderId="0" xfId="0" applyNumberFormat="1" applyFont="1" applyAlignment="1"/>
    <xf numFmtId="41" fontId="10" fillId="0" borderId="0" xfId="0" applyNumberFormat="1" applyFont="1" applyBorder="1" applyAlignment="1"/>
    <xf numFmtId="164" fontId="16" fillId="0" borderId="0" xfId="0" applyNumberFormat="1" applyFont="1" applyAlignment="1">
      <alignment horizontal="left"/>
    </xf>
    <xf numFmtId="41" fontId="101" fillId="0" borderId="3" xfId="0" applyNumberFormat="1" applyFont="1" applyBorder="1" applyAlignment="1" applyProtection="1">
      <alignment horizontal="right"/>
    </xf>
    <xf numFmtId="41" fontId="103" fillId="0" borderId="0" xfId="0" applyNumberFormat="1" applyFont="1" applyAlignment="1" applyProtection="1"/>
    <xf numFmtId="41" fontId="101" fillId="0" borderId="0" xfId="0" applyNumberFormat="1" applyFont="1" applyAlignment="1" applyProtection="1"/>
    <xf numFmtId="41" fontId="16" fillId="0" borderId="0" xfId="0" applyNumberFormat="1" applyFont="1" applyAlignment="1" applyProtection="1"/>
    <xf numFmtId="41" fontId="86" fillId="0" borderId="0" xfId="0" applyNumberFormat="1" applyFont="1" applyBorder="1" applyAlignment="1" applyProtection="1"/>
    <xf numFmtId="41" fontId="86" fillId="0" borderId="0" xfId="0" applyNumberFormat="1" applyFont="1" applyAlignment="1" applyProtection="1"/>
    <xf numFmtId="41" fontId="86" fillId="0" borderId="4" xfId="0" applyNumberFormat="1" applyFont="1" applyBorder="1" applyAlignment="1" applyProtection="1"/>
    <xf numFmtId="41" fontId="34" fillId="0" borderId="0" xfId="0" applyNumberFormat="1" applyFont="1" applyAlignment="1" applyProtection="1"/>
    <xf numFmtId="41" fontId="34" fillId="0" borderId="0" xfId="0" applyNumberFormat="1" applyFont="1" applyBorder="1" applyAlignment="1" applyProtection="1"/>
    <xf numFmtId="41" fontId="34" fillId="0" borderId="4" xfId="0" applyNumberFormat="1" applyFont="1" applyBorder="1" applyAlignment="1" applyProtection="1"/>
    <xf numFmtId="41" fontId="84" fillId="0" borderId="0" xfId="0" applyNumberFormat="1" applyFont="1" applyAlignment="1" applyProtection="1"/>
    <xf numFmtId="41" fontId="38" fillId="0" borderId="0" xfId="60077" applyNumberFormat="1" applyFont="1" applyFill="1" applyAlignment="1" applyProtection="1">
      <alignment horizontal="center"/>
    </xf>
    <xf numFmtId="41" fontId="104" fillId="0" borderId="0" xfId="0" applyNumberFormat="1" applyFont="1" applyAlignment="1" applyProtection="1"/>
    <xf numFmtId="41" fontId="104" fillId="0" borderId="0" xfId="0" applyNumberFormat="1" applyFont="1" applyAlignment="1" applyProtection="1">
      <alignment horizontal="center"/>
    </xf>
    <xf numFmtId="41" fontId="38" fillId="0" borderId="0" xfId="0" applyNumberFormat="1" applyFont="1" applyAlignment="1" applyProtection="1"/>
    <xf numFmtId="41" fontId="101" fillId="0" borderId="3" xfId="0" applyNumberFormat="1" applyFont="1" applyBorder="1" applyAlignment="1" applyProtection="1"/>
    <xf numFmtId="41" fontId="104" fillId="0" borderId="0" xfId="0" applyNumberFormat="1" applyFont="1" applyFill="1" applyAlignment="1" applyProtection="1"/>
    <xf numFmtId="41" fontId="104" fillId="0" borderId="0" xfId="0" applyNumberFormat="1" applyFont="1" applyFill="1" applyAlignment="1" applyProtection="1">
      <alignment horizontal="right"/>
    </xf>
    <xf numFmtId="41" fontId="38" fillId="0" borderId="0" xfId="0" applyNumberFormat="1" applyFont="1" applyFill="1" applyAlignment="1" applyProtection="1"/>
    <xf numFmtId="41" fontId="16" fillId="0" borderId="22" xfId="60077" applyNumberFormat="1" applyFont="1" applyFill="1" applyBorder="1" applyAlignment="1" applyProtection="1">
      <alignment horizontal="center"/>
    </xf>
    <xf numFmtId="41" fontId="16" fillId="0" borderId="0" xfId="60077" applyNumberFormat="1" applyFont="1" applyFill="1" applyAlignment="1" applyProtection="1">
      <alignment horizontal="center"/>
    </xf>
    <xf numFmtId="41" fontId="101" fillId="0" borderId="22" xfId="0" applyNumberFormat="1" applyFont="1" applyBorder="1" applyAlignment="1" applyProtection="1"/>
    <xf numFmtId="41" fontId="16" fillId="0" borderId="22" xfId="0" applyNumberFormat="1" applyFont="1" applyBorder="1" applyAlignment="1" applyProtection="1"/>
    <xf numFmtId="41" fontId="103" fillId="0" borderId="0" xfId="0" applyNumberFormat="1" applyFont="1" applyBorder="1" applyAlignment="1" applyProtection="1"/>
    <xf numFmtId="41" fontId="84" fillId="0" borderId="0" xfId="0" applyNumberFormat="1" applyFont="1" applyBorder="1" applyAlignment="1" applyProtection="1"/>
    <xf numFmtId="41" fontId="39" fillId="0" borderId="0" xfId="60077" applyNumberFormat="1" applyFont="1" applyFill="1" applyBorder="1" applyAlignment="1" applyProtection="1">
      <alignment horizontal="center"/>
    </xf>
    <xf numFmtId="41" fontId="105" fillId="0" borderId="0" xfId="0" applyNumberFormat="1" applyFont="1" applyAlignment="1" applyProtection="1"/>
    <xf numFmtId="41" fontId="105" fillId="0" borderId="0" xfId="0" applyNumberFormat="1" applyFont="1" applyBorder="1" applyAlignment="1" applyProtection="1"/>
    <xf numFmtId="41" fontId="39" fillId="0" borderId="0" xfId="0" applyNumberFormat="1" applyFont="1" applyAlignment="1" applyProtection="1"/>
    <xf numFmtId="41" fontId="39" fillId="0" borderId="0" xfId="0" applyNumberFormat="1" applyFont="1" applyBorder="1" applyAlignment="1" applyProtection="1"/>
    <xf numFmtId="164" fontId="7" fillId="0" borderId="0" xfId="0" applyNumberFormat="1" applyFont="1" applyAlignment="1" applyProtection="1"/>
    <xf numFmtId="164" fontId="17" fillId="0" borderId="0" xfId="0" applyNumberFormat="1" applyFont="1" applyAlignment="1" applyProtection="1"/>
    <xf numFmtId="164" fontId="95" fillId="0" borderId="0" xfId="0" applyNumberFormat="1" applyFont="1" applyAlignment="1" applyProtection="1">
      <alignment horizontal="right"/>
    </xf>
    <xf numFmtId="164" fontId="16" fillId="0" borderId="0" xfId="0" applyNumberFormat="1" applyFont="1" applyAlignment="1" applyProtection="1">
      <alignment horizontal="right"/>
    </xf>
    <xf numFmtId="164" fontId="19" fillId="0" borderId="0" xfId="0" applyNumberFormat="1" applyFont="1" applyAlignment="1" applyProtection="1">
      <alignment horizontal="right"/>
    </xf>
    <xf numFmtId="164" fontId="25" fillId="0" borderId="0" xfId="0" applyNumberFormat="1" applyFont="1" applyAlignment="1" applyProtection="1"/>
    <xf numFmtId="186" fontId="98" fillId="0" borderId="0" xfId="0" applyNumberFormat="1" applyFont="1" applyAlignment="1" applyProtection="1"/>
    <xf numFmtId="164" fontId="7" fillId="0" borderId="0" xfId="0" applyNumberFormat="1" applyFont="1" applyFill="1" applyAlignment="1" applyProtection="1"/>
    <xf numFmtId="164" fontId="8" fillId="0" borderId="0" xfId="0" applyNumberFormat="1" applyFont="1" applyAlignment="1" applyProtection="1"/>
    <xf numFmtId="164" fontId="6" fillId="0" borderId="0" xfId="0" quotePrefix="1" applyNumberFormat="1" applyFont="1" applyAlignment="1" applyProtection="1">
      <alignment horizontal="center"/>
    </xf>
    <xf numFmtId="164" fontId="6" fillId="0" borderId="0" xfId="0" applyNumberFormat="1" applyFont="1" applyAlignment="1" applyProtection="1"/>
    <xf numFmtId="164" fontId="6" fillId="0" borderId="0" xfId="0" applyNumberFormat="1" applyFont="1" applyFill="1" applyAlignment="1" applyProtection="1"/>
    <xf numFmtId="164" fontId="38" fillId="0" borderId="0" xfId="0" applyNumberFormat="1" applyFont="1" applyAlignment="1" applyProtection="1"/>
    <xf numFmtId="164" fontId="6" fillId="0" borderId="0" xfId="0" applyNumberFormat="1" applyFont="1" applyAlignment="1" applyProtection="1">
      <alignment horizontal="centerContinuous"/>
    </xf>
    <xf numFmtId="164" fontId="10" fillId="0" borderId="4" xfId="0" applyNumberFormat="1" applyFont="1" applyBorder="1" applyAlignment="1" applyProtection="1"/>
    <xf numFmtId="164" fontId="10" fillId="0" borderId="0" xfId="0" applyNumberFormat="1" applyFont="1" applyAlignment="1" applyProtection="1"/>
    <xf numFmtId="164" fontId="100" fillId="0" borderId="0" xfId="0" quotePrefix="1" applyNumberFormat="1" applyFont="1" applyAlignment="1" applyProtection="1">
      <alignment horizontal="center"/>
    </xf>
    <xf numFmtId="164" fontId="100" fillId="0" borderId="0" xfId="0" applyNumberFormat="1" applyFont="1" applyAlignment="1" applyProtection="1"/>
    <xf numFmtId="164" fontId="100" fillId="0" borderId="0" xfId="0" quotePrefix="1" applyNumberFormat="1" applyFont="1" applyFill="1" applyAlignment="1" applyProtection="1">
      <alignment horizontal="center"/>
    </xf>
    <xf numFmtId="164" fontId="5" fillId="0" borderId="4" xfId="0" applyNumberFormat="1" applyFont="1" applyBorder="1" applyAlignment="1" applyProtection="1"/>
    <xf numFmtId="164" fontId="5" fillId="0" borderId="0" xfId="0" applyNumberFormat="1" applyFont="1" applyAlignment="1" applyProtection="1"/>
    <xf numFmtId="164" fontId="5" fillId="0" borderId="4" xfId="0" applyNumberFormat="1" applyFont="1" applyFill="1" applyBorder="1" applyAlignment="1" applyProtection="1"/>
    <xf numFmtId="164" fontId="5" fillId="0" borderId="0" xfId="0" applyNumberFormat="1" applyFont="1" applyBorder="1" applyAlignment="1" applyProtection="1"/>
    <xf numFmtId="164" fontId="5" fillId="0" borderId="0" xfId="0" applyNumberFormat="1" applyFont="1" applyFill="1" applyBorder="1" applyAlignment="1" applyProtection="1"/>
    <xf numFmtId="41" fontId="107" fillId="0" borderId="0" xfId="0" applyNumberFormat="1" applyFont="1" applyBorder="1" applyAlignment="1" applyProtection="1"/>
    <xf numFmtId="41" fontId="107" fillId="0" borderId="0" xfId="0" applyNumberFormat="1" applyFont="1" applyAlignment="1" applyProtection="1"/>
    <xf numFmtId="41" fontId="107" fillId="0" borderId="4" xfId="0" applyNumberFormat="1" applyFont="1" applyBorder="1" applyAlignment="1" applyProtection="1"/>
    <xf numFmtId="41" fontId="68" fillId="0" borderId="0" xfId="0" applyNumberFormat="1" applyFont="1" applyAlignment="1" applyProtection="1"/>
    <xf numFmtId="41" fontId="68" fillId="0" borderId="0" xfId="0" applyNumberFormat="1" applyFont="1" applyBorder="1" applyAlignment="1" applyProtection="1"/>
    <xf numFmtId="41" fontId="68" fillId="0" borderId="4" xfId="0" applyNumberFormat="1" applyFont="1" applyBorder="1" applyAlignment="1" applyProtection="1"/>
    <xf numFmtId="41" fontId="29" fillId="0" borderId="0" xfId="0" applyNumberFormat="1" applyFont="1" applyAlignment="1" applyProtection="1"/>
    <xf numFmtId="41" fontId="10" fillId="0" borderId="0" xfId="0" applyNumberFormat="1" applyFont="1" applyBorder="1" applyAlignment="1" applyProtection="1"/>
    <xf numFmtId="42" fontId="101" fillId="0" borderId="9" xfId="0" applyNumberFormat="1" applyFont="1" applyBorder="1" applyAlignment="1" applyProtection="1"/>
    <xf numFmtId="42" fontId="101" fillId="0" borderId="0" xfId="0" applyNumberFormat="1" applyFont="1" applyAlignment="1" applyProtection="1">
      <alignment horizontal="right"/>
    </xf>
    <xf numFmtId="42" fontId="16" fillId="0" borderId="0" xfId="0" applyNumberFormat="1" applyFont="1" applyAlignment="1" applyProtection="1">
      <alignment horizontal="right"/>
    </xf>
    <xf numFmtId="0" fontId="5" fillId="0" borderId="0" xfId="0" applyFont="1" applyFill="1" applyBorder="1" applyAlignment="1">
      <alignment horizontal="center"/>
    </xf>
    <xf numFmtId="164"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19" fillId="0" borderId="3" xfId="60086" applyFont="1" applyFill="1" applyBorder="1" applyAlignment="1">
      <alignment horizontal="center"/>
    </xf>
    <xf numFmtId="0" fontId="19" fillId="0" borderId="0" xfId="60086" applyFont="1" applyFill="1" applyBorder="1" applyAlignment="1">
      <alignment horizontal="center"/>
    </xf>
    <xf numFmtId="0" fontId="19" fillId="0" borderId="0" xfId="60086" applyFont="1" applyFill="1" applyAlignment="1">
      <alignment horizontal="center"/>
    </xf>
    <xf numFmtId="0" fontId="5" fillId="0" borderId="0" xfId="60086" applyFont="1" applyFill="1" applyBorder="1" applyAlignment="1">
      <alignment horizontal="center"/>
    </xf>
    <xf numFmtId="0" fontId="5" fillId="0" borderId="0" xfId="60086" applyFont="1" applyFill="1" applyAlignment="1">
      <alignment horizontal="center"/>
    </xf>
    <xf numFmtId="0" fontId="21" fillId="0" borderId="0" xfId="60086" applyFont="1" applyFill="1"/>
    <xf numFmtId="0" fontId="21" fillId="0" borderId="0" xfId="60086" applyFont="1" applyFill="1" applyAlignment="1">
      <alignment horizontal="right"/>
    </xf>
    <xf numFmtId="42" fontId="21" fillId="0" borderId="0" xfId="60076" applyNumberFormat="1" applyFont="1" applyFill="1"/>
    <xf numFmtId="0" fontId="21" fillId="0" borderId="0" xfId="60086" applyFont="1" applyFill="1" applyAlignment="1"/>
    <xf numFmtId="0" fontId="22" fillId="0" borderId="0" xfId="60086" applyFont="1" applyFill="1" applyAlignment="1">
      <alignment horizontal="right"/>
    </xf>
    <xf numFmtId="41" fontId="21" fillId="0" borderId="0" xfId="60076" applyNumberFormat="1" applyFont="1" applyFill="1"/>
    <xf numFmtId="0" fontId="21" fillId="0" borderId="0" xfId="60086" quotePrefix="1" applyFont="1" applyFill="1" applyAlignment="1">
      <alignment horizontal="left"/>
    </xf>
    <xf numFmtId="0" fontId="20" fillId="0" borderId="0" xfId="60086" applyFont="1" applyFill="1"/>
    <xf numFmtId="0" fontId="22" fillId="0" borderId="0" xfId="60086" applyFont="1" applyFill="1"/>
    <xf numFmtId="0" fontId="52" fillId="0" borderId="0" xfId="60086" applyFont="1" applyFill="1"/>
    <xf numFmtId="172" fontId="5" fillId="0" borderId="0" xfId="60076" applyNumberFormat="1" applyFont="1" applyFill="1"/>
    <xf numFmtId="41" fontId="21" fillId="0" borderId="0" xfId="60076" quotePrefix="1" applyNumberFormat="1" applyFont="1" applyFill="1" applyAlignment="1">
      <alignment horizontal="center"/>
    </xf>
    <xf numFmtId="41" fontId="5" fillId="0" borderId="0" xfId="60086" applyNumberFormat="1" applyFont="1" applyFill="1"/>
    <xf numFmtId="0" fontId="20" fillId="0" borderId="0" xfId="60086" quotePrefix="1" applyFont="1" applyFill="1" applyAlignment="1">
      <alignment horizontal="left"/>
    </xf>
    <xf numFmtId="0" fontId="20" fillId="0" borderId="0" xfId="60086" applyFont="1" applyFill="1" applyAlignment="1">
      <alignment horizontal="right"/>
    </xf>
    <xf numFmtId="42" fontId="20" fillId="0" borderId="10" xfId="60076" applyNumberFormat="1" applyFont="1" applyFill="1" applyBorder="1"/>
    <xf numFmtId="42" fontId="20" fillId="0" borderId="0" xfId="60086" applyNumberFormat="1" applyFont="1" applyFill="1" applyAlignment="1">
      <alignment horizontal="right"/>
    </xf>
    <xf numFmtId="0" fontId="5" fillId="0" borderId="0" xfId="60086" applyFont="1" applyFill="1" applyBorder="1"/>
    <xf numFmtId="0" fontId="5" fillId="0" borderId="0" xfId="60086" applyNumberFormat="1" applyFont="1" applyFill="1" applyAlignment="1"/>
    <xf numFmtId="0" fontId="34" fillId="0" borderId="0" xfId="60086" applyFont="1" applyFill="1"/>
    <xf numFmtId="172" fontId="21" fillId="0" borderId="0" xfId="60076" applyNumberFormat="1" applyFont="1" applyFill="1"/>
    <xf numFmtId="172" fontId="5" fillId="0" borderId="0" xfId="60076" quotePrefix="1" applyNumberFormat="1" applyFont="1" applyFill="1" applyAlignment="1">
      <alignment horizontal="center"/>
    </xf>
    <xf numFmtId="0" fontId="19" fillId="0" borderId="0" xfId="0" applyFont="1" applyFill="1" applyAlignment="1">
      <alignment horizontal="right"/>
    </xf>
    <xf numFmtId="0" fontId="19" fillId="0" borderId="3" xfId="0" applyFont="1" applyFill="1" applyBorder="1" applyAlignment="1">
      <alignment horizontal="center"/>
    </xf>
    <xf numFmtId="42" fontId="21" fillId="0" borderId="0" xfId="0" applyNumberFormat="1" applyFont="1" applyFill="1" applyAlignment="1">
      <alignment horizontal="right"/>
    </xf>
    <xf numFmtId="0" fontId="21" fillId="0" borderId="0" xfId="0" applyFont="1" applyFill="1" applyAlignment="1">
      <alignment horizontal="right"/>
    </xf>
    <xf numFmtId="41" fontId="21" fillId="0" borderId="0" xfId="60076" applyNumberFormat="1" applyFont="1" applyFill="1" applyBorder="1"/>
    <xf numFmtId="172" fontId="21" fillId="0" borderId="0" xfId="60076" quotePrefix="1" applyNumberFormat="1" applyFont="1" applyFill="1" applyAlignment="1">
      <alignment horizontal="center"/>
    </xf>
    <xf numFmtId="42" fontId="20" fillId="0" borderId="0" xfId="0" applyNumberFormat="1" applyFont="1" applyFill="1" applyAlignment="1">
      <alignment horizontal="right"/>
    </xf>
    <xf numFmtId="0" fontId="0" fillId="0" borderId="0" xfId="0" applyAlignment="1">
      <alignment horizontal="right"/>
    </xf>
    <xf numFmtId="0" fontId="109" fillId="0" borderId="0" xfId="0" quotePrefix="1" applyNumberFormat="1" applyFont="1" applyBorder="1" applyAlignment="1">
      <alignment horizontal="center"/>
    </xf>
    <xf numFmtId="10" fontId="85" fillId="0" borderId="0" xfId="0" applyNumberFormat="1" applyFont="1" applyBorder="1" applyAlignment="1"/>
    <xf numFmtId="44" fontId="110" fillId="0" borderId="0" xfId="0" applyNumberFormat="1" applyFont="1" applyBorder="1" applyAlignment="1"/>
    <xf numFmtId="0" fontId="0" fillId="0" borderId="0" xfId="60086" applyNumberFormat="1" applyFont="1" applyFill="1" applyAlignment="1"/>
    <xf numFmtId="0" fontId="20" fillId="0" borderId="0" xfId="60075" applyNumberFormat="1" applyFont="1" applyFill="1" applyAlignment="1"/>
    <xf numFmtId="0" fontId="19" fillId="0" borderId="0" xfId="60086" applyNumberFormat="1" applyFont="1" applyFill="1" applyAlignment="1"/>
    <xf numFmtId="164"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4"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0" fontId="21" fillId="0" borderId="0" xfId="60088" applyNumberFormat="1" applyFont="1" applyFill="1" applyAlignment="1"/>
    <xf numFmtId="5"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13" fillId="0" borderId="0" xfId="59992" applyNumberFormat="1" applyFont="1" applyAlignment="1" applyProtection="1"/>
    <xf numFmtId="0" fontId="80" fillId="0" borderId="0" xfId="60090" applyNumberFormat="1" applyFont="1" applyAlignment="1"/>
    <xf numFmtId="0" fontId="72" fillId="0" borderId="0" xfId="60090" applyNumberFormat="1" applyFont="1" applyAlignment="1"/>
    <xf numFmtId="0" fontId="9" fillId="0" borderId="0" xfId="60090" applyNumberFormat="1" applyFont="1" applyAlignment="1"/>
    <xf numFmtId="0" fontId="115" fillId="0" borderId="0" xfId="60090" applyNumberFormat="1" applyFont="1" applyAlignment="1"/>
    <xf numFmtId="0" fontId="80" fillId="0" borderId="0" xfId="60090" applyNumberFormat="1" applyFont="1" applyAlignment="1">
      <alignment horizontal="right"/>
    </xf>
    <xf numFmtId="0" fontId="80" fillId="0" borderId="0" xfId="60090" applyNumberFormat="1" applyFont="1" applyAlignment="1">
      <alignment horizontal="center"/>
    </xf>
    <xf numFmtId="0" fontId="80" fillId="0" borderId="22" xfId="60090" applyNumberFormat="1" applyFont="1" applyBorder="1" applyAlignment="1">
      <alignment horizontal="center"/>
    </xf>
    <xf numFmtId="0" fontId="80" fillId="0" borderId="0" xfId="60090" applyNumberFormat="1" applyFont="1" applyBorder="1" applyAlignment="1">
      <alignment horizontal="center"/>
    </xf>
    <xf numFmtId="164" fontId="0" fillId="0" borderId="2" xfId="7" quotePrefix="1" applyNumberFormat="1" applyFont="1" applyBorder="1" applyAlignment="1">
      <alignment horizontal="center"/>
    </xf>
    <xf numFmtId="164" fontId="0" fillId="0" borderId="2" xfId="11" quotePrefix="1" applyNumberFormat="1" applyFont="1" applyBorder="1" applyAlignment="1">
      <alignment horizontal="center"/>
    </xf>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41" fontId="8" fillId="0" borderId="0" xfId="0" quotePrefix="1" applyNumberFormat="1" applyFont="1" applyFill="1" applyBorder="1" applyAlignment="1">
      <alignment horizontal="center"/>
    </xf>
    <xf numFmtId="41" fontId="8" fillId="0" borderId="0" xfId="0" applyNumberFormat="1" applyFont="1" applyFill="1" applyAlignment="1"/>
    <xf numFmtId="41" fontId="6" fillId="0" borderId="0" xfId="0" applyNumberFormat="1" applyFont="1" applyFill="1" applyAlignment="1"/>
    <xf numFmtId="41" fontId="8" fillId="0" borderId="0" xfId="0" applyNumberFormat="1" applyFont="1" applyFill="1"/>
    <xf numFmtId="41" fontId="10" fillId="0" borderId="0" xfId="0" applyNumberFormat="1" applyFont="1" applyAlignment="1"/>
    <xf numFmtId="41" fontId="6" fillId="0" borderId="0" xfId="0" quotePrefix="1" applyNumberFormat="1" applyFont="1" applyFill="1" applyAlignment="1">
      <alignment horizontal="left"/>
    </xf>
    <xf numFmtId="41" fontId="16" fillId="0" borderId="0" xfId="0" applyNumberFormat="1" applyFont="1" applyFill="1" applyAlignment="1">
      <alignment horizontal="right"/>
    </xf>
    <xf numFmtId="41" fontId="19" fillId="0" borderId="0" xfId="0" applyNumberFormat="1" applyFont="1" applyFill="1" applyAlignment="1"/>
    <xf numFmtId="41" fontId="19" fillId="0" borderId="2" xfId="0" applyNumberFormat="1" applyFont="1" applyFill="1" applyBorder="1" applyAlignment="1">
      <alignment horizontal="centerContinuous"/>
    </xf>
    <xf numFmtId="41" fontId="19" fillId="0" borderId="0" xfId="0" applyNumberFormat="1" applyFont="1" applyFill="1" applyBorder="1" applyAlignment="1">
      <alignment horizontal="centerContinuous"/>
    </xf>
    <xf numFmtId="41" fontId="19" fillId="0" borderId="0" xfId="60070" applyNumberFormat="1" applyFont="1" applyFill="1" applyAlignment="1">
      <alignment horizontal="center"/>
    </xf>
    <xf numFmtId="41" fontId="19" fillId="0" borderId="0" xfId="0" applyNumberFormat="1" applyFont="1" applyFill="1" applyAlignment="1">
      <alignment horizontal="center"/>
    </xf>
    <xf numFmtId="41" fontId="8" fillId="0" borderId="0" xfId="0" applyNumberFormat="1" applyFont="1" applyFill="1" applyBorder="1" applyAlignment="1"/>
    <xf numFmtId="41" fontId="19" fillId="0" borderId="0" xfId="60070" applyNumberFormat="1" applyFont="1" applyFill="1" applyAlignment="1"/>
    <xf numFmtId="41" fontId="19" fillId="0" borderId="2" xfId="60070" applyNumberFormat="1" applyFont="1" applyFill="1" applyBorder="1" applyAlignment="1">
      <alignment horizontal="center"/>
    </xf>
    <xf numFmtId="41" fontId="5" fillId="0" borderId="4" xfId="0" applyNumberFormat="1" applyFont="1" applyFill="1" applyBorder="1" applyAlignment="1"/>
    <xf numFmtId="41" fontId="5" fillId="0" borderId="6" xfId="0" applyNumberFormat="1" applyFont="1" applyFill="1" applyBorder="1" applyAlignment="1"/>
    <xf numFmtId="41" fontId="0" fillId="0" borderId="0" xfId="0" applyNumberFormat="1" applyFont="1" applyFill="1" applyAlignment="1"/>
    <xf numFmtId="41" fontId="0" fillId="0" borderId="4" xfId="0" applyNumberFormat="1" applyFont="1" applyFill="1" applyBorder="1" applyAlignment="1"/>
    <xf numFmtId="41" fontId="0" fillId="0" borderId="6" xfId="0" applyNumberFormat="1" applyFont="1" applyFill="1" applyBorder="1" applyAlignment="1"/>
    <xf numFmtId="41" fontId="0" fillId="0" borderId="0" xfId="0" applyNumberFormat="1" applyFont="1" applyFill="1" applyBorder="1" applyAlignment="1"/>
    <xf numFmtId="4" fontId="0" fillId="0" borderId="0" xfId="0" applyNumberFormat="1" applyFont="1" applyFill="1" applyAlignment="1"/>
    <xf numFmtId="41" fontId="21" fillId="0" borderId="0" xfId="59991" quotePrefix="1" applyNumberFormat="1" applyFont="1" applyFill="1" applyAlignment="1">
      <alignment horizontal="center"/>
    </xf>
    <xf numFmtId="41" fontId="5" fillId="0" borderId="0" xfId="59991" applyNumberFormat="1" applyFont="1" applyFill="1"/>
    <xf numFmtId="41" fontId="52" fillId="0" borderId="0" xfId="59991" applyNumberFormat="1" applyFont="1" applyFill="1"/>
    <xf numFmtId="41" fontId="52" fillId="0" borderId="0" xfId="60091" applyNumberFormat="1" applyFont="1" applyFill="1"/>
    <xf numFmtId="41" fontId="5" fillId="0" borderId="0" xfId="59991" applyNumberFormat="1" applyFont="1" applyFill="1" applyBorder="1"/>
    <xf numFmtId="41" fontId="5" fillId="0" borderId="22" xfId="59991" applyNumberFormat="1" applyFont="1" applyFill="1" applyBorder="1"/>
    <xf numFmtId="42" fontId="21" fillId="0" borderId="0" xfId="59991" applyNumberFormat="1" applyFont="1" applyFill="1"/>
    <xf numFmtId="172" fontId="5" fillId="0" borderId="0" xfId="60091" applyNumberFormat="1" applyFont="1" applyFill="1" applyBorder="1" applyAlignment="1"/>
    <xf numFmtId="41" fontId="5" fillId="0" borderId="0" xfId="59991" applyNumberFormat="1" applyFont="1" applyFill="1"/>
    <xf numFmtId="41" fontId="52" fillId="0" borderId="0" xfId="59991" applyNumberFormat="1" applyFont="1" applyFill="1"/>
    <xf numFmtId="41" fontId="52" fillId="0" borderId="0" xfId="60091" applyNumberFormat="1" applyFont="1" applyFill="1"/>
    <xf numFmtId="41" fontId="5" fillId="0" borderId="0" xfId="60091" applyNumberFormat="1" applyFont="1" applyFill="1" applyAlignment="1">
      <alignment horizontal="center"/>
    </xf>
    <xf numFmtId="41" fontId="5" fillId="0" borderId="0" xfId="60091" applyNumberFormat="1" applyFont="1" applyFill="1" applyBorder="1" applyAlignment="1">
      <alignment horizontal="center"/>
    </xf>
    <xf numFmtId="41" fontId="5" fillId="0" borderId="22" xfId="60091" applyNumberFormat="1" applyFont="1" applyFill="1" applyBorder="1" applyAlignment="1">
      <alignment horizontal="center"/>
    </xf>
    <xf numFmtId="42" fontId="21" fillId="0" borderId="0" xfId="59991" applyNumberFormat="1" applyFont="1" applyFill="1"/>
    <xf numFmtId="42" fontId="19" fillId="0" borderId="10" xfId="59991" applyNumberFormat="1" applyFont="1" applyFill="1" applyBorder="1"/>
    <xf numFmtId="0" fontId="10" fillId="0" borderId="0" xfId="0" applyNumberFormat="1" applyFont="1" applyAlignment="1">
      <alignment horizontal="right"/>
    </xf>
    <xf numFmtId="0" fontId="0" fillId="0" borderId="0" xfId="0" applyAlignment="1">
      <alignment horizontal="right"/>
    </xf>
    <xf numFmtId="167" fontId="5" fillId="0" borderId="0" xfId="0" applyNumberFormat="1" applyFont="1" applyFill="1" applyAlignment="1"/>
    <xf numFmtId="177" fontId="5" fillId="0" borderId="0" xfId="0" applyNumberFormat="1" applyFont="1" applyFill="1" applyAlignment="1"/>
    <xf numFmtId="176" fontId="5" fillId="0" borderId="0" xfId="0" applyNumberFormat="1" applyFont="1" applyFill="1" applyAlignment="1"/>
    <xf numFmtId="180" fontId="0" fillId="0" borderId="0" xfId="0" quotePrefix="1" applyNumberFormat="1" applyFill="1" applyAlignment="1"/>
    <xf numFmtId="180" fontId="0" fillId="0" borderId="0" xfId="0" quotePrefix="1" applyNumberFormat="1" applyFill="1" applyAlignment="1">
      <alignment horizontal="center"/>
    </xf>
    <xf numFmtId="0" fontId="5" fillId="0" borderId="4" xfId="0" applyNumberFormat="1" applyFont="1" applyFill="1" applyBorder="1" applyAlignment="1"/>
    <xf numFmtId="0" fontId="90" fillId="0" borderId="0" xfId="0" applyFont="1" applyFill="1" applyBorder="1" applyAlignment="1"/>
    <xf numFmtId="0" fontId="0" fillId="0" borderId="0" xfId="0" applyFill="1" applyBorder="1" applyAlignment="1"/>
    <xf numFmtId="167" fontId="0" fillId="0" borderId="0" xfId="0" applyNumberFormat="1" applyFill="1" applyAlignment="1"/>
    <xf numFmtId="182" fontId="5" fillId="0" borderId="0" xfId="0" applyNumberFormat="1" applyFont="1" applyFill="1" applyAlignment="1"/>
    <xf numFmtId="182" fontId="0" fillId="0" borderId="0" xfId="0" applyNumberFormat="1" applyFill="1" applyAlignment="1"/>
    <xf numFmtId="4" fontId="60"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Fill="1" applyAlignment="1">
      <alignment horizontal="center"/>
    </xf>
    <xf numFmtId="42" fontId="5" fillId="0" borderId="0" xfId="60074" applyNumberFormat="1" applyFont="1" applyFill="1" applyAlignment="1">
      <alignment horizontal="right"/>
    </xf>
    <xf numFmtId="42" fontId="5" fillId="0" borderId="0" xfId="60074" applyNumberFormat="1" applyFont="1" applyFill="1" applyAlignment="1"/>
    <xf numFmtId="41" fontId="5" fillId="0" borderId="0" xfId="60074" applyNumberFormat="1" applyFont="1" applyFill="1" applyAlignment="1"/>
    <xf numFmtId="41" fontId="5" fillId="0" borderId="0" xfId="60074" quotePrefix="1" applyNumberFormat="1" applyFont="1" applyFill="1" applyAlignment="1">
      <alignment horizontal="center"/>
    </xf>
    <xf numFmtId="41" fontId="5" fillId="0" borderId="0" xfId="60074" quotePrefix="1" applyNumberFormat="1" applyFont="1" applyFill="1" applyAlignment="1"/>
    <xf numFmtId="41" fontId="5" fillId="0" borderId="0" xfId="60074" quotePrefix="1" applyNumberFormat="1" applyFont="1" applyFill="1" applyAlignment="1">
      <alignment horizontal="right"/>
    </xf>
    <xf numFmtId="41" fontId="5" fillId="0" borderId="0" xfId="60074" applyNumberFormat="1" applyFont="1" applyFill="1" applyAlignment="1">
      <alignment horizontal="center"/>
    </xf>
    <xf numFmtId="41" fontId="5" fillId="0" borderId="0" xfId="60074" applyNumberFormat="1" applyFont="1" applyFill="1" applyAlignment="1">
      <alignment horizontal="right"/>
    </xf>
    <xf numFmtId="41" fontId="5" fillId="0" borderId="0" xfId="60074" quotePrefix="1" applyNumberFormat="1" applyFont="1" applyFill="1" applyBorder="1" applyAlignment="1">
      <alignment horizontal="center"/>
    </xf>
    <xf numFmtId="41" fontId="5" fillId="0" borderId="22" xfId="60074" quotePrefix="1" applyNumberFormat="1" applyFont="1" applyFill="1" applyBorder="1" applyAlignment="1">
      <alignment horizontal="center"/>
    </xf>
    <xf numFmtId="0" fontId="116"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65" fontId="19" fillId="0" borderId="0" xfId="60091" applyNumberFormat="1" applyFont="1" applyFill="1" applyBorder="1" applyAlignment="1">
      <alignment horizontal="center"/>
    </xf>
    <xf numFmtId="0" fontId="116"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65" fontId="19" fillId="0" borderId="0" xfId="60099" applyNumberFormat="1" applyFont="1" applyFill="1" applyBorder="1" applyAlignment="1">
      <alignment horizontal="center"/>
    </xf>
    <xf numFmtId="0" fontId="5" fillId="0" borderId="0" xfId="60099" applyFont="1" applyFill="1" applyBorder="1" applyAlignment="1"/>
    <xf numFmtId="41" fontId="0" fillId="0" borderId="0" xfId="0" applyNumberFormat="1" applyFill="1" applyAlignment="1"/>
    <xf numFmtId="41" fontId="0" fillId="0" borderId="0" xfId="0" applyNumberFormat="1" applyFont="1" applyFill="1" applyAlignment="1">
      <alignment horizontal="center"/>
    </xf>
    <xf numFmtId="0" fontId="0" fillId="0" borderId="0" xfId="0" applyFont="1" applyFill="1"/>
    <xf numFmtId="3" fontId="26" fillId="0" borderId="0" xfId="0" quotePrefix="1" applyNumberFormat="1" applyFont="1" applyFill="1" applyAlignment="1"/>
    <xf numFmtId="41" fontId="26" fillId="0" borderId="2" xfId="0" applyNumberFormat="1" applyFont="1" applyFill="1" applyBorder="1" applyAlignment="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64" fontId="5" fillId="0" borderId="0" xfId="60087" applyNumberFormat="1" applyFont="1" applyFill="1" applyAlignment="1" applyProtection="1">
      <protection locked="0"/>
    </xf>
    <xf numFmtId="0" fontId="68" fillId="0" borderId="0" xfId="0" applyNumberFormat="1" applyFont="1" applyFill="1" applyAlignment="1">
      <alignment horizontal="right"/>
    </xf>
    <xf numFmtId="0" fontId="65" fillId="0" borderId="0" xfId="0" applyNumberFormat="1" applyFont="1" applyFill="1" applyAlignment="1"/>
    <xf numFmtId="0" fontId="40" fillId="0" borderId="22" xfId="0" quotePrefix="1" applyNumberFormat="1" applyFont="1" applyFill="1" applyBorder="1" applyAlignment="1">
      <alignment horizontal="center"/>
    </xf>
    <xf numFmtId="41" fontId="26" fillId="0" borderId="0" xfId="0" applyNumberFormat="1" applyFont="1" applyFill="1" applyBorder="1" applyAlignment="1"/>
    <xf numFmtId="0" fontId="26" fillId="0" borderId="6" xfId="0" applyNumberFormat="1" applyFont="1" applyFill="1" applyBorder="1" applyAlignment="1"/>
    <xf numFmtId="172" fontId="26" fillId="0" borderId="0" xfId="60071" applyNumberFormat="1" applyFont="1" applyFill="1" applyAlignment="1"/>
    <xf numFmtId="164" fontId="10" fillId="0" borderId="0" xfId="60103" applyNumberFormat="1" applyFont="1" applyAlignment="1"/>
    <xf numFmtId="164" fontId="5" fillId="0" borderId="0" xfId="60103" applyNumberFormat="1" applyFont="1" applyAlignment="1"/>
    <xf numFmtId="0" fontId="10" fillId="0" borderId="0" xfId="60103" applyNumberFormat="1" applyFont="1" applyAlignment="1">
      <alignment horizontal="left"/>
    </xf>
    <xf numFmtId="176" fontId="119" fillId="0" borderId="0" xfId="60103" applyAlignment="1">
      <alignment horizontal="left"/>
    </xf>
    <xf numFmtId="0" fontId="10" fillId="0" borderId="0" xfId="60103" applyNumberFormat="1" applyFont="1" applyAlignment="1">
      <alignment horizontal="right"/>
    </xf>
    <xf numFmtId="164" fontId="8" fillId="0" borderId="0" xfId="60103" applyNumberFormat="1" applyFont="1" applyAlignment="1"/>
    <xf numFmtId="0" fontId="5" fillId="0" borderId="0" xfId="60103" applyNumberFormat="1" applyFont="1" applyAlignment="1" applyProtection="1">
      <protection locked="0"/>
    </xf>
    <xf numFmtId="164" fontId="8" fillId="0" borderId="0" xfId="60103" applyNumberFormat="1" applyFont="1"/>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applyAlignment="1"/>
    <xf numFmtId="164" fontId="11" fillId="0" borderId="0" xfId="60103" applyNumberFormat="1" applyFont="1" applyAlignment="1"/>
    <xf numFmtId="164" fontId="34" fillId="0" borderId="0" xfId="60103" applyNumberFormat="1" applyFont="1" applyAlignment="1"/>
    <xf numFmtId="164" fontId="68" fillId="0" borderId="0" xfId="60103" applyNumberFormat="1" applyFont="1" applyAlignment="1">
      <alignment horizontal="center"/>
    </xf>
    <xf numFmtId="0" fontId="85"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64" fontId="68" fillId="0" borderId="0" xfId="60103" applyNumberFormat="1" applyFont="1" applyAlignment="1"/>
    <xf numFmtId="164" fontId="34" fillId="0" borderId="0" xfId="60103" applyNumberFormat="1" applyFont="1"/>
    <xf numFmtId="164" fontId="8" fillId="0" borderId="0" xfId="60103" applyNumberFormat="1" applyFont="1" applyBorder="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77"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8" fontId="34" fillId="0" borderId="0" xfId="60103" applyNumberFormat="1" applyFont="1" applyAlignment="1" applyProtection="1">
      <alignment horizontal="center" vertical="center"/>
      <protection locked="0"/>
    </xf>
    <xf numFmtId="179" fontId="34" fillId="0" borderId="0" xfId="60103" applyNumberFormat="1" applyFont="1" applyAlignment="1" applyProtection="1">
      <alignment horizontal="center"/>
      <protection locked="0"/>
    </xf>
    <xf numFmtId="179" fontId="34" fillId="0" borderId="0" xfId="60103" applyNumberFormat="1" applyFont="1" applyAlignment="1" applyProtection="1">
      <protection locked="0"/>
    </xf>
    <xf numFmtId="179"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76" fontId="119" fillId="0" borderId="0" xfId="60103"/>
    <xf numFmtId="176" fontId="119" fillId="0" borderId="0" xfId="60103" applyAlignment="1"/>
    <xf numFmtId="176" fontId="34" fillId="0" borderId="0" xfId="60103" quotePrefix="1" applyFont="1" applyAlignment="1">
      <alignment horizontal="left"/>
    </xf>
    <xf numFmtId="37" fontId="21" fillId="0" borderId="0" xfId="60104" applyNumberFormat="1" applyFont="1" applyFill="1"/>
    <xf numFmtId="0" fontId="21" fillId="0" borderId="0" xfId="60104" applyFont="1" applyFill="1"/>
    <xf numFmtId="37" fontId="21" fillId="0" borderId="0" xfId="60104" applyNumberFormat="1" applyFont="1" applyFill="1" applyAlignment="1"/>
    <xf numFmtId="0" fontId="19" fillId="0" borderId="0" xfId="60104" applyNumberFormat="1" applyFont="1" applyFill="1" applyAlignment="1">
      <alignment horizontal="right"/>
    </xf>
    <xf numFmtId="41" fontId="21" fillId="0" borderId="0" xfId="60104" quotePrefix="1" applyNumberFormat="1" applyFont="1" applyFill="1" applyAlignment="1">
      <alignment horizontal="center"/>
    </xf>
    <xf numFmtId="41" fontId="21" fillId="0" borderId="0" xfId="60104" quotePrefix="1" applyNumberFormat="1" applyFont="1" applyFill="1" applyAlignment="1"/>
    <xf numFmtId="42" fontId="21" fillId="0" borderId="0" xfId="60104" applyNumberFormat="1" applyFont="1" applyFill="1"/>
    <xf numFmtId="42" fontId="20" fillId="0" borderId="10" xfId="60104" applyNumberFormat="1" applyFont="1" applyFill="1" applyBorder="1"/>
    <xf numFmtId="42" fontId="21" fillId="0" borderId="0" xfId="60104" applyNumberFormat="1" applyFont="1" applyFill="1" applyAlignment="1"/>
    <xf numFmtId="0" fontId="19" fillId="0" borderId="0" xfId="60104" applyFont="1" applyFill="1" applyAlignment="1">
      <alignment horizontal="right"/>
    </xf>
    <xf numFmtId="37" fontId="21" fillId="0" borderId="0" xfId="60106" applyNumberFormat="1" applyFont="1" applyFill="1"/>
    <xf numFmtId="0" fontId="21" fillId="0" borderId="0" xfId="60106" applyFont="1" applyFill="1"/>
    <xf numFmtId="37" fontId="21" fillId="0" borderId="0" xfId="60106" applyNumberFormat="1" applyFont="1" applyFill="1" applyAlignment="1"/>
    <xf numFmtId="37" fontId="5" fillId="0" borderId="0" xfId="60106" applyNumberFormat="1" applyFont="1" applyFill="1"/>
    <xf numFmtId="0" fontId="19" fillId="0" borderId="0" xfId="60106" applyNumberFormat="1" applyFont="1" applyFill="1" applyAlignment="1">
      <alignment horizontal="right"/>
    </xf>
    <xf numFmtId="41" fontId="21" fillId="0" borderId="0" xfId="60106" quotePrefix="1" applyNumberFormat="1" applyFont="1" applyFill="1" applyAlignment="1">
      <alignment horizontal="center"/>
    </xf>
    <xf numFmtId="0" fontId="21" fillId="0" borderId="0" xfId="60106" applyFont="1" applyFill="1" applyAlignment="1"/>
    <xf numFmtId="41" fontId="21" fillId="0" borderId="0" xfId="60106" quotePrefix="1" applyNumberFormat="1" applyFont="1" applyFill="1" applyAlignment="1"/>
    <xf numFmtId="42" fontId="21" fillId="0" borderId="0" xfId="60106" applyNumberFormat="1" applyFont="1" applyFill="1"/>
    <xf numFmtId="42" fontId="20" fillId="0" borderId="10" xfId="60106" applyNumberFormat="1" applyFont="1" applyFill="1" applyBorder="1"/>
    <xf numFmtId="0" fontId="20" fillId="0" borderId="0" xfId="60106" applyNumberFormat="1" applyFont="1" applyFill="1" applyAlignment="1">
      <alignment horizontal="right"/>
    </xf>
    <xf numFmtId="42" fontId="21" fillId="0" borderId="0" xfId="60106" applyNumberFormat="1" applyFont="1" applyFill="1" applyAlignment="1"/>
    <xf numFmtId="41" fontId="8" fillId="0" borderId="0" xfId="0" applyNumberFormat="1" applyFont="1" applyAlignment="1" applyProtection="1">
      <protection locked="0"/>
    </xf>
    <xf numFmtId="41" fontId="9" fillId="0" borderId="0" xfId="0" applyNumberFormat="1" applyFont="1"/>
    <xf numFmtId="41" fontId="9" fillId="0" borderId="0" xfId="0" applyNumberFormat="1" applyFont="1" applyAlignment="1"/>
    <xf numFmtId="41" fontId="8" fillId="0" borderId="4" xfId="0" applyNumberFormat="1" applyFont="1" applyBorder="1" applyAlignment="1" applyProtection="1"/>
    <xf numFmtId="41" fontId="7" fillId="0" borderId="4" xfId="0" applyNumberFormat="1" applyFont="1" applyBorder="1" applyAlignment="1"/>
    <xf numFmtId="41" fontId="7" fillId="0" borderId="4" xfId="0" applyNumberFormat="1" applyFont="1" applyBorder="1" applyAlignment="1" applyProtection="1"/>
    <xf numFmtId="41" fontId="8" fillId="0" borderId="0" xfId="0" applyNumberFormat="1" applyFont="1" applyFill="1" applyAlignment="1" applyProtection="1">
      <protection locked="0"/>
    </xf>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22" xfId="0" quotePrefix="1" applyNumberFormat="1" applyFont="1" applyFill="1" applyBorder="1" applyAlignment="1">
      <alignment horizontal="center"/>
    </xf>
    <xf numFmtId="41" fontId="5" fillId="0" borderId="0" xfId="59990" applyNumberFormat="1" applyFont="1" applyAlignment="1">
      <alignment horizontal="right"/>
    </xf>
    <xf numFmtId="4" fontId="0" fillId="0" borderId="0" xfId="0" quotePrefix="1" applyNumberFormat="1" applyFont="1" applyFill="1" applyAlignment="1">
      <alignment horizontal="left"/>
    </xf>
    <xf numFmtId="4" fontId="0" fillId="0" borderId="0" xfId="0" applyNumberFormat="1" applyFont="1" applyFill="1" applyAlignment="1">
      <alignment horizontal="left"/>
    </xf>
    <xf numFmtId="4" fontId="0" fillId="0" borderId="0" xfId="0" applyNumberFormat="1" applyFont="1" applyFill="1" applyAlignment="1">
      <alignment vertical="center"/>
    </xf>
    <xf numFmtId="4" fontId="0" fillId="0" borderId="0" xfId="0" applyNumberFormat="1" applyFont="1" applyFill="1" applyAlignment="1">
      <alignment vertical="top"/>
    </xf>
    <xf numFmtId="0" fontId="19" fillId="0" borderId="0" xfId="0" applyFont="1" applyAlignment="1">
      <alignment horizontal="center"/>
    </xf>
    <xf numFmtId="3" fontId="0" fillId="0" borderId="0" xfId="0" applyNumberFormat="1" applyFill="1" applyAlignment="1"/>
    <xf numFmtId="4" fontId="0" fillId="0" borderId="0" xfId="0" quotePrefix="1" applyNumberFormat="1" applyFill="1" applyAlignment="1">
      <alignment horizontal="left"/>
    </xf>
    <xf numFmtId="4" fontId="0" fillId="0" borderId="0" xfId="0" applyNumberFormat="1" applyFill="1" applyAlignment="1"/>
    <xf numFmtId="0" fontId="0" fillId="0" borderId="0" xfId="0" applyFill="1"/>
    <xf numFmtId="0" fontId="19" fillId="0" borderId="0" xfId="0" quotePrefix="1" applyFont="1" applyFill="1" applyAlignment="1">
      <alignment horizontal="left"/>
    </xf>
    <xf numFmtId="165" fontId="19" fillId="0" borderId="0" xfId="0" applyNumberFormat="1" applyFont="1" applyFill="1" applyAlignment="1"/>
    <xf numFmtId="0" fontId="91" fillId="0" borderId="0" xfId="0" applyFont="1" applyFill="1" applyAlignment="1">
      <alignment horizontal="center"/>
    </xf>
    <xf numFmtId="0" fontId="91"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2"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35" fillId="0" borderId="0" xfId="0" applyFont="1" applyFill="1"/>
    <xf numFmtId="0" fontId="35" fillId="0" borderId="0" xfId="0" quotePrefix="1" applyFont="1" applyFill="1" applyAlignment="1">
      <alignment horizontal="center"/>
    </xf>
    <xf numFmtId="0" fontId="35" fillId="0" borderId="0" xfId="0" applyFont="1" applyFill="1" applyAlignment="1">
      <alignment horizontal="center"/>
    </xf>
    <xf numFmtId="0" fontId="35" fillId="0" borderId="0" xfId="0" quotePrefix="1" applyFont="1" applyFill="1"/>
    <xf numFmtId="0" fontId="138" fillId="0" borderId="0" xfId="0" applyFont="1" applyFill="1"/>
    <xf numFmtId="41" fontId="35" fillId="0" borderId="0" xfId="0" applyNumberFormat="1" applyFont="1" applyFill="1"/>
    <xf numFmtId="0" fontId="91" fillId="0" borderId="0" xfId="0" applyFont="1" applyFill="1"/>
    <xf numFmtId="44" fontId="19" fillId="0" borderId="0" xfId="0" applyNumberFormat="1" applyFont="1" applyFill="1" applyAlignment="1">
      <alignment horizontal="right"/>
    </xf>
    <xf numFmtId="42" fontId="19" fillId="0" borderId="10" xfId="0" applyNumberFormat="1" applyFont="1" applyFill="1" applyBorder="1"/>
    <xf numFmtId="42"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41" fontId="5" fillId="0" borderId="0" xfId="59989" applyNumberFormat="1" applyFont="1" applyAlignment="1"/>
    <xf numFmtId="41" fontId="5" fillId="0" borderId="0" xfId="59989" applyNumberFormat="1" applyFont="1" applyAlignment="1">
      <alignment horizontal="right"/>
    </xf>
    <xf numFmtId="0" fontId="19" fillId="0" borderId="0" xfId="59989" quotePrefix="1" applyNumberFormat="1" applyFont="1" applyAlignment="1">
      <alignment horizontal="left" indent="4"/>
    </xf>
    <xf numFmtId="41" fontId="19" fillId="0" borderId="4" xfId="59989" applyNumberFormat="1" applyFont="1" applyBorder="1" applyAlignment="1"/>
    <xf numFmtId="41" fontId="5" fillId="0" borderId="4" xfId="59989" applyNumberFormat="1" applyFont="1" applyBorder="1" applyAlignment="1"/>
    <xf numFmtId="41" fontId="5" fillId="0" borderId="0" xfId="59989" applyNumberFormat="1" applyFont="1" applyBorder="1" applyAlignment="1">
      <alignment horizontal="right"/>
    </xf>
    <xf numFmtId="0" fontId="19" fillId="0" borderId="0" xfId="59989" quotePrefix="1" applyNumberFormat="1" applyFont="1" applyAlignment="1">
      <alignment horizontal="right"/>
    </xf>
    <xf numFmtId="41" fontId="21" fillId="0" borderId="0" xfId="60104" applyNumberFormat="1" applyFont="1" applyFill="1"/>
    <xf numFmtId="41" fontId="21" fillId="0" borderId="0" xfId="60104" applyNumberFormat="1" applyFont="1" applyFill="1" applyAlignment="1"/>
    <xf numFmtId="41" fontId="52" fillId="0" borderId="0" xfId="60104" applyNumberFormat="1" applyFont="1" applyFill="1"/>
    <xf numFmtId="41" fontId="21" fillId="0" borderId="0" xfId="60104" quotePrefix="1" applyNumberFormat="1" applyFont="1" applyFill="1" applyAlignment="1">
      <alignment horizontal="right"/>
    </xf>
    <xf numFmtId="41" fontId="21" fillId="0" borderId="0" xfId="60106" applyNumberFormat="1" applyFont="1" applyFill="1"/>
    <xf numFmtId="41" fontId="21" fillId="0" borderId="0" xfId="60106" applyNumberFormat="1" applyFont="1" applyFill="1" applyAlignment="1"/>
    <xf numFmtId="41" fontId="52" fillId="0" borderId="0" xfId="60106" applyNumberFormat="1" applyFont="1" applyFill="1"/>
    <xf numFmtId="41" fontId="21" fillId="0" borderId="0" xfId="60106" applyNumberFormat="1" applyFont="1" applyFill="1" applyAlignment="1">
      <alignment horizontal="right"/>
    </xf>
    <xf numFmtId="41" fontId="21" fillId="0" borderId="0" xfId="60106" quotePrefix="1" applyNumberFormat="1" applyFont="1" applyFill="1" applyAlignment="1">
      <alignment horizontal="right"/>
    </xf>
    <xf numFmtId="41" fontId="52" fillId="0" borderId="0" xfId="60106" quotePrefix="1" applyNumberFormat="1" applyFont="1" applyFill="1" applyAlignment="1">
      <alignment horizontal="right"/>
    </xf>
    <xf numFmtId="4" fontId="0" fillId="0" borderId="0" xfId="0" applyNumberFormat="1" applyFill="1" applyAlignment="1">
      <alignment horizontal="left"/>
    </xf>
    <xf numFmtId="41" fontId="19" fillId="0" borderId="7" xfId="0" applyNumberFormat="1" applyFont="1" applyFill="1" applyBorder="1" applyAlignment="1" applyProtection="1">
      <alignment horizontal="right"/>
    </xf>
    <xf numFmtId="41" fontId="16" fillId="0" borderId="22" xfId="60077" applyNumberFormat="1" applyFont="1" applyFill="1" applyBorder="1" applyAlignment="1" applyProtection="1">
      <alignment horizontal="right"/>
    </xf>
    <xf numFmtId="41" fontId="16" fillId="0" borderId="0" xfId="60077" applyNumberFormat="1" applyFont="1" applyFill="1" applyAlignment="1" applyProtection="1">
      <alignment horizontal="right"/>
    </xf>
    <xf numFmtId="41" fontId="101" fillId="0" borderId="22" xfId="0" applyNumberFormat="1" applyFont="1" applyBorder="1" applyAlignment="1" applyProtection="1">
      <alignment horizontal="right"/>
    </xf>
    <xf numFmtId="41" fontId="16" fillId="0" borderId="22" xfId="0" applyNumberFormat="1" applyFont="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42" fontId="10" fillId="0" borderId="10" xfId="60912" applyNumberFormat="1" applyFont="1" applyFill="1" applyBorder="1" applyAlignment="1"/>
    <xf numFmtId="42" fontId="19" fillId="0" borderId="0" xfId="60912" applyNumberFormat="1" applyFont="1" applyFill="1" applyAlignment="1"/>
    <xf numFmtId="42"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41" fontId="11" fillId="0" borderId="22" xfId="60076" applyNumberFormat="1" applyFont="1" applyFill="1" applyBorder="1" applyAlignment="1"/>
    <xf numFmtId="41" fontId="5" fillId="0" borderId="0" xfId="60912" applyNumberFormat="1" applyFont="1" applyFill="1" applyAlignment="1"/>
    <xf numFmtId="41" fontId="11" fillId="0" borderId="0" xfId="60076" applyNumberFormat="1" applyFont="1" applyFill="1"/>
    <xf numFmtId="41" fontId="11" fillId="0" borderId="0" xfId="60076" applyNumberFormat="1" applyFont="1" applyFill="1" applyAlignment="1"/>
    <xf numFmtId="0" fontId="139" fillId="0" borderId="0" xfId="60912" applyNumberFormat="1" applyFont="1" applyFill="1" applyAlignment="1"/>
    <xf numFmtId="41" fontId="10" fillId="0" borderId="0" xfId="60912" applyNumberFormat="1" applyFont="1" applyFill="1" applyAlignment="1"/>
    <xf numFmtId="41" fontId="19" fillId="0" borderId="0" xfId="60912" applyNumberFormat="1" applyFont="1" applyFill="1" applyAlignment="1"/>
    <xf numFmtId="0" fontId="11" fillId="0" borderId="0" xfId="60912" applyNumberFormat="1" applyFont="1" applyFill="1" applyBorder="1" applyAlignment="1"/>
    <xf numFmtId="41" fontId="11" fillId="0" borderId="22" xfId="60912" applyNumberFormat="1" applyFont="1" applyFill="1" applyBorder="1" applyAlignment="1">
      <alignment horizontal="center"/>
    </xf>
    <xf numFmtId="41" fontId="11" fillId="0" borderId="0" xfId="60912" applyNumberFormat="1" applyFont="1" applyFill="1" applyBorder="1" applyAlignment="1"/>
    <xf numFmtId="41" fontId="11" fillId="0" borderId="0" xfId="60912" applyNumberFormat="1" applyFont="1" applyFill="1" applyBorder="1"/>
    <xf numFmtId="41" fontId="11" fillId="0" borderId="0" xfId="60912" applyNumberFormat="1" applyFont="1" applyFill="1" applyBorder="1" applyAlignment="1">
      <alignment horizontal="center"/>
    </xf>
    <xf numFmtId="41" fontId="11" fillId="0" borderId="0" xfId="60912" quotePrefix="1" applyNumberFormat="1" applyFont="1" applyFill="1" applyBorder="1" applyAlignment="1"/>
    <xf numFmtId="41" fontId="11" fillId="0" borderId="0" xfId="60912" applyNumberFormat="1" applyFont="1" applyFill="1" applyBorder="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41"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41" fontId="11" fillId="0" borderId="22" xfId="60912" applyNumberFormat="1" applyFont="1" applyFill="1" applyBorder="1" applyAlignment="1"/>
    <xf numFmtId="41" fontId="11" fillId="0" borderId="0" xfId="60912" applyNumberFormat="1" applyFont="1" applyFill="1" applyAlignment="1"/>
    <xf numFmtId="41" fontId="11" fillId="0" borderId="0" xfId="60912" applyNumberFormat="1" applyFont="1" applyAlignment="1"/>
    <xf numFmtId="41" fontId="11" fillId="0" borderId="0" xfId="60912" applyNumberFormat="1" applyFont="1" applyFill="1"/>
    <xf numFmtId="1" fontId="11" fillId="0" borderId="0" xfId="60076" applyNumberFormat="1" applyFont="1" applyAlignment="1"/>
    <xf numFmtId="1" fontId="19" fillId="0" borderId="0" xfId="60076" applyNumberFormat="1" applyFont="1" applyAlignment="1"/>
    <xf numFmtId="1" fontId="11" fillId="0" borderId="0" xfId="60076" quotePrefix="1" applyNumberFormat="1" applyFont="1" applyFill="1" applyAlignment="1">
      <alignment horizontal="left"/>
    </xf>
    <xf numFmtId="42"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39"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11" fillId="0" borderId="22" xfId="60912" applyNumberFormat="1" applyFont="1" applyFill="1" applyBorder="1" applyAlignment="1">
      <alignment horizontal="center"/>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42" fontId="19" fillId="0" borderId="0" xfId="19" applyNumberFormat="1" applyFont="1" applyFill="1" applyAlignment="1"/>
    <xf numFmtId="42"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41" fontId="19" fillId="0" borderId="0" xfId="19" applyNumberFormat="1" applyFont="1" applyFill="1" applyAlignment="1"/>
    <xf numFmtId="0" fontId="60" fillId="0" borderId="0" xfId="60912" applyNumberFormat="1" applyFont="1" applyFill="1" applyAlignment="1"/>
    <xf numFmtId="0" fontId="5" fillId="0" borderId="4" xfId="60912" applyNumberFormat="1" applyFont="1" applyFill="1" applyBorder="1"/>
    <xf numFmtId="0" fontId="5" fillId="0" borderId="4" xfId="60912" applyNumberFormat="1" applyFont="1" applyFill="1" applyBorder="1" applyAlignment="1"/>
    <xf numFmtId="0" fontId="5" fillId="0" borderId="22" xfId="60912" applyNumberFormat="1" applyFont="1" applyFill="1" applyBorder="1" applyAlignment="1"/>
    <xf numFmtId="0" fontId="19" fillId="0" borderId="22" xfId="60912" applyNumberFormat="1" applyFont="1" applyFill="1" applyBorder="1" applyAlignment="1"/>
    <xf numFmtId="41" fontId="5" fillId="0" borderId="0" xfId="19" applyNumberFormat="1" applyFont="1" applyFill="1" applyAlignment="1"/>
    <xf numFmtId="42" fontId="5" fillId="0" borderId="0" xfId="19" applyNumberFormat="1" applyFont="1" applyFill="1" applyAlignment="1"/>
    <xf numFmtId="42" fontId="5" fillId="0" borderId="0" xfId="19" applyNumberFormat="1" applyFont="1" applyFill="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66" fontId="5" fillId="0" borderId="0" xfId="60912" applyNumberFormat="1" applyFont="1" applyFill="1" applyAlignment="1"/>
    <xf numFmtId="42" fontId="5" fillId="0" borderId="0" xfId="60912" applyNumberFormat="1" applyFont="1" applyFill="1" applyAlignment="1"/>
    <xf numFmtId="42"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22" xfId="19"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10" fontId="5" fillId="0" borderId="0" xfId="19" quotePrefix="1" applyNumberFormat="1" applyFont="1" applyBorder="1" applyAlignment="1"/>
    <xf numFmtId="41"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42" fontId="0" fillId="0" borderId="0" xfId="60912" applyNumberFormat="1" applyFont="1" applyFill="1" applyAlignment="1"/>
    <xf numFmtId="0" fontId="60"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66"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0" fontId="5" fillId="0" borderId="0" xfId="19" applyNumberFormat="1" applyFont="1" applyAlignment="1"/>
    <xf numFmtId="0" fontId="5" fillId="0" borderId="0" xfId="60912" quotePrefix="1" applyNumberFormat="1" applyFont="1" applyAlignment="1">
      <alignment horizontal="left"/>
    </xf>
    <xf numFmtId="10" fontId="5" fillId="0" borderId="0" xfId="59993" applyNumberFormat="1" applyFont="1" applyFill="1" applyAlignment="1"/>
    <xf numFmtId="42" fontId="5" fillId="0" borderId="0" xfId="60912" applyNumberFormat="1" applyFont="1" applyFill="1" applyBorder="1" applyAlignment="1"/>
    <xf numFmtId="42"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49" fontId="0" fillId="0" borderId="0" xfId="7" applyNumberFormat="1" applyFont="1" applyAlignment="1">
      <alignment horizontal="left"/>
    </xf>
    <xf numFmtId="49" fontId="0" fillId="0" borderId="0" xfId="1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6" fillId="0" borderId="0" xfId="0" applyNumberFormat="1" applyFont="1" applyFill="1" applyAlignment="1">
      <alignment horizontal="left"/>
    </xf>
    <xf numFmtId="41" fontId="5" fillId="0" borderId="0" xfId="0" applyNumberFormat="1" applyFont="1" applyFill="1" applyAlignment="1"/>
    <xf numFmtId="3" fontId="38" fillId="0" borderId="0" xfId="14" applyNumberFormat="1" applyFont="1" applyAlignment="1">
      <alignment horizontal="right"/>
    </xf>
    <xf numFmtId="0" fontId="38" fillId="0" borderId="0" xfId="14" applyFont="1" applyBorder="1" applyAlignment="1"/>
    <xf numFmtId="3" fontId="5" fillId="37" borderId="0" xfId="0" applyNumberFormat="1" applyFont="1" applyFill="1" applyAlignment="1">
      <alignment horizontal="right"/>
    </xf>
    <xf numFmtId="3" fontId="19" fillId="0" borderId="0" xfId="0" applyNumberFormat="1" applyFont="1" applyAlignment="1">
      <alignment horizontal="center"/>
    </xf>
    <xf numFmtId="0" fontId="140"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42" fontId="5" fillId="37" borderId="0" xfId="0" quotePrefix="1" applyNumberFormat="1" applyFont="1" applyFill="1" applyBorder="1" applyAlignment="1">
      <alignment horizontal="right"/>
    </xf>
    <xf numFmtId="43" fontId="19" fillId="0" borderId="22" xfId="0" applyNumberFormat="1" applyFont="1" applyFill="1" applyBorder="1" applyAlignment="1">
      <alignment horizontal="center"/>
    </xf>
    <xf numFmtId="41" fontId="5" fillId="37" borderId="0" xfId="0" applyNumberFormat="1" applyFont="1" applyFill="1" applyBorder="1" applyAlignment="1">
      <alignment horizontal="right"/>
    </xf>
    <xf numFmtId="41" fontId="19" fillId="37" borderId="0" xfId="0" applyNumberFormat="1" applyFont="1" applyFill="1" applyBorder="1" applyAlignment="1">
      <alignment horizontal="right"/>
    </xf>
    <xf numFmtId="41" fontId="5" fillId="37" borderId="0" xfId="0" quotePrefix="1" applyNumberFormat="1" applyFont="1" applyFill="1" applyBorder="1" applyAlignment="1"/>
    <xf numFmtId="41" fontId="19" fillId="37" borderId="0" xfId="0" applyNumberFormat="1" applyFont="1" applyFill="1" applyBorder="1" applyAlignment="1" applyProtection="1">
      <protection locked="0"/>
    </xf>
    <xf numFmtId="41" fontId="5" fillId="37" borderId="0" xfId="0" applyNumberFormat="1" applyFont="1" applyFill="1" applyBorder="1"/>
    <xf numFmtId="41" fontId="5" fillId="37" borderId="0" xfId="0" applyNumberFormat="1" applyFont="1" applyFill="1" applyAlignment="1">
      <alignment horizontal="right"/>
    </xf>
    <xf numFmtId="41" fontId="5" fillId="37" borderId="0" xfId="0" quotePrefix="1" applyNumberFormat="1" applyFont="1" applyFill="1" applyBorder="1" applyAlignment="1">
      <alignment horizontal="right"/>
    </xf>
    <xf numFmtId="41" fontId="11" fillId="37" borderId="0" xfId="0" applyNumberFormat="1" applyFont="1" applyFill="1" applyAlignment="1">
      <alignment horizontal="right"/>
    </xf>
    <xf numFmtId="41" fontId="5" fillId="0" borderId="22" xfId="0" applyNumberFormat="1" applyFont="1" applyFill="1" applyBorder="1" applyAlignment="1">
      <alignment horizontal="right"/>
    </xf>
    <xf numFmtId="41" fontId="19" fillId="37" borderId="0" xfId="0" quotePrefix="1" applyNumberFormat="1" applyFont="1" applyFill="1" applyBorder="1" applyAlignment="1"/>
    <xf numFmtId="41" fontId="5" fillId="0" borderId="22" xfId="18" applyNumberFormat="1" applyFont="1" applyFill="1" applyBorder="1" applyAlignment="1"/>
    <xf numFmtId="41" fontId="5" fillId="37" borderId="0" xfId="0" applyNumberFormat="1" applyFont="1" applyFill="1" applyBorder="1" applyAlignment="1"/>
    <xf numFmtId="41" fontId="5" fillId="0" borderId="22" xfId="0" quotePrefix="1" applyNumberFormat="1" applyFont="1" applyFill="1" applyBorder="1" applyAlignment="1"/>
    <xf numFmtId="49" fontId="0" fillId="0" borderId="0" xfId="7" applyNumberFormat="1" applyFont="1" applyAlignment="1"/>
    <xf numFmtId="43" fontId="0" fillId="0" borderId="0" xfId="36083" applyNumberFormat="1" applyFont="1" applyBorder="1"/>
    <xf numFmtId="0" fontId="0" fillId="0" borderId="22" xfId="19" applyNumberFormat="1" applyFont="1" applyFill="1" applyBorder="1" applyAlignment="1">
      <alignment horizontal="center"/>
    </xf>
    <xf numFmtId="0" fontId="0" fillId="0" borderId="0" xfId="36083" applyFont="1"/>
    <xf numFmtId="41" fontId="10" fillId="0" borderId="4" xfId="0" applyNumberFormat="1" applyFont="1" applyBorder="1" applyAlignment="1"/>
    <xf numFmtId="41" fontId="11" fillId="0" borderId="4" xfId="0" applyNumberFormat="1" applyFont="1" applyBorder="1" applyAlignment="1"/>
    <xf numFmtId="164" fontId="0" fillId="0" borderId="0" xfId="0" applyNumberFormat="1" applyFont="1" applyAlignment="1" applyProtection="1">
      <protection locked="0"/>
    </xf>
    <xf numFmtId="164" fontId="0" fillId="0" borderId="0" xfId="0" applyNumberFormat="1" applyFont="1" applyAlignment="1"/>
    <xf numFmtId="42" fontId="19" fillId="0" borderId="0" xfId="59991" applyNumberFormat="1" applyFont="1" applyFill="1" applyBorder="1"/>
    <xf numFmtId="42" fontId="20" fillId="0" borderId="0" xfId="60104" applyNumberFormat="1" applyFont="1" applyFill="1" applyBorder="1"/>
    <xf numFmtId="164" fontId="141" fillId="0" borderId="0" xfId="0" applyNumberFormat="1" applyFont="1" applyAlignment="1">
      <alignment horizontal="fill"/>
    </xf>
    <xf numFmtId="49" fontId="141" fillId="0" borderId="0" xfId="7" applyNumberFormat="1" applyFont="1" applyAlignment="1"/>
    <xf numFmtId="49" fontId="141" fillId="0" borderId="0" xfId="11" applyNumberFormat="1" applyFont="1" applyAlignment="1"/>
    <xf numFmtId="164" fontId="141" fillId="0" borderId="0" xfId="11" applyNumberFormat="1" applyFont="1" applyAlignment="1">
      <alignment horizontal="fill"/>
    </xf>
    <xf numFmtId="0" fontId="10" fillId="0" borderId="0" xfId="0" applyFont="1" applyFill="1" applyAlignment="1">
      <alignment horizontal="right"/>
    </xf>
    <xf numFmtId="0" fontId="10" fillId="0" borderId="0" xfId="14" applyFont="1" applyAlignment="1">
      <alignment horizontal="right"/>
    </xf>
    <xf numFmtId="0" fontId="19" fillId="0" borderId="22" xfId="0" applyFont="1" applyFill="1" applyBorder="1" applyAlignment="1">
      <alignment horizontal="center"/>
    </xf>
    <xf numFmtId="0" fontId="60" fillId="0" borderId="22" xfId="0" applyFont="1" applyFill="1" applyBorder="1" applyAlignment="1">
      <alignment horizontal="centerContinuous"/>
    </xf>
    <xf numFmtId="0" fontId="0" fillId="0" borderId="0" xfId="0" applyFont="1" applyFill="1" applyAlignment="1">
      <alignment horizontal="center"/>
    </xf>
    <xf numFmtId="0" fontId="0" fillId="0" borderId="0" xfId="0" quotePrefix="1" applyFont="1" applyFill="1"/>
    <xf numFmtId="0" fontId="0" fillId="0" borderId="0" xfId="0" applyFont="1" applyFill="1" applyAlignment="1">
      <alignment horizontal="right"/>
    </xf>
    <xf numFmtId="42" fontId="0" fillId="0" borderId="0" xfId="20" applyNumberFormat="1" applyFont="1" applyFill="1"/>
    <xf numFmtId="42" fontId="0" fillId="0" borderId="0" xfId="20" quotePrefix="1" applyNumberFormat="1" applyFont="1" applyFill="1" applyAlignment="1">
      <alignment horizontal="center"/>
    </xf>
    <xf numFmtId="42" fontId="0" fillId="0" borderId="0" xfId="0" applyNumberFormat="1" applyFont="1" applyFill="1"/>
    <xf numFmtId="41" fontId="0" fillId="0" borderId="0" xfId="0" applyNumberFormat="1" applyFont="1" applyFill="1"/>
    <xf numFmtId="41" fontId="0" fillId="0" borderId="0" xfId="0" quotePrefix="1" applyNumberFormat="1" applyFont="1" applyFill="1" applyAlignment="1">
      <alignment horizontal="center"/>
    </xf>
    <xf numFmtId="41" fontId="0" fillId="0" borderId="0" xfId="20" quotePrefix="1" applyNumberFormat="1" applyFont="1" applyFill="1" applyAlignment="1">
      <alignment horizontal="center"/>
    </xf>
    <xf numFmtId="0" fontId="0" fillId="0" borderId="0" xfId="0" applyFont="1" applyFill="1" applyAlignment="1">
      <alignment horizontal="left"/>
    </xf>
    <xf numFmtId="41" fontId="0" fillId="0" borderId="0" xfId="0" applyNumberFormat="1" applyFont="1" applyFill="1" applyBorder="1"/>
    <xf numFmtId="41" fontId="0" fillId="0" borderId="0" xfId="0" applyNumberFormat="1" applyFont="1" applyFill="1" applyAlignment="1">
      <alignment horizontal="right"/>
    </xf>
    <xf numFmtId="43" fontId="0" fillId="0" borderId="0" xfId="0" applyNumberFormat="1" applyFont="1" applyFill="1"/>
    <xf numFmtId="0" fontId="0" fillId="0" borderId="0" xfId="0" quotePrefix="1" applyFont="1" applyFill="1" applyAlignment="1">
      <alignment horizontal="center"/>
    </xf>
    <xf numFmtId="41" fontId="0" fillId="0" borderId="0" xfId="20" applyNumberFormat="1" applyFont="1" applyFill="1"/>
    <xf numFmtId="0" fontId="0" fillId="16" borderId="0" xfId="0" applyFont="1" applyFill="1"/>
    <xf numFmtId="0" fontId="71" fillId="0" borderId="0" xfId="0" applyFont="1" applyFill="1"/>
    <xf numFmtId="41" fontId="0" fillId="0" borderId="0" xfId="20" quotePrefix="1" applyNumberFormat="1" applyFont="1" applyFill="1" applyBorder="1" applyAlignment="1">
      <alignment horizontal="center"/>
    </xf>
    <xf numFmtId="0" fontId="0" fillId="0" borderId="0" xfId="36083" applyNumberFormat="1" applyFont="1" applyFill="1" applyAlignment="1">
      <alignment vertical="top"/>
    </xf>
    <xf numFmtId="0" fontId="0" fillId="0" borderId="0" xfId="36083" applyNumberFormat="1" applyFont="1" applyFill="1"/>
    <xf numFmtId="0" fontId="0" fillId="0" borderId="0" xfId="36083" applyFont="1" applyFill="1"/>
    <xf numFmtId="43" fontId="0" fillId="0" borderId="0" xfId="36083" applyNumberFormat="1" applyFont="1" applyFill="1"/>
    <xf numFmtId="42" fontId="0" fillId="0" borderId="0" xfId="36083" applyNumberFormat="1" applyFont="1" applyFill="1"/>
    <xf numFmtId="0" fontId="35" fillId="0" borderId="0" xfId="36083" applyFont="1" applyFill="1" applyAlignment="1">
      <alignment horizontal="center"/>
    </xf>
    <xf numFmtId="37" fontId="10" fillId="0" borderId="0" xfId="0" applyNumberFormat="1" applyFont="1" applyAlignment="1">
      <alignment horizontal="left"/>
    </xf>
    <xf numFmtId="172" fontId="19" fillId="0" borderId="0" xfId="60076" applyNumberFormat="1" applyFont="1" applyAlignment="1">
      <alignment horizontal="center"/>
    </xf>
    <xf numFmtId="41" fontId="5" fillId="0" borderId="0" xfId="60076" applyNumberFormat="1" applyFont="1" applyAlignment="1">
      <alignment horizontal="center"/>
    </xf>
    <xf numFmtId="172" fontId="5" fillId="0" borderId="0" xfId="60076" applyNumberFormat="1" applyFont="1" applyBorder="1" applyAlignment="1"/>
    <xf numFmtId="41" fontId="19" fillId="0" borderId="4" xfId="0" applyNumberFormat="1" applyFont="1" applyBorder="1" applyAlignment="1"/>
    <xf numFmtId="164" fontId="0" fillId="0" borderId="0" xfId="60087" applyNumberFormat="1" applyFont="1" applyAlignment="1" applyProtection="1">
      <protection locked="0"/>
    </xf>
    <xf numFmtId="43" fontId="5" fillId="0" borderId="0" xfId="60076" applyFont="1" applyAlignment="1">
      <alignment horizontal="right"/>
    </xf>
    <xf numFmtId="164" fontId="19" fillId="0" borderId="0" xfId="59990" quotePrefix="1" applyNumberFormat="1" applyFont="1" applyAlignment="1">
      <alignment horizontal="left"/>
    </xf>
    <xf numFmtId="43" fontId="19" fillId="0" borderId="0" xfId="60076" applyFont="1" applyAlignment="1">
      <alignment horizontal="right"/>
    </xf>
    <xf numFmtId="43" fontId="19" fillId="0" borderId="0" xfId="60076" quotePrefix="1" applyFont="1" applyAlignment="1">
      <alignment horizontal="center"/>
    </xf>
    <xf numFmtId="0" fontId="5" fillId="0" borderId="4" xfId="59990" applyNumberFormat="1" applyFont="1" applyBorder="1"/>
    <xf numFmtId="0" fontId="5" fillId="0" borderId="0" xfId="59990" applyNumberFormat="1" applyFont="1" applyBorder="1" applyAlignment="1"/>
    <xf numFmtId="43" fontId="5" fillId="0" borderId="4" xfId="60076" applyFont="1" applyBorder="1" applyAlignment="1">
      <alignment horizontal="right"/>
    </xf>
    <xf numFmtId="42" fontId="5" fillId="0" borderId="0" xfId="60076" applyNumberFormat="1" applyFont="1" applyFill="1" applyAlignment="1">
      <alignment horizontal="center"/>
    </xf>
    <xf numFmtId="41" fontId="5" fillId="0" borderId="0" xfId="60076" applyNumberFormat="1" applyFont="1" applyBorder="1" applyAlignment="1">
      <alignment horizontal="right"/>
    </xf>
    <xf numFmtId="41" fontId="5" fillId="0" borderId="0" xfId="60076" applyNumberFormat="1" applyFont="1" applyFill="1" applyAlignment="1">
      <alignment horizontal="center"/>
    </xf>
    <xf numFmtId="41" fontId="5" fillId="0" borderId="0" xfId="60076" applyNumberFormat="1" applyFont="1" applyAlignment="1">
      <alignment horizontal="right"/>
    </xf>
    <xf numFmtId="41" fontId="19" fillId="0" borderId="8" xfId="60076" applyNumberFormat="1" applyFont="1" applyBorder="1" applyAlignment="1"/>
    <xf numFmtId="41" fontId="5" fillId="0" borderId="22" xfId="59990" applyNumberFormat="1" applyFont="1" applyBorder="1" applyAlignment="1"/>
    <xf numFmtId="42" fontId="19" fillId="0" borderId="9" xfId="59990" applyNumberFormat="1" applyFont="1" applyBorder="1"/>
    <xf numFmtId="0" fontId="5" fillId="16" borderId="0" xfId="14" applyNumberFormat="1" applyFont="1" applyFill="1" applyBorder="1" applyAlignment="1"/>
    <xf numFmtId="3" fontId="5" fillId="16" borderId="0" xfId="14" applyNumberFormat="1" applyFont="1" applyFill="1" applyAlignment="1">
      <alignment horizontal="right"/>
    </xf>
    <xf numFmtId="3" fontId="5" fillId="16" borderId="4" xfId="14" applyNumberFormat="1" applyFont="1" applyFill="1" applyBorder="1" applyAlignment="1"/>
    <xf numFmtId="3" fontId="5" fillId="16" borderId="0" xfId="14" applyNumberFormat="1" applyFont="1" applyFill="1" applyBorder="1" applyAlignment="1">
      <alignment horizontal="right"/>
    </xf>
    <xf numFmtId="3" fontId="5" fillId="16" borderId="0" xfId="14" applyNumberFormat="1" applyFont="1" applyFill="1" applyBorder="1" applyAlignment="1"/>
    <xf numFmtId="0" fontId="19" fillId="16" borderId="0" xfId="14" applyNumberFormat="1" applyFont="1" applyFill="1" applyAlignment="1">
      <alignment horizontal="left"/>
    </xf>
    <xf numFmtId="0" fontId="5" fillId="16" borderId="0" xfId="14" applyNumberFormat="1" applyFont="1" applyFill="1" applyAlignment="1"/>
    <xf numFmtId="3" fontId="5" fillId="16" borderId="0" xfId="14" applyNumberFormat="1" applyFont="1" applyFill="1" applyAlignment="1"/>
    <xf numFmtId="0" fontId="10" fillId="16" borderId="0" xfId="14" applyNumberFormat="1" applyFont="1" applyFill="1" applyAlignment="1">
      <alignment horizontal="left"/>
    </xf>
    <xf numFmtId="42" fontId="5" fillId="16" borderId="0" xfId="44020" applyNumberFormat="1" applyFont="1" applyFill="1" applyBorder="1" applyAlignment="1"/>
    <xf numFmtId="41" fontId="5" fillId="16" borderId="0" xfId="44020" applyNumberFormat="1" applyFont="1" applyFill="1" applyBorder="1" applyAlignment="1"/>
    <xf numFmtId="41" fontId="5" fillId="16" borderId="0" xfId="14" applyNumberFormat="1" applyFont="1" applyFill="1" applyAlignment="1">
      <alignment horizontal="right"/>
    </xf>
    <xf numFmtId="41" fontId="5" fillId="16" borderId="0" xfId="14" applyNumberFormat="1" applyFont="1" applyFill="1" applyBorder="1" applyAlignment="1">
      <alignment horizontal="center"/>
    </xf>
    <xf numFmtId="41" fontId="5" fillId="16" borderId="0" xfId="14" applyNumberFormat="1" applyFont="1" applyFill="1" applyAlignment="1"/>
    <xf numFmtId="41" fontId="5" fillId="16" borderId="0" xfId="14" applyNumberFormat="1" applyFont="1" applyFill="1" applyAlignment="1">
      <alignment horizontal="center"/>
    </xf>
    <xf numFmtId="0" fontId="19" fillId="16" borderId="0" xfId="14" applyNumberFormat="1" applyFont="1" applyFill="1" applyAlignment="1"/>
    <xf numFmtId="41" fontId="19" fillId="16" borderId="0" xfId="14" applyNumberFormat="1" applyFont="1" applyFill="1" applyBorder="1" applyAlignment="1"/>
    <xf numFmtId="41" fontId="5" fillId="16" borderId="0" xfId="14" applyNumberFormat="1" applyFont="1" applyFill="1" applyBorder="1" applyAlignment="1">
      <alignment horizontal="right"/>
    </xf>
    <xf numFmtId="171" fontId="5" fillId="16" borderId="0" xfId="14" applyNumberFormat="1" applyFont="1" applyFill="1" applyAlignment="1"/>
    <xf numFmtId="42" fontId="19" fillId="16" borderId="10" xfId="14" applyNumberFormat="1" applyFont="1" applyFill="1" applyBorder="1" applyAlignment="1"/>
    <xf numFmtId="42" fontId="5" fillId="16" borderId="0" xfId="14" applyNumberFormat="1" applyFont="1" applyFill="1" applyAlignment="1">
      <alignment horizontal="right"/>
    </xf>
    <xf numFmtId="42" fontId="19" fillId="16" borderId="0" xfId="14" applyNumberFormat="1" applyFont="1" applyFill="1" applyBorder="1" applyAlignment="1"/>
    <xf numFmtId="171" fontId="19" fillId="16" borderId="10" xfId="14" applyNumberFormat="1" applyFont="1" applyFill="1" applyBorder="1" applyAlignment="1"/>
    <xf numFmtId="43" fontId="0" fillId="0" borderId="0" xfId="0" applyNumberFormat="1" applyFont="1" applyFill="1" applyAlignment="1"/>
    <xf numFmtId="3" fontId="19" fillId="0" borderId="0" xfId="0" quotePrefix="1" applyNumberFormat="1" applyFont="1" applyBorder="1" applyAlignment="1">
      <alignment horizontal="center"/>
    </xf>
    <xf numFmtId="41" fontId="19" fillId="0" borderId="25" xfId="0" applyNumberFormat="1" applyFont="1" applyFill="1" applyBorder="1" applyAlignment="1"/>
    <xf numFmtId="0" fontId="0" fillId="0" borderId="0" xfId="0" quotePrefix="1" applyNumberFormat="1" applyFont="1" applyFill="1" applyAlignment="1">
      <alignment horizontal="left"/>
    </xf>
    <xf numFmtId="173" fontId="5" fillId="0" borderId="0" xfId="0" applyNumberFormat="1" applyFont="1" applyFill="1" applyAlignment="1"/>
    <xf numFmtId="180" fontId="5" fillId="0" borderId="0" xfId="0" applyNumberFormat="1" applyFont="1" applyFill="1" applyAlignment="1"/>
    <xf numFmtId="181" fontId="5" fillId="0" borderId="0" xfId="0" applyNumberFormat="1" applyFont="1" applyFill="1" applyAlignment="1"/>
    <xf numFmtId="180" fontId="5" fillId="0" borderId="0" xfId="0" quotePrefix="1" applyNumberFormat="1" applyFont="1" applyFill="1" applyAlignment="1">
      <alignment horizontal="center"/>
    </xf>
    <xf numFmtId="0" fontId="0" fillId="0" borderId="0" xfId="0" applyNumberFormat="1" applyFont="1" applyFill="1" applyAlignment="1"/>
    <xf numFmtId="0" fontId="19"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19" fillId="0" borderId="0" xfId="0" applyNumberFormat="1" applyFont="1" applyFill="1" applyAlignment="1">
      <alignment horizontal="centerContinuous"/>
    </xf>
    <xf numFmtId="0" fontId="19" fillId="0" borderId="22" xfId="0" applyNumberFormat="1" applyFont="1" applyFill="1" applyBorder="1" applyAlignment="1">
      <alignment horizontal="center"/>
    </xf>
    <xf numFmtId="0" fontId="19" fillId="0" borderId="22" xfId="0" applyNumberFormat="1" applyFont="1" applyFill="1" applyBorder="1" applyAlignment="1"/>
    <xf numFmtId="0" fontId="0" fillId="0" borderId="0" xfId="0" applyFill="1" applyAlignment="1"/>
    <xf numFmtId="173" fontId="0" fillId="0" borderId="0" xfId="0" applyNumberFormat="1" applyFill="1" applyAlignment="1"/>
    <xf numFmtId="0" fontId="0" fillId="0" borderId="0" xfId="0" applyFill="1" applyAlignment="1">
      <alignment horizontal="left"/>
    </xf>
    <xf numFmtId="0" fontId="5" fillId="0" borderId="0" xfId="0" applyFont="1" applyFill="1" applyBorder="1" applyAlignment="1">
      <alignment horizontal="center"/>
    </xf>
    <xf numFmtId="176" fontId="0" fillId="0" borderId="0" xfId="0" applyNumberFormat="1" applyFont="1" applyFill="1" applyAlignment="1"/>
    <xf numFmtId="42" fontId="26" fillId="0" borderId="0" xfId="0" quotePrefix="1" applyNumberFormat="1" applyFont="1" applyFill="1" applyAlignment="1">
      <alignment horizontal="right"/>
    </xf>
    <xf numFmtId="164" fontId="142" fillId="0" borderId="0" xfId="0" applyNumberFormat="1" applyFont="1" applyAlignment="1"/>
    <xf numFmtId="4" fontId="0" fillId="0" borderId="0" xfId="60074" applyNumberFormat="1" applyFont="1" applyAlignment="1"/>
    <xf numFmtId="3" fontId="8" fillId="0" borderId="0" xfId="60074" applyFont="1" applyAlignment="1"/>
    <xf numFmtId="0" fontId="8" fillId="0" borderId="0" xfId="0" applyFont="1" applyFill="1" applyAlignment="1">
      <alignment horizontal="left"/>
    </xf>
    <xf numFmtId="0" fontId="0" fillId="0" borderId="0" xfId="9" applyFont="1" applyAlignment="1">
      <alignment horizontal="center"/>
    </xf>
    <xf numFmtId="41" fontId="5" fillId="0" borderId="0" xfId="0" applyNumberFormat="1" applyFont="1" applyFill="1" applyAlignment="1"/>
    <xf numFmtId="41" fontId="5" fillId="0" borderId="0" xfId="0" applyNumberFormat="1" applyFont="1" applyAlignment="1"/>
    <xf numFmtId="41" fontId="19" fillId="0" borderId="0" xfId="0" applyNumberFormat="1" applyFont="1" applyAlignment="1">
      <alignment horizontal="right"/>
    </xf>
    <xf numFmtId="164" fontId="0" fillId="0" borderId="0" xfId="11" quotePrefix="1" applyNumberFormat="1" applyFont="1" applyAlignment="1">
      <alignment horizontal="center"/>
    </xf>
    <xf numFmtId="0" fontId="0" fillId="0" borderId="0" xfId="0" applyNumberFormat="1" applyFont="1" applyAlignment="1"/>
    <xf numFmtId="0" fontId="5" fillId="0" borderId="0" xfId="0" applyNumberFormat="1" applyFont="1" applyFill="1" applyAlignment="1"/>
    <xf numFmtId="0" fontId="115" fillId="0" borderId="0" xfId="60090" applyNumberFormat="1" applyFont="1" applyAlignment="1">
      <alignment horizontal="center"/>
    </xf>
    <xf numFmtId="0" fontId="72" fillId="0" borderId="0" xfId="60090" applyNumberFormat="1" applyFont="1" applyAlignment="1">
      <alignment horizontal="center"/>
    </xf>
    <xf numFmtId="0" fontId="0" fillId="0" borderId="0" xfId="0" applyAlignment="1">
      <alignment horizontal="center"/>
    </xf>
    <xf numFmtId="0" fontId="9" fillId="0" borderId="0" xfId="60090" applyNumberFormat="1" applyFont="1" applyAlignment="1">
      <alignment horizontal="center"/>
    </xf>
    <xf numFmtId="0" fontId="5" fillId="0" borderId="0" xfId="0" applyNumberFormat="1" applyFont="1" applyFill="1" applyAlignment="1"/>
    <xf numFmtId="0" fontId="40" fillId="0" borderId="0" xfId="0" applyNumberFormat="1" applyFont="1" applyFill="1" applyAlignment="1">
      <alignment horizontal="center"/>
    </xf>
    <xf numFmtId="41" fontId="5" fillId="0" borderId="0" xfId="0" applyNumberFormat="1" applyFont="1" applyFill="1" applyAlignment="1"/>
    <xf numFmtId="41" fontId="5" fillId="0" borderId="0" xfId="60087" applyNumberFormat="1" applyFont="1" applyFill="1" applyAlignment="1" applyProtection="1">
      <protection locked="0"/>
    </xf>
    <xf numFmtId="41" fontId="10" fillId="0" borderId="0" xfId="0" applyNumberFormat="1" applyFont="1" applyFill="1" applyAlignment="1"/>
    <xf numFmtId="41" fontId="84" fillId="0" borderId="0" xfId="0" applyNumberFormat="1" applyFont="1" applyFill="1" applyAlignment="1"/>
    <xf numFmtId="41" fontId="19" fillId="0" borderId="0" xfId="0" applyNumberFormat="1" applyFont="1" applyFill="1" applyAlignment="1">
      <alignment horizontal="centerContinuous"/>
    </xf>
    <xf numFmtId="41" fontId="10" fillId="0" borderId="0" xfId="0" applyNumberFormat="1" applyFont="1" applyFill="1" applyAlignment="1">
      <alignment horizontal="right"/>
    </xf>
    <xf numFmtId="41" fontId="19" fillId="0" borderId="2" xfId="0" applyNumberFormat="1" applyFont="1" applyFill="1" applyBorder="1" applyAlignment="1"/>
    <xf numFmtId="41" fontId="5" fillId="0" borderId="2" xfId="0" applyNumberFormat="1" applyFont="1" applyFill="1" applyBorder="1" applyAlignment="1">
      <alignment horizontal="centerContinuous"/>
    </xf>
    <xf numFmtId="41" fontId="19" fillId="0" borderId="0" xfId="0" applyNumberFormat="1" applyFont="1" applyFill="1" applyBorder="1" applyAlignment="1">
      <alignment horizontal="center"/>
    </xf>
    <xf numFmtId="41" fontId="5" fillId="0" borderId="0" xfId="0" applyNumberFormat="1" applyFont="1" applyFill="1" applyBorder="1" applyAlignment="1">
      <alignment horizontal="centerContinuous"/>
    </xf>
    <xf numFmtId="42" fontId="5" fillId="0" borderId="0" xfId="0" applyNumberFormat="1" applyFont="1" applyFill="1" applyAlignment="1">
      <alignment horizontal="right"/>
    </xf>
    <xf numFmtId="42" fontId="0" fillId="0" borderId="0" xfId="0" applyNumberFormat="1" applyFont="1" applyFill="1" applyAlignment="1"/>
    <xf numFmtId="42" fontId="19" fillId="0" borderId="4" xfId="0" applyNumberFormat="1" applyFont="1" applyFill="1" applyBorder="1" applyAlignment="1"/>
    <xf numFmtId="42" fontId="19" fillId="0" borderId="0" xfId="0" applyNumberFormat="1" applyFont="1" applyFill="1" applyBorder="1" applyAlignment="1"/>
    <xf numFmtId="0" fontId="5" fillId="0" borderId="0" xfId="9" applyFont="1" applyFill="1"/>
    <xf numFmtId="44" fontId="5" fillId="0" borderId="0" xfId="36083" applyNumberFormat="1" applyFont="1"/>
    <xf numFmtId="0" fontId="13" fillId="0" borderId="0" xfId="60088" applyFont="1" applyFill="1"/>
    <xf numFmtId="43" fontId="5" fillId="0" borderId="22" xfId="0" applyNumberFormat="1" applyFont="1" applyFill="1" applyBorder="1" applyAlignment="1"/>
    <xf numFmtId="0" fontId="5" fillId="0" borderId="0" xfId="0" applyNumberFormat="1" applyFont="1" applyFill="1" applyAlignment="1"/>
    <xf numFmtId="0" fontId="0" fillId="0" borderId="0" xfId="0" applyAlignment="1"/>
    <xf numFmtId="0" fontId="5" fillId="0" borderId="0" xfId="60074" applyNumberFormat="1" applyFont="1" applyFill="1" applyAlignment="1"/>
    <xf numFmtId="0" fontId="9" fillId="0" borderId="0" xfId="60074" applyNumberFormat="1" applyFill="1"/>
    <xf numFmtId="4" fontId="5" fillId="0" borderId="0" xfId="60074" quotePrefix="1" applyNumberFormat="1" applyFont="1" applyFill="1" applyAlignment="1">
      <alignment horizontal="left"/>
    </xf>
    <xf numFmtId="3" fontId="5" fillId="0" borderId="0" xfId="60074" applyFont="1" applyFill="1" applyAlignment="1">
      <alignment horizontal="right"/>
    </xf>
    <xf numFmtId="4" fontId="5" fillId="0" borderId="0" xfId="60074" applyNumberFormat="1" applyFont="1" applyFill="1" applyAlignment="1"/>
    <xf numFmtId="41" fontId="9" fillId="0" borderId="0" xfId="60074" applyNumberFormat="1" applyFill="1"/>
    <xf numFmtId="41" fontId="9" fillId="0" borderId="0" xfId="60074" applyNumberFormat="1" applyFill="1" applyAlignment="1">
      <alignment horizontal="right"/>
    </xf>
    <xf numFmtId="4" fontId="0" fillId="0" borderId="0" xfId="60074" applyNumberFormat="1" applyFont="1" applyFill="1" applyAlignment="1"/>
    <xf numFmtId="4" fontId="0" fillId="0" borderId="0" xfId="60074" quotePrefix="1" applyNumberFormat="1" applyFont="1" applyFill="1" applyAlignment="1">
      <alignment horizontal="left"/>
    </xf>
    <xf numFmtId="41" fontId="5" fillId="0" borderId="0" xfId="60074" applyNumberFormat="1" applyFont="1" applyFill="1"/>
    <xf numFmtId="3" fontId="5" fillId="16" borderId="0" xfId="36083" applyNumberFormat="1" applyFont="1" applyFill="1" applyAlignment="1"/>
    <xf numFmtId="3" fontId="5" fillId="16" borderId="0" xfId="36083" applyNumberFormat="1" applyFont="1" applyFill="1" applyAlignment="1">
      <alignment horizontal="right"/>
    </xf>
    <xf numFmtId="0" fontId="35" fillId="16" borderId="0" xfId="36083" applyFill="1"/>
    <xf numFmtId="3" fontId="19" fillId="16" borderId="0" xfId="36083" applyNumberFormat="1" applyFont="1" applyFill="1" applyAlignment="1">
      <alignment horizontal="center"/>
    </xf>
    <xf numFmtId="41" fontId="5" fillId="37" borderId="0" xfId="36083" quotePrefix="1" applyNumberFormat="1" applyFont="1" applyFill="1" applyBorder="1" applyAlignment="1">
      <alignment horizontal="right"/>
    </xf>
    <xf numFmtId="0" fontId="5" fillId="16" borderId="0" xfId="36083" applyNumberFormat="1" applyFont="1" applyFill="1" applyAlignment="1"/>
    <xf numFmtId="3" fontId="19" fillId="16" borderId="0" xfId="36083" applyNumberFormat="1" applyFont="1" applyFill="1" applyAlignment="1">
      <alignment horizontal="right"/>
    </xf>
    <xf numFmtId="43" fontId="19" fillId="16" borderId="0" xfId="36083" applyNumberFormat="1" applyFont="1" applyFill="1" applyAlignment="1">
      <alignment horizontal="center"/>
    </xf>
    <xf numFmtId="43" fontId="19" fillId="0" borderId="0" xfId="36083" applyNumberFormat="1" applyFont="1" applyFill="1" applyAlignment="1">
      <alignment horizontal="center"/>
    </xf>
    <xf numFmtId="0" fontId="140" fillId="0" borderId="0" xfId="36083" applyFont="1" applyAlignment="1">
      <alignment horizontal="center"/>
    </xf>
    <xf numFmtId="3" fontId="19" fillId="0" borderId="0" xfId="36083" quotePrefix="1" applyNumberFormat="1" applyFont="1" applyFill="1" applyBorder="1" applyAlignment="1">
      <alignment horizontal="center"/>
    </xf>
    <xf numFmtId="0" fontId="19" fillId="16" borderId="0" xfId="36083" applyNumberFormat="1" applyFont="1" applyFill="1" applyBorder="1" applyAlignment="1"/>
    <xf numFmtId="3" fontId="5" fillId="16" borderId="0" xfId="36083" applyNumberFormat="1" applyFont="1" applyFill="1" applyBorder="1" applyAlignment="1">
      <alignment horizontal="right"/>
    </xf>
    <xf numFmtId="3" fontId="19" fillId="0" borderId="22" xfId="36083" quotePrefix="1" applyNumberFormat="1" applyFont="1" applyFill="1" applyBorder="1" applyAlignment="1">
      <alignment horizontal="center"/>
    </xf>
    <xf numFmtId="3" fontId="19" fillId="16" borderId="22" xfId="36083" applyNumberFormat="1" applyFont="1" applyFill="1" applyBorder="1" applyAlignment="1">
      <alignment horizontal="center"/>
    </xf>
    <xf numFmtId="3" fontId="19" fillId="16" borderId="0" xfId="36083" applyNumberFormat="1" applyFont="1" applyFill="1" applyBorder="1" applyAlignment="1">
      <alignment horizontal="right"/>
    </xf>
    <xf numFmtId="43" fontId="19" fillId="16" borderId="22" xfId="36083" applyNumberFormat="1" applyFont="1" applyFill="1" applyBorder="1" applyAlignment="1">
      <alignment horizontal="center"/>
    </xf>
    <xf numFmtId="3" fontId="19" fillId="16" borderId="0" xfId="36083" quotePrefix="1" applyNumberFormat="1" applyFont="1" applyFill="1" applyBorder="1" applyAlignment="1">
      <alignment horizontal="center"/>
    </xf>
    <xf numFmtId="3" fontId="19" fillId="16" borderId="22" xfId="36083" quotePrefix="1" applyNumberFormat="1" applyFont="1" applyFill="1" applyBorder="1" applyAlignment="1">
      <alignment horizontal="center"/>
    </xf>
    <xf numFmtId="42" fontId="5" fillId="16" borderId="0" xfId="36083" quotePrefix="1" applyNumberFormat="1" applyFont="1" applyFill="1" applyBorder="1" applyAlignment="1">
      <alignment horizontal="right"/>
    </xf>
    <xf numFmtId="42" fontId="5" fillId="16" borderId="0" xfId="36083" applyNumberFormat="1" applyFont="1" applyFill="1" applyBorder="1" applyAlignment="1"/>
    <xf numFmtId="42" fontId="5" fillId="16" borderId="0" xfId="17" applyNumberFormat="1" applyFont="1" applyFill="1" applyBorder="1" applyAlignment="1"/>
    <xf numFmtId="42" fontId="5" fillId="16" borderId="0" xfId="36083" applyNumberFormat="1" applyFont="1" applyFill="1" applyBorder="1" applyAlignment="1">
      <alignment horizontal="right"/>
    </xf>
    <xf numFmtId="42" fontId="5" fillId="16" borderId="0" xfId="59956" applyNumberFormat="1" applyFont="1" applyFill="1" applyBorder="1" applyAlignment="1">
      <alignment horizontal="right"/>
    </xf>
    <xf numFmtId="41" fontId="5" fillId="16" borderId="0" xfId="17" applyNumberFormat="1" applyFont="1" applyFill="1" applyBorder="1" applyAlignment="1"/>
    <xf numFmtId="41" fontId="5" fillId="16" borderId="0" xfId="33521" applyNumberFormat="1" applyFont="1" applyFill="1" applyAlignment="1">
      <alignment horizontal="center"/>
    </xf>
    <xf numFmtId="41" fontId="5" fillId="16" borderId="0" xfId="36083" applyNumberFormat="1" applyFont="1" applyFill="1" applyBorder="1" applyAlignment="1">
      <alignment horizontal="right"/>
    </xf>
    <xf numFmtId="172" fontId="5" fillId="16" borderId="0" xfId="59956" applyNumberFormat="1" applyFont="1" applyFill="1" applyBorder="1" applyAlignment="1">
      <alignment horizontal="right"/>
    </xf>
    <xf numFmtId="41" fontId="5" fillId="16" borderId="0" xfId="59959" applyNumberFormat="1" applyFont="1" applyFill="1" applyBorder="1" applyAlignment="1"/>
    <xf numFmtId="41" fontId="5" fillId="16" borderId="0" xfId="33521" applyNumberFormat="1" applyFont="1" applyFill="1" applyBorder="1" applyAlignment="1"/>
    <xf numFmtId="41" fontId="5" fillId="16" borderId="0" xfId="17" quotePrefix="1" applyNumberFormat="1" applyFont="1" applyFill="1" applyBorder="1" applyAlignment="1"/>
    <xf numFmtId="41" fontId="5" fillId="16" borderId="0" xfId="33521" quotePrefix="1" applyNumberFormat="1" applyFont="1" applyFill="1" applyBorder="1" applyAlignment="1">
      <alignment horizontal="right"/>
    </xf>
    <xf numFmtId="43" fontId="5" fillId="16" borderId="0" xfId="59956" applyFont="1" applyFill="1" applyBorder="1" applyAlignment="1">
      <alignment horizontal="right"/>
    </xf>
    <xf numFmtId="172" fontId="0" fillId="0" borderId="0" xfId="59956" applyNumberFormat="1" applyFont="1" applyBorder="1"/>
    <xf numFmtId="171" fontId="19" fillId="16" borderId="0" xfId="14" applyNumberFormat="1" applyFont="1" applyFill="1" applyBorder="1" applyAlignment="1"/>
    <xf numFmtId="43" fontId="5" fillId="16" borderId="0" xfId="36083" applyNumberFormat="1" applyFont="1" applyFill="1" applyAlignment="1"/>
    <xf numFmtId="42" fontId="5" fillId="0" borderId="0" xfId="0" applyNumberFormat="1" applyFont="1" applyFill="1" applyBorder="1" applyAlignment="1"/>
    <xf numFmtId="42" fontId="0" fillId="0" borderId="0" xfId="60076" applyNumberFormat="1" applyFont="1" applyFill="1" applyAlignment="1"/>
    <xf numFmtId="42" fontId="0" fillId="0" borderId="0" xfId="60076" applyNumberFormat="1" applyFont="1" applyAlignment="1"/>
    <xf numFmtId="42" fontId="5" fillId="0" borderId="0" xfId="18" applyNumberFormat="1" applyFont="1" applyFill="1" applyAlignment="1"/>
    <xf numFmtId="42" fontId="5" fillId="37" borderId="0" xfId="0" quotePrefix="1" applyNumberFormat="1" applyFont="1" applyFill="1" applyBorder="1" applyAlignment="1"/>
    <xf numFmtId="41" fontId="0" fillId="0" borderId="0" xfId="60076" applyNumberFormat="1" applyFont="1" applyFill="1" applyAlignment="1"/>
    <xf numFmtId="41" fontId="0" fillId="0" borderId="0" xfId="60076" applyNumberFormat="1" applyFont="1" applyAlignment="1"/>
    <xf numFmtId="41" fontId="19" fillId="37" borderId="0" xfId="0" applyNumberFormat="1" applyFont="1" applyFill="1" applyBorder="1" applyAlignment="1"/>
    <xf numFmtId="41" fontId="5" fillId="0" borderId="0" xfId="18" applyNumberFormat="1" applyFont="1" applyFill="1" applyBorder="1" applyAlignment="1" applyProtection="1">
      <protection locked="0"/>
    </xf>
    <xf numFmtId="41" fontId="5" fillId="37" borderId="0" xfId="0" applyNumberFormat="1" applyFont="1" applyFill="1" applyAlignment="1"/>
    <xf numFmtId="41" fontId="0" fillId="0" borderId="0" xfId="0" applyNumberFormat="1" applyAlignment="1"/>
    <xf numFmtId="41" fontId="48" fillId="0" borderId="0" xfId="36108" applyNumberFormat="1" applyFont="1" applyFill="1" applyBorder="1" applyAlignment="1"/>
    <xf numFmtId="41" fontId="11" fillId="37" borderId="0" xfId="0" applyNumberFormat="1" applyFont="1" applyFill="1" applyAlignment="1"/>
    <xf numFmtId="41" fontId="0" fillId="0" borderId="0" xfId="60076" applyNumberFormat="1" applyFont="1" applyAlignment="1">
      <alignment horizontal="right"/>
    </xf>
    <xf numFmtId="41" fontId="0" fillId="0" borderId="0" xfId="0" applyNumberFormat="1" applyFill="1" applyAlignment="1">
      <alignment horizontal="right"/>
    </xf>
    <xf numFmtId="41" fontId="0" fillId="0" borderId="0" xfId="60076" applyNumberFormat="1" applyFont="1" applyFill="1" applyAlignment="1">
      <alignment horizontal="right"/>
    </xf>
    <xf numFmtId="41" fontId="0" fillId="0" borderId="0" xfId="0" applyNumberFormat="1" applyAlignment="1">
      <alignment horizontal="right"/>
    </xf>
    <xf numFmtId="41" fontId="5" fillId="0" borderId="0" xfId="18" quotePrefix="1" applyNumberFormat="1" applyFont="1" applyFill="1" applyBorder="1" applyAlignment="1"/>
    <xf numFmtId="41" fontId="0" fillId="0" borderId="0" xfId="60076" applyNumberFormat="1" applyFont="1"/>
    <xf numFmtId="41" fontId="0" fillId="0" borderId="0" xfId="60076" applyNumberFormat="1" applyFont="1" applyFill="1"/>
    <xf numFmtId="41" fontId="21" fillId="0" borderId="0" xfId="0" applyNumberFormat="1" applyFont="1" applyFill="1" applyBorder="1" applyAlignment="1">
      <alignment horizontal="left" vertical="top"/>
    </xf>
    <xf numFmtId="41" fontId="0" fillId="0" borderId="22" xfId="60076" applyNumberFormat="1" applyFont="1" applyFill="1" applyBorder="1"/>
    <xf numFmtId="41" fontId="21" fillId="0" borderId="0" xfId="60076" applyNumberFormat="1" applyFont="1"/>
    <xf numFmtId="164" fontId="10" fillId="0" borderId="0" xfId="0" applyNumberFormat="1" applyFont="1" applyBorder="1" applyAlignment="1">
      <alignment horizontal="center"/>
    </xf>
    <xf numFmtId="0" fontId="0" fillId="0" borderId="0" xfId="0" applyAlignment="1"/>
    <xf numFmtId="49" fontId="5" fillId="0" borderId="0" xfId="0" applyNumberFormat="1" applyFont="1" applyAlignment="1"/>
    <xf numFmtId="164" fontId="10" fillId="0" borderId="2" xfId="0" applyNumberFormat="1" applyFont="1" applyBorder="1" applyAlignment="1">
      <alignment horizontal="center"/>
    </xf>
    <xf numFmtId="49" fontId="19" fillId="0" borderId="2" xfId="0" applyNumberFormat="1" applyFont="1" applyBorder="1" applyAlignment="1">
      <alignment horizontal="center" wrapText="1"/>
    </xf>
    <xf numFmtId="165" fontId="10" fillId="0" borderId="2" xfId="0" applyNumberFormat="1" applyFont="1" applyBorder="1" applyAlignment="1">
      <alignment horizontal="center" wrapText="1"/>
    </xf>
    <xf numFmtId="42" fontId="29" fillId="0" borderId="25" xfId="0" quotePrefix="1" applyNumberFormat="1" applyFont="1" applyBorder="1" applyAlignment="1" applyProtection="1">
      <alignment horizontal="center"/>
    </xf>
    <xf numFmtId="42" fontId="29" fillId="0" borderId="2" xfId="0" quotePrefix="1" applyNumberFormat="1" applyFont="1" applyBorder="1" applyAlignment="1" applyProtection="1">
      <alignment horizontal="center"/>
    </xf>
    <xf numFmtId="42" fontId="29" fillId="0" borderId="25" xfId="0" quotePrefix="1" applyNumberFormat="1" applyFont="1" applyBorder="1" applyAlignment="1" applyProtection="1">
      <alignment horizontal="right"/>
    </xf>
    <xf numFmtId="42" fontId="29" fillId="0" borderId="2" xfId="0" applyNumberFormat="1" applyFont="1" applyBorder="1" applyAlignment="1" applyProtection="1"/>
    <xf numFmtId="41" fontId="28" fillId="0" borderId="2" xfId="0" quotePrefix="1" applyNumberFormat="1" applyFont="1" applyBorder="1" applyAlignment="1" applyProtection="1">
      <alignment horizontal="center"/>
    </xf>
    <xf numFmtId="41" fontId="28" fillId="0" borderId="2" xfId="0" applyNumberFormat="1" applyFont="1" applyBorder="1" applyAlignment="1" applyProtection="1"/>
    <xf numFmtId="41" fontId="29" fillId="0" borderId="2" xfId="0" applyNumberFormat="1" applyFont="1" applyBorder="1" applyAlignment="1" applyProtection="1"/>
    <xf numFmtId="42" fontId="7" fillId="0" borderId="0" xfId="0" applyNumberFormat="1" applyFont="1" applyBorder="1"/>
    <xf numFmtId="41" fontId="5" fillId="0" borderId="0" xfId="0" applyNumberFormat="1" applyFont="1" applyFill="1" applyAlignment="1"/>
    <xf numFmtId="0" fontId="5" fillId="0" borderId="0" xfId="0" applyNumberFormat="1" applyFont="1" applyFill="1" applyAlignment="1"/>
    <xf numFmtId="41" fontId="5" fillId="0" borderId="0" xfId="0" applyNumberFormat="1" applyFont="1" applyFill="1" applyAlignment="1"/>
    <xf numFmtId="172" fontId="0" fillId="0" borderId="0" xfId="0" applyNumberFormat="1"/>
    <xf numFmtId="172" fontId="5" fillId="0" borderId="0" xfId="0" applyNumberFormat="1" applyFont="1" applyAlignment="1"/>
    <xf numFmtId="37" fontId="0" fillId="0" borderId="0" xfId="0" applyNumberFormat="1" applyFont="1"/>
    <xf numFmtId="172" fontId="0" fillId="0" borderId="0" xfId="0" applyNumberFormat="1" applyFont="1"/>
    <xf numFmtId="37" fontId="0" fillId="0" borderId="0" xfId="0" applyNumberFormat="1" applyFont="1" applyAlignment="1"/>
    <xf numFmtId="172" fontId="19" fillId="0" borderId="0" xfId="0" applyNumberFormat="1" applyFont="1"/>
    <xf numFmtId="37" fontId="0" fillId="0" borderId="4" xfId="0" quotePrefix="1" applyNumberFormat="1" applyFont="1" applyBorder="1" applyAlignment="1"/>
    <xf numFmtId="37" fontId="0" fillId="0" borderId="4" xfId="0" applyNumberFormat="1" applyFont="1" applyBorder="1" applyAlignment="1"/>
    <xf numFmtId="172" fontId="0" fillId="0" borderId="4" xfId="60076" applyNumberFormat="1" applyFont="1" applyBorder="1" applyAlignment="1"/>
    <xf numFmtId="37" fontId="19" fillId="0" borderId="0" xfId="0" applyNumberFormat="1" applyFont="1"/>
    <xf numFmtId="37" fontId="0" fillId="0" borderId="0" xfId="0" applyNumberFormat="1" applyFont="1" applyAlignment="1">
      <alignment horizontal="left" indent="1"/>
    </xf>
    <xf numFmtId="37" fontId="0" fillId="0" borderId="0" xfId="0" quotePrefix="1" applyNumberFormat="1" applyFont="1" applyAlignment="1">
      <alignment horizontal="left" indent="1"/>
    </xf>
    <xf numFmtId="42" fontId="5" fillId="0" borderId="0" xfId="0" applyNumberFormat="1" applyFont="1" applyAlignment="1">
      <alignment horizontal="center" vertical="top"/>
    </xf>
    <xf numFmtId="42" fontId="5" fillId="0" borderId="22" xfId="60076" applyNumberFormat="1" applyFont="1" applyBorder="1" applyAlignment="1">
      <alignment horizontal="right" vertical="top"/>
    </xf>
    <xf numFmtId="37" fontId="19" fillId="0" borderId="0" xfId="0" quotePrefix="1" applyNumberFormat="1" applyFont="1" applyAlignment="1">
      <alignment horizontal="left" indent="4"/>
    </xf>
    <xf numFmtId="41" fontId="19" fillId="0" borderId="3" xfId="0" applyNumberFormat="1" applyFont="1" applyBorder="1" applyAlignment="1"/>
    <xf numFmtId="41" fontId="19" fillId="0" borderId="4" xfId="60076" applyNumberFormat="1" applyFont="1" applyBorder="1" applyAlignment="1"/>
    <xf numFmtId="41" fontId="19" fillId="0" borderId="4" xfId="0" applyNumberFormat="1" applyFont="1" applyFill="1" applyBorder="1"/>
    <xf numFmtId="37" fontId="0" fillId="0" borderId="0" xfId="0" quotePrefix="1" applyNumberFormat="1" applyFont="1" applyAlignment="1"/>
    <xf numFmtId="41" fontId="0" fillId="0" borderId="4" xfId="0" applyNumberFormat="1" applyFont="1" applyBorder="1"/>
    <xf numFmtId="41" fontId="0" fillId="0" borderId="0" xfId="0" applyNumberFormat="1" applyFont="1" applyBorder="1"/>
    <xf numFmtId="41" fontId="0" fillId="0" borderId="4" xfId="60076" applyNumberFormat="1" applyFont="1" applyBorder="1"/>
    <xf numFmtId="41" fontId="5" fillId="0" borderId="0" xfId="0" applyNumberFormat="1" applyFont="1" applyBorder="1" applyAlignment="1"/>
    <xf numFmtId="41" fontId="5" fillId="0" borderId="0" xfId="60076" applyNumberFormat="1" applyFont="1" applyBorder="1" applyAlignment="1"/>
    <xf numFmtId="41" fontId="5" fillId="0" borderId="0" xfId="60076" applyNumberFormat="1" applyFont="1"/>
    <xf numFmtId="41" fontId="5" fillId="0" borderId="22" xfId="0" applyNumberFormat="1" applyFont="1" applyBorder="1" applyAlignment="1">
      <alignment horizontal="right" vertical="top"/>
    </xf>
    <xf numFmtId="41" fontId="5" fillId="0" borderId="0" xfId="0" applyNumberFormat="1" applyFont="1" applyAlignment="1">
      <alignment horizontal="center" vertical="top"/>
    </xf>
    <xf numFmtId="41" fontId="5" fillId="0" borderId="0" xfId="60076" applyNumberFormat="1" applyFont="1" applyAlignment="1">
      <alignment horizontal="center" vertical="top"/>
    </xf>
    <xf numFmtId="37" fontId="19" fillId="0" borderId="0" xfId="0" applyNumberFormat="1" applyFont="1" applyAlignment="1">
      <alignment horizontal="left" indent="4"/>
    </xf>
    <xf numFmtId="41" fontId="19" fillId="0" borderId="0" xfId="0" applyNumberFormat="1" applyFont="1" applyBorder="1" applyAlignment="1"/>
    <xf numFmtId="41" fontId="19" fillId="0" borderId="3" xfId="60076" applyNumberFormat="1" applyFont="1" applyBorder="1" applyAlignment="1"/>
    <xf numFmtId="41" fontId="0" fillId="0" borderId="0" xfId="60076" applyNumberFormat="1" applyFont="1" applyBorder="1"/>
    <xf numFmtId="41" fontId="5" fillId="0" borderId="0" xfId="0" applyNumberFormat="1" applyFont="1" applyBorder="1" applyAlignment="1">
      <alignment horizontal="right"/>
    </xf>
    <xf numFmtId="41" fontId="5" fillId="0" borderId="0" xfId="60076" applyNumberFormat="1" applyFont="1" applyAlignment="1"/>
    <xf numFmtId="0" fontId="0" fillId="0" borderId="0" xfId="0" applyNumberFormat="1" applyAlignment="1">
      <alignment horizontal="left" indent="1"/>
    </xf>
    <xf numFmtId="41" fontId="5" fillId="0" borderId="0" xfId="0" applyNumberFormat="1" applyFont="1" applyAlignment="1">
      <alignment horizontal="right" vertical="top"/>
    </xf>
    <xf numFmtId="37" fontId="0" fillId="0" borderId="0" xfId="59989" applyNumberFormat="1" applyFont="1" applyAlignment="1">
      <alignment horizontal="left" indent="1"/>
    </xf>
    <xf numFmtId="41" fontId="0" fillId="0" borderId="22" xfId="60076" applyNumberFormat="1" applyFont="1" applyBorder="1" applyAlignment="1">
      <alignment horizontal="right"/>
    </xf>
    <xf numFmtId="41" fontId="19" fillId="0" borderId="0" xfId="0" applyNumberFormat="1" applyFont="1" applyFill="1"/>
    <xf numFmtId="41" fontId="19" fillId="0" borderId="4" xfId="0" applyNumberFormat="1" applyFont="1" applyFill="1" applyBorder="1" applyAlignment="1"/>
    <xf numFmtId="41" fontId="19" fillId="0" borderId="4" xfId="60076" applyNumberFormat="1" applyFont="1" applyFill="1" applyBorder="1" applyAlignment="1"/>
    <xf numFmtId="41" fontId="19" fillId="0" borderId="0" xfId="0" applyNumberFormat="1" applyFont="1" applyBorder="1" applyAlignment="1">
      <alignment horizontal="right"/>
    </xf>
    <xf numFmtId="0" fontId="0" fillId="0" borderId="0" xfId="59989" applyNumberFormat="1" applyFont="1" applyAlignment="1"/>
    <xf numFmtId="37" fontId="19" fillId="0" borderId="22" xfId="59989" quotePrefix="1" applyNumberFormat="1" applyFont="1" applyBorder="1" applyAlignment="1">
      <alignment horizontal="center"/>
    </xf>
    <xf numFmtId="37" fontId="0" fillId="0" borderId="0" xfId="0" applyNumberFormat="1"/>
    <xf numFmtId="49" fontId="19" fillId="0" borderId="22" xfId="59989" quotePrefix="1" applyNumberFormat="1" applyFont="1" applyBorder="1" applyAlignment="1">
      <alignment horizontal="center"/>
    </xf>
    <xf numFmtId="0" fontId="0" fillId="0" borderId="0" xfId="59989" applyNumberFormat="1" applyFont="1" applyAlignment="1">
      <alignment horizontal="left" indent="2"/>
    </xf>
    <xf numFmtId="0" fontId="0" fillId="0" borderId="0" xfId="59989" quotePrefix="1" applyNumberFormat="1" applyFont="1" applyAlignment="1"/>
    <xf numFmtId="41" fontId="19" fillId="0" borderId="0" xfId="59989" applyNumberFormat="1" applyFont="1" applyBorder="1" applyAlignment="1"/>
    <xf numFmtId="41" fontId="19" fillId="0" borderId="0" xfId="59989" quotePrefix="1" applyNumberFormat="1" applyFont="1" applyBorder="1" applyAlignment="1">
      <alignment horizontal="center"/>
    </xf>
    <xf numFmtId="41" fontId="19" fillId="0" borderId="0" xfId="59989" applyNumberFormat="1" applyFont="1" applyAlignment="1">
      <alignment horizontal="right"/>
    </xf>
    <xf numFmtId="37" fontId="10" fillId="0" borderId="0" xfId="59989" quotePrefix="1" applyNumberFormat="1" applyFont="1" applyAlignment="1">
      <alignment horizontal="left"/>
    </xf>
    <xf numFmtId="0" fontId="0" fillId="0" borderId="0" xfId="59990" applyNumberFormat="1" applyFont="1" applyAlignment="1">
      <alignment horizontal="left" indent="1"/>
    </xf>
    <xf numFmtId="0" fontId="0" fillId="0" borderId="0" xfId="59990" applyNumberFormat="1" applyFont="1" applyAlignment="1">
      <alignment horizontal="left" indent="2"/>
    </xf>
    <xf numFmtId="0" fontId="0" fillId="0" borderId="0" xfId="59990" quotePrefix="1" applyNumberFormat="1" applyFont="1" applyAlignment="1"/>
    <xf numFmtId="41" fontId="5" fillId="0" borderId="0" xfId="59990" applyNumberFormat="1" applyFont="1" applyAlignment="1"/>
    <xf numFmtId="41" fontId="5" fillId="0" borderId="0" xfId="59990" applyNumberFormat="1" applyFont="1" applyBorder="1"/>
    <xf numFmtId="41" fontId="5" fillId="0" borderId="0" xfId="59990" applyNumberFormat="1" applyFont="1" applyFill="1" applyBorder="1"/>
    <xf numFmtId="41" fontId="5" fillId="0" borderId="0" xfId="59990" applyNumberFormat="1" applyFont="1" applyAlignment="1">
      <alignment horizontal="center"/>
    </xf>
    <xf numFmtId="41" fontId="54" fillId="0" borderId="0" xfId="59989" applyNumberFormat="1" applyFont="1" applyAlignment="1"/>
    <xf numFmtId="41" fontId="5" fillId="0" borderId="0" xfId="59990" applyNumberFormat="1" applyFont="1" applyFill="1" applyAlignment="1"/>
    <xf numFmtId="0" fontId="0" fillId="0" borderId="0" xfId="59990" quotePrefix="1" applyNumberFormat="1" applyFont="1" applyAlignment="1">
      <alignment horizontal="left" indent="2"/>
    </xf>
    <xf numFmtId="41" fontId="5" fillId="0" borderId="0" xfId="59990" applyNumberFormat="1" applyFont="1" applyFill="1" applyBorder="1" applyAlignment="1"/>
    <xf numFmtId="0" fontId="0" fillId="0" borderId="0" xfId="59990" applyNumberFormat="1" applyFont="1" applyAlignment="1">
      <alignment horizontal="left" indent="3"/>
    </xf>
    <xf numFmtId="0" fontId="0" fillId="0" borderId="0" xfId="59990" quotePrefix="1" applyNumberFormat="1" applyFont="1" applyAlignment="1">
      <alignment horizontal="left" indent="3"/>
    </xf>
    <xf numFmtId="0" fontId="0" fillId="0" borderId="0" xfId="59990" quotePrefix="1" applyNumberFormat="1" applyFont="1" applyAlignment="1">
      <alignment horizontal="right"/>
    </xf>
    <xf numFmtId="41" fontId="5" fillId="0" borderId="0" xfId="59990" applyNumberFormat="1" applyFont="1" applyBorder="1" applyAlignment="1"/>
    <xf numFmtId="41" fontId="19" fillId="0" borderId="0" xfId="59990" applyNumberFormat="1" applyFont="1" applyAlignment="1"/>
    <xf numFmtId="41" fontId="5" fillId="0" borderId="0" xfId="59990" applyNumberFormat="1" applyFont="1" applyBorder="1" applyAlignment="1">
      <alignment horizontal="right"/>
    </xf>
    <xf numFmtId="41" fontId="19" fillId="0" borderId="0" xfId="59990" applyNumberFormat="1" applyFont="1" applyBorder="1" applyAlignment="1"/>
    <xf numFmtId="41" fontId="19" fillId="0" borderId="0" xfId="60076" applyNumberFormat="1" applyFont="1" applyBorder="1" applyAlignment="1"/>
    <xf numFmtId="0" fontId="19" fillId="0" borderId="0" xfId="0" applyFont="1" applyAlignment="1">
      <alignment horizontal="left"/>
    </xf>
    <xf numFmtId="41" fontId="19" fillId="0" borderId="0" xfId="60076" applyNumberFormat="1" applyFont="1" applyBorder="1" applyAlignment="1">
      <alignment horizontal="right"/>
    </xf>
    <xf numFmtId="41" fontId="19" fillId="0" borderId="0" xfId="59990" applyNumberFormat="1" applyFont="1" applyAlignment="1">
      <alignment horizontal="right"/>
    </xf>
    <xf numFmtId="41" fontId="19" fillId="16" borderId="25" xfId="14" applyNumberFormat="1" applyFont="1" applyFill="1" applyBorder="1" applyAlignment="1"/>
    <xf numFmtId="41" fontId="19" fillId="16" borderId="25" xfId="36083" applyNumberFormat="1" applyFont="1" applyFill="1" applyBorder="1" applyAlignment="1">
      <alignment horizontal="right"/>
    </xf>
    <xf numFmtId="0" fontId="21" fillId="0" borderId="0" xfId="0" applyNumberFormat="1" applyFont="1" applyFill="1" applyBorder="1" applyAlignment="1">
      <alignment vertical="top"/>
    </xf>
    <xf numFmtId="41" fontId="0" fillId="0" borderId="0" xfId="25234" applyNumberFormat="1" applyFont="1" applyFill="1"/>
    <xf numFmtId="41" fontId="0" fillId="0" borderId="0" xfId="25234" applyNumberFormat="1" applyFont="1"/>
    <xf numFmtId="0" fontId="0" fillId="0" borderId="0" xfId="0" applyAlignment="1"/>
    <xf numFmtId="0" fontId="19" fillId="0" borderId="22" xfId="0" applyFont="1" applyFill="1" applyBorder="1" applyAlignment="1">
      <alignment horizontal="center"/>
    </xf>
    <xf numFmtId="41" fontId="0" fillId="0" borderId="0" xfId="0" applyNumberFormat="1" applyFont="1" applyFill="1" applyAlignment="1">
      <alignment horizontal="center" vertical="top"/>
    </xf>
    <xf numFmtId="41" fontId="0" fillId="0" borderId="0" xfId="0" quotePrefix="1" applyNumberFormat="1" applyFont="1" applyFill="1" applyAlignment="1"/>
    <xf numFmtId="0" fontId="0" fillId="0" borderId="0" xfId="0" quotePrefix="1" applyFont="1" applyFill="1" applyAlignment="1"/>
    <xf numFmtId="0" fontId="0" fillId="0" borderId="0" xfId="0" applyFont="1" applyFill="1" applyAlignment="1">
      <alignment horizontal="right" vertical="top"/>
    </xf>
    <xf numFmtId="41" fontId="0" fillId="0" borderId="0" xfId="0" applyNumberFormat="1" applyFont="1" applyFill="1" applyAlignment="1">
      <alignment horizontal="right" vertical="top"/>
    </xf>
    <xf numFmtId="0" fontId="0" fillId="0" borderId="0" xfId="0" applyFont="1" applyFill="1" applyAlignment="1"/>
    <xf numFmtId="0" fontId="35" fillId="0" borderId="0" xfId="0" applyFont="1" applyFill="1" applyAlignment="1">
      <alignment horizontal="center" vertical="top"/>
    </xf>
    <xf numFmtId="0" fontId="0" fillId="0" borderId="0" xfId="0" quotePrefix="1" applyFont="1" applyFill="1" applyAlignment="1">
      <alignment horizontal="center" vertical="top"/>
    </xf>
    <xf numFmtId="41" fontId="0" fillId="0" borderId="0" xfId="0" applyNumberFormat="1" applyFont="1" applyFill="1" applyBorder="1" applyAlignment="1">
      <alignment horizontal="center" vertical="top"/>
    </xf>
    <xf numFmtId="0" fontId="0" fillId="0" borderId="0" xfId="0" applyFont="1" applyFill="1" applyAlignment="1">
      <alignment horizontal="center" vertical="top"/>
    </xf>
    <xf numFmtId="0" fontId="19" fillId="0" borderId="0" xfId="0" applyNumberFormat="1" applyFont="1" applyFill="1" applyAlignment="1">
      <alignment horizontal="left"/>
    </xf>
    <xf numFmtId="0" fontId="19" fillId="0" borderId="0" xfId="0" applyFont="1" applyFill="1" applyAlignment="1">
      <alignment horizontal="right" vertical="top"/>
    </xf>
    <xf numFmtId="0" fontId="91" fillId="0" borderId="0" xfId="0" applyFont="1" applyFill="1" applyBorder="1" applyAlignment="1">
      <alignment horizontal="center"/>
    </xf>
    <xf numFmtId="0" fontId="19" fillId="0" borderId="0" xfId="0" applyNumberFormat="1" applyFont="1" applyFill="1" applyBorder="1" applyAlignment="1">
      <alignment horizontal="center"/>
    </xf>
    <xf numFmtId="0" fontId="19" fillId="0" borderId="0" xfId="0" applyFont="1" applyFill="1" applyAlignment="1">
      <alignment horizontal="centerContinuous" vertical="top"/>
    </xf>
    <xf numFmtId="0" fontId="92" fillId="0" borderId="0" xfId="0" applyFont="1" applyFill="1" applyAlignment="1">
      <alignment horizontal="centerContinuous" vertical="top"/>
    </xf>
    <xf numFmtId="0" fontId="19" fillId="0" borderId="0" xfId="0" quotePrefix="1" applyFont="1" applyFill="1" applyAlignment="1">
      <alignment horizontal="center" vertical="top"/>
    </xf>
    <xf numFmtId="0" fontId="19" fillId="0" borderId="0" xfId="0" quotePrefix="1" applyNumberFormat="1" applyFont="1" applyFill="1" applyAlignment="1">
      <alignment horizontal="center"/>
    </xf>
    <xf numFmtId="0" fontId="19" fillId="0" borderId="0" xfId="0" applyNumberFormat="1" applyFont="1" applyFill="1" applyAlignment="1">
      <alignment horizontal="center" vertical="top"/>
    </xf>
    <xf numFmtId="14" fontId="19" fillId="0" borderId="0" xfId="0" applyNumberFormat="1" applyFont="1"/>
    <xf numFmtId="14" fontId="19" fillId="0" borderId="0" xfId="0" applyNumberFormat="1" applyFont="1" applyFill="1" applyAlignment="1">
      <alignment horizontal="center" vertical="top"/>
    </xf>
    <xf numFmtId="41" fontId="0" fillId="0" borderId="0" xfId="20" applyNumberFormat="1" applyFont="1" applyFill="1" applyAlignment="1">
      <alignment horizontal="center"/>
    </xf>
    <xf numFmtId="41" fontId="0" fillId="0" borderId="0" xfId="20" quotePrefix="1" applyNumberFormat="1" applyFont="1" applyFill="1" applyAlignment="1"/>
    <xf numFmtId="0" fontId="0" fillId="0" borderId="0" xfId="0" quotePrefix="1" applyFont="1" applyFill="1" applyAlignment="1">
      <alignment horizontal="right" vertical="top"/>
    </xf>
    <xf numFmtId="0" fontId="0" fillId="0" borderId="0" xfId="0" applyNumberFormat="1" applyFont="1" applyFill="1" applyAlignment="1">
      <alignment horizontal="center"/>
    </xf>
    <xf numFmtId="0" fontId="0" fillId="0" borderId="0" xfId="0" quotePrefix="1" applyNumberFormat="1" applyFont="1" applyFill="1" applyAlignment="1"/>
    <xf numFmtId="0" fontId="0" fillId="0" borderId="0" xfId="0" applyFont="1" applyFill="1" applyBorder="1" applyAlignment="1"/>
    <xf numFmtId="165" fontId="19" fillId="0" borderId="0" xfId="0" applyNumberFormat="1" applyFont="1" applyFill="1" applyBorder="1" applyAlignment="1"/>
    <xf numFmtId="0" fontId="0" fillId="0" borderId="0" xfId="0" applyNumberFormat="1" applyFont="1" applyFill="1" applyBorder="1" applyAlignment="1"/>
    <xf numFmtId="0" fontId="91" fillId="0" borderId="0" xfId="0" quotePrefix="1" applyFont="1" applyFill="1" applyAlignment="1"/>
    <xf numFmtId="0" fontId="19" fillId="0" borderId="0" xfId="20" applyNumberFormat="1" applyFont="1" applyFill="1" applyAlignment="1">
      <alignment horizontal="center"/>
    </xf>
    <xf numFmtId="0" fontId="19" fillId="0" borderId="22" xfId="0" quotePrefix="1" applyFont="1" applyFill="1" applyBorder="1" applyAlignment="1">
      <alignment horizontal="centerContinuous"/>
    </xf>
    <xf numFmtId="0" fontId="60" fillId="0" borderId="22" xfId="0" applyFont="1" applyFill="1" applyBorder="1" applyAlignment="1">
      <alignment horizontal="centerContinuous" vertical="top"/>
    </xf>
    <xf numFmtId="0" fontId="19" fillId="0" borderId="22" xfId="0" applyNumberFormat="1" applyFont="1" applyFill="1" applyBorder="1" applyAlignment="1">
      <alignment horizontal="center" vertical="top"/>
    </xf>
    <xf numFmtId="0" fontId="19" fillId="0" borderId="0" xfId="0" applyNumberFormat="1" applyFont="1" applyFill="1" applyAlignment="1">
      <alignment horizontal="center"/>
    </xf>
    <xf numFmtId="0" fontId="19" fillId="0" borderId="22" xfId="0" quotePrefix="1" applyNumberFormat="1" applyFont="1" applyFill="1" applyBorder="1" applyAlignment="1">
      <alignment horizontal="center"/>
    </xf>
    <xf numFmtId="14" fontId="19" fillId="0" borderId="22" xfId="0" applyNumberFormat="1" applyFont="1" applyFill="1" applyBorder="1" applyAlignment="1">
      <alignment horizontal="center" vertical="top"/>
    </xf>
    <xf numFmtId="14" fontId="19" fillId="0" borderId="0" xfId="0" applyNumberFormat="1" applyFont="1" applyFill="1" applyAlignment="1">
      <alignment horizontal="center"/>
    </xf>
    <xf numFmtId="0" fontId="19" fillId="0" borderId="0" xfId="0" quotePrefix="1" applyFont="1" applyFill="1" applyAlignment="1">
      <alignment horizontal="centerContinuous"/>
    </xf>
    <xf numFmtId="0" fontId="91" fillId="0" borderId="0" xfId="0" applyFont="1" applyFill="1" applyAlignment="1"/>
    <xf numFmtId="0" fontId="91" fillId="0" borderId="0" xfId="0" applyFont="1" applyFill="1" applyAlignment="1">
      <alignment horizontal="center" vertical="top"/>
    </xf>
    <xf numFmtId="0" fontId="19" fillId="0" borderId="22" xfId="0" applyFont="1" applyFill="1" applyBorder="1" applyAlignment="1">
      <alignment horizontal="centerContinuous" vertical="top"/>
    </xf>
    <xf numFmtId="0" fontId="19" fillId="0" borderId="22" xfId="20" applyNumberFormat="1" applyFont="1" applyFill="1" applyBorder="1" applyAlignment="1">
      <alignment horizontal="center"/>
    </xf>
    <xf numFmtId="14" fontId="19" fillId="0" borderId="22" xfId="20" applyNumberFormat="1" applyFont="1" applyFill="1" applyBorder="1" applyAlignment="1">
      <alignment horizontal="center"/>
    </xf>
    <xf numFmtId="14" fontId="19" fillId="0" borderId="0" xfId="0" applyNumberFormat="1" applyFont="1" applyAlignment="1">
      <alignment horizontal="center"/>
    </xf>
    <xf numFmtId="0" fontId="71" fillId="0" borderId="0" xfId="0" applyFont="1" applyFill="1" applyAlignment="1">
      <alignment horizontal="center" vertical="top"/>
    </xf>
    <xf numFmtId="0" fontId="138" fillId="0" borderId="0" xfId="0" quotePrefix="1" applyFont="1" applyFill="1"/>
    <xf numFmtId="0" fontId="138" fillId="0" borderId="0" xfId="0" quotePrefix="1" applyNumberFormat="1" applyFont="1" applyFill="1" applyAlignment="1"/>
    <xf numFmtId="0" fontId="138" fillId="0" borderId="0" xfId="0" applyNumberFormat="1" applyFont="1" applyFill="1"/>
    <xf numFmtId="0" fontId="0" fillId="0" borderId="0" xfId="0" quotePrefix="1" applyFont="1" applyFill="1" applyAlignment="1">
      <alignment horizontal="left"/>
    </xf>
    <xf numFmtId="0" fontId="13" fillId="0" borderId="0" xfId="0" applyFont="1" applyFill="1"/>
    <xf numFmtId="0" fontId="35" fillId="0" borderId="0" xfId="0" applyFont="1"/>
    <xf numFmtId="0" fontId="35" fillId="0" borderId="0" xfId="0" applyNumberFormat="1" applyFont="1" applyFill="1" applyAlignment="1">
      <alignment horizontal="center"/>
    </xf>
    <xf numFmtId="0" fontId="35" fillId="0" borderId="0" xfId="0" applyFont="1" applyFill="1" applyBorder="1" applyAlignment="1">
      <alignment horizontal="center"/>
    </xf>
    <xf numFmtId="41" fontId="0" fillId="0" borderId="0" xfId="0" applyNumberFormat="1" applyFont="1" applyFill="1" applyBorder="1" applyAlignment="1">
      <alignment horizontal="center"/>
    </xf>
    <xf numFmtId="0" fontId="0" fillId="0" borderId="0" xfId="0" applyNumberFormat="1" applyFont="1" applyFill="1"/>
    <xf numFmtId="0" fontId="19" fillId="0" borderId="0" xfId="0" applyNumberFormat="1" applyFont="1" applyFill="1" applyAlignment="1">
      <alignment horizontal="right" vertical="top"/>
    </xf>
    <xf numFmtId="0" fontId="19" fillId="0" borderId="0" xfId="0" quotePrefix="1" applyFont="1" applyFill="1"/>
    <xf numFmtId="0" fontId="19" fillId="0" borderId="0" xfId="0" applyNumberFormat="1" applyFont="1" applyFill="1"/>
    <xf numFmtId="165" fontId="19" fillId="0" borderId="0" xfId="0" applyNumberFormat="1" applyFont="1" applyFill="1"/>
    <xf numFmtId="165" fontId="19" fillId="0" borderId="0" xfId="0" quotePrefix="1" applyNumberFormat="1" applyFont="1" applyFill="1"/>
    <xf numFmtId="0" fontId="91" fillId="0" borderId="0" xfId="0" quotePrefix="1" applyFont="1" applyFill="1" applyAlignment="1">
      <alignment horizontal="center"/>
    </xf>
    <xf numFmtId="0" fontId="19" fillId="0" borderId="0" xfId="0" applyFont="1" applyFill="1" applyAlignment="1">
      <alignment horizontal="center" vertical="top"/>
    </xf>
    <xf numFmtId="0" fontId="91" fillId="0" borderId="22" xfId="0" quotePrefix="1" applyFont="1" applyFill="1" applyBorder="1" applyAlignment="1">
      <alignment horizontal="centerContinuous"/>
    </xf>
    <xf numFmtId="0" fontId="92" fillId="0" borderId="22" xfId="0" applyFont="1" applyFill="1" applyBorder="1" applyAlignment="1">
      <alignment horizontal="centerContinuous" vertical="top"/>
    </xf>
    <xf numFmtId="0" fontId="0" fillId="0" borderId="0" xfId="0" applyNumberFormat="1" applyFont="1" applyFill="1" applyAlignment="1">
      <alignment horizontal="right"/>
    </xf>
    <xf numFmtId="0" fontId="0" fillId="0" borderId="0" xfId="0" applyFont="1" applyFill="1" applyBorder="1" applyAlignment="1">
      <alignment horizontal="center"/>
    </xf>
    <xf numFmtId="0" fontId="19" fillId="0" borderId="0" xfId="0" applyFont="1" applyFill="1" applyAlignment="1">
      <alignment horizontal="left" vertical="top"/>
    </xf>
    <xf numFmtId="0" fontId="19" fillId="0" borderId="0" xfId="20" applyNumberFormat="1" applyFont="1" applyFill="1"/>
    <xf numFmtId="0" fontId="19" fillId="0" borderId="0" xfId="0" applyNumberFormat="1" applyFont="1"/>
    <xf numFmtId="0" fontId="19" fillId="0" borderId="0" xfId="0" quotePrefix="1" applyNumberFormat="1" applyFont="1" applyFill="1" applyAlignment="1"/>
    <xf numFmtId="0" fontId="0" fillId="0" borderId="0" xfId="0" applyNumberFormat="1"/>
    <xf numFmtId="165" fontId="19" fillId="0" borderId="0" xfId="0" quotePrefix="1" applyNumberFormat="1" applyFont="1" applyFill="1" applyAlignment="1"/>
    <xf numFmtId="14" fontId="19" fillId="0" borderId="22" xfId="0" quotePrefix="1" applyNumberFormat="1" applyFont="1" applyFill="1" applyBorder="1" applyAlignment="1">
      <alignment horizontal="center"/>
    </xf>
    <xf numFmtId="0" fontId="0" fillId="0" borderId="0" xfId="0" applyNumberFormat="1" applyAlignment="1"/>
    <xf numFmtId="42" fontId="19" fillId="0" borderId="10" xfId="0" quotePrefix="1" applyNumberFormat="1" applyFont="1" applyFill="1" applyBorder="1" applyAlignment="1"/>
    <xf numFmtId="3" fontId="0" fillId="0" borderId="0" xfId="7" applyNumberFormat="1" applyFont="1" applyAlignment="1">
      <alignment horizontal="left" vertical="center"/>
    </xf>
    <xf numFmtId="37" fontId="19" fillId="0" borderId="22" xfId="0" applyNumberFormat="1" applyFont="1" applyBorder="1" applyAlignment="1">
      <alignment horizontal="center"/>
    </xf>
    <xf numFmtId="172" fontId="19" fillId="0" borderId="22" xfId="0" applyNumberFormat="1" applyFont="1" applyBorder="1" applyAlignment="1">
      <alignment horizontal="center"/>
    </xf>
    <xf numFmtId="0" fontId="19" fillId="0" borderId="0" xfId="0" quotePrefix="1" applyFont="1" applyFill="1" applyBorder="1" applyAlignment="1">
      <alignment horizontal="left"/>
    </xf>
    <xf numFmtId="0" fontId="5" fillId="0" borderId="0" xfId="59989" applyNumberFormat="1" applyFont="1" applyAlignment="1">
      <alignment horizontal="left"/>
    </xf>
    <xf numFmtId="0" fontId="5" fillId="0" borderId="0" xfId="0" applyNumberFormat="1" applyFont="1" applyFill="1" applyAlignment="1"/>
    <xf numFmtId="164" fontId="10" fillId="0" borderId="0" xfId="7" quotePrefix="1" applyNumberFormat="1" applyFont="1" applyAlignment="1">
      <alignment horizontal="left" vertical="center"/>
    </xf>
    <xf numFmtId="164" fontId="10" fillId="0" borderId="0" xfId="11" quotePrefix="1" applyNumberFormat="1" applyFont="1" applyAlignment="1">
      <alignment horizontal="left" vertical="center"/>
    </xf>
    <xf numFmtId="42" fontId="19" fillId="0" borderId="9" xfId="0" applyNumberFormat="1" applyFont="1" applyBorder="1" applyAlignment="1"/>
    <xf numFmtId="42" fontId="19" fillId="0" borderId="9" xfId="60076" applyNumberFormat="1" applyFont="1" applyBorder="1" applyAlignment="1"/>
    <xf numFmtId="0" fontId="5" fillId="0" borderId="0" xfId="0" applyFont="1" applyFill="1" applyBorder="1" applyAlignment="1">
      <alignment horizontal="center"/>
    </xf>
    <xf numFmtId="0" fontId="0" fillId="0" borderId="0" xfId="60086" applyFont="1" applyFill="1"/>
    <xf numFmtId="0" fontId="11" fillId="0" borderId="0" xfId="0" applyFont="1" applyFill="1"/>
    <xf numFmtId="0" fontId="41" fillId="0" borderId="0" xfId="0" applyFont="1" applyFill="1" applyAlignment="1">
      <alignment horizontal="right"/>
    </xf>
    <xf numFmtId="0" fontId="72" fillId="0" borderId="0" xfId="0" applyFont="1" applyAlignment="1">
      <alignment horizontal="center"/>
    </xf>
    <xf numFmtId="0" fontId="72" fillId="0" borderId="0" xfId="0" applyFont="1"/>
    <xf numFmtId="0" fontId="115" fillId="0" borderId="0" xfId="0" applyFont="1"/>
    <xf numFmtId="164" fontId="144" fillId="0" borderId="0" xfId="8" applyNumberFormat="1" applyFont="1" applyAlignment="1"/>
    <xf numFmtId="0" fontId="10" fillId="0" borderId="2" xfId="0" applyNumberFormat="1" applyFont="1" applyBorder="1" applyAlignment="1">
      <alignment horizontal="center"/>
    </xf>
    <xf numFmtId="164" fontId="10" fillId="0" borderId="2" xfId="0" applyNumberFormat="1" applyFont="1" applyBorder="1" applyAlignment="1">
      <alignment horizontal="center"/>
    </xf>
    <xf numFmtId="164" fontId="10" fillId="0" borderId="0" xfId="0" applyNumberFormat="1" applyFont="1" applyBorder="1" applyAlignment="1">
      <alignment horizontal="center"/>
    </xf>
    <xf numFmtId="164" fontId="10" fillId="0" borderId="0" xfId="0" applyNumberFormat="1" applyFont="1" applyAlignment="1">
      <alignment horizontal="center"/>
    </xf>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Fill="1" applyAlignment="1">
      <alignment horizontal="left"/>
    </xf>
    <xf numFmtId="3" fontId="6" fillId="0" borderId="0" xfId="10" quotePrefix="1" applyNumberFormat="1" applyFont="1" applyAlignment="1">
      <alignment horizontal="left"/>
    </xf>
    <xf numFmtId="0" fontId="5" fillId="0" borderId="0" xfId="0" applyNumberFormat="1" applyFont="1" applyFill="1" applyAlignment="1"/>
    <xf numFmtId="3" fontId="6" fillId="0" borderId="0" xfId="0" quotePrefix="1" applyNumberFormat="1" applyFont="1" applyFill="1" applyAlignment="1">
      <alignment horizontal="left"/>
    </xf>
    <xf numFmtId="3" fontId="6" fillId="0" borderId="0" xfId="0" applyNumberFormat="1" applyFont="1" applyFill="1" applyAlignment="1">
      <alignment horizontal="left"/>
    </xf>
    <xf numFmtId="0" fontId="0" fillId="0" borderId="0" xfId="0" applyNumberFormat="1" applyFill="1" applyAlignment="1"/>
    <xf numFmtId="3" fontId="10" fillId="0" borderId="0" xfId="0" applyNumberFormat="1" applyFont="1" applyFill="1" applyAlignment="1">
      <alignment horizontal="left"/>
    </xf>
    <xf numFmtId="0" fontId="0" fillId="0" borderId="0" xfId="0" applyNumberFormat="1" applyFont="1" applyFill="1" applyAlignment="1">
      <alignment horizontal="left"/>
    </xf>
    <xf numFmtId="0" fontId="5" fillId="0" borderId="0" xfId="0" applyNumberFormat="1" applyFont="1" applyFill="1" applyAlignment="1">
      <alignment horizontal="left"/>
    </xf>
    <xf numFmtId="37" fontId="10" fillId="0" borderId="0" xfId="0" applyNumberFormat="1" applyFont="1" applyAlignment="1">
      <alignment horizontal="left"/>
    </xf>
    <xf numFmtId="0" fontId="0" fillId="0" borderId="0" xfId="0" applyAlignment="1"/>
    <xf numFmtId="49" fontId="5" fillId="0" borderId="0" xfId="0" applyNumberFormat="1" applyFont="1" applyAlignment="1"/>
    <xf numFmtId="49" fontId="0" fillId="0" borderId="0" xfId="0" applyNumberFormat="1" applyAlignment="1"/>
    <xf numFmtId="0" fontId="54" fillId="0" borderId="0" xfId="59989" applyNumberFormat="1" applyFont="1" applyAlignment="1">
      <alignment wrapText="1"/>
    </xf>
    <xf numFmtId="0" fontId="0" fillId="0" borderId="0" xfId="0" applyAlignment="1">
      <alignment wrapText="1"/>
    </xf>
    <xf numFmtId="0" fontId="10" fillId="0" borderId="2" xfId="36083" applyFont="1" applyBorder="1" applyAlignment="1">
      <alignment horizontal="center"/>
    </xf>
    <xf numFmtId="0" fontId="11" fillId="0" borderId="2" xfId="36083" applyFont="1" applyBorder="1" applyAlignment="1">
      <alignment horizontal="center"/>
    </xf>
    <xf numFmtId="165" fontId="60" fillId="0" borderId="0" xfId="0" applyNumberFormat="1" applyFont="1" applyAlignment="1">
      <alignment horizontal="center"/>
    </xf>
    <xf numFmtId="165" fontId="60" fillId="0" borderId="0" xfId="9" applyNumberFormat="1" applyFont="1" applyAlignment="1">
      <alignment horizontal="center"/>
    </xf>
    <xf numFmtId="165" fontId="19" fillId="0" borderId="22" xfId="60091" applyNumberFormat="1" applyFont="1" applyFill="1" applyBorder="1" applyAlignment="1">
      <alignment horizontal="center"/>
    </xf>
    <xf numFmtId="165" fontId="19" fillId="0" borderId="22" xfId="60099" applyNumberFormat="1" applyFont="1" applyFill="1" applyBorder="1" applyAlignment="1">
      <alignment horizontal="center"/>
    </xf>
    <xf numFmtId="15" fontId="19" fillId="0" borderId="22" xfId="0" quotePrefix="1" applyNumberFormat="1" applyFont="1" applyFill="1" applyBorder="1" applyAlignment="1">
      <alignment horizontal="center"/>
    </xf>
    <xf numFmtId="15" fontId="19" fillId="0" borderId="22" xfId="0" applyNumberFormat="1"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2" fillId="0" borderId="0" xfId="0" applyNumberFormat="1" applyFont="1" applyFill="1" applyAlignment="1">
      <alignment horizontal="center"/>
    </xf>
    <xf numFmtId="41" fontId="5" fillId="0" borderId="0" xfId="0" applyNumberFormat="1" applyFont="1" applyFill="1" applyAlignment="1"/>
    <xf numFmtId="41" fontId="19" fillId="0" borderId="0" xfId="0" quotePrefix="1" applyNumberFormat="1" applyFont="1" applyAlignment="1">
      <alignment horizontal="right"/>
    </xf>
    <xf numFmtId="41" fontId="19" fillId="0" borderId="0" xfId="0" applyNumberFormat="1" applyFont="1" applyAlignment="1">
      <alignment horizontal="right"/>
    </xf>
    <xf numFmtId="41" fontId="0" fillId="0" borderId="0" xfId="0" applyNumberFormat="1" applyBorder="1" applyAlignment="1">
      <alignment horizontal="right"/>
    </xf>
    <xf numFmtId="41" fontId="40" fillId="0" borderId="2" xfId="0" applyNumberFormat="1" applyFont="1" applyBorder="1" applyAlignment="1">
      <alignment horizontal="center"/>
    </xf>
    <xf numFmtId="41" fontId="0" fillId="0" borderId="2" xfId="0" applyNumberFormat="1" applyBorder="1" applyAlignment="1">
      <alignment horizontal="center"/>
    </xf>
    <xf numFmtId="0" fontId="19" fillId="0" borderId="0" xfId="0" quotePrefix="1" applyNumberFormat="1" applyFont="1" applyAlignment="1">
      <alignment horizontal="right"/>
    </xf>
    <xf numFmtId="0" fontId="19" fillId="0" borderId="0" xfId="0" applyNumberFormat="1" applyFont="1" applyAlignment="1">
      <alignment horizontal="right"/>
    </xf>
    <xf numFmtId="0" fontId="0" fillId="0" borderId="0" xfId="0" applyBorder="1" applyAlignment="1">
      <alignment horizontal="right"/>
    </xf>
    <xf numFmtId="0" fontId="40" fillId="0" borderId="2" xfId="0" applyNumberFormat="1" applyFont="1" applyBorder="1" applyAlignment="1">
      <alignment horizontal="center"/>
    </xf>
    <xf numFmtId="0" fontId="0" fillId="0" borderId="2" xfId="0" applyBorder="1" applyAlignment="1">
      <alignment horizontal="center"/>
    </xf>
    <xf numFmtId="0" fontId="16" fillId="0" borderId="0" xfId="0" applyNumberFormat="1" applyFont="1" applyAlignment="1">
      <alignment horizontal="center"/>
    </xf>
    <xf numFmtId="0" fontId="109" fillId="0" borderId="0" xfId="0" applyNumberFormat="1" applyFont="1" applyBorder="1" applyAlignment="1">
      <alignment horizontal="center"/>
    </xf>
    <xf numFmtId="0" fontId="0" fillId="0" borderId="0" xfId="0" applyNumberFormat="1" applyFont="1" applyAlignment="1">
      <alignment horizontal="justify" vertical="top" wrapText="1"/>
    </xf>
    <xf numFmtId="0" fontId="0" fillId="0" borderId="0" xfId="0" quotePrefix="1" applyNumberFormat="1" applyFont="1" applyFill="1" applyAlignment="1">
      <alignment horizontal="justify" vertical="top" wrapText="1"/>
    </xf>
    <xf numFmtId="0" fontId="5" fillId="0" borderId="0" xfId="0" applyNumberFormat="1" applyFont="1" applyFill="1" applyAlignment="1">
      <alignment horizontal="justify" vertical="top"/>
    </xf>
  </cellXfs>
  <cellStyles count="60913">
    <cellStyle name="20% - Accent1 10" xfId="22"/>
    <cellStyle name="20% - Accent1 10 2" xfId="23"/>
    <cellStyle name="20% - Accent1 10 2 2" xfId="24"/>
    <cellStyle name="20% - Accent1 10 2 2 2" xfId="25"/>
    <cellStyle name="20% - Accent1 10 2 2 3" xfId="49926"/>
    <cellStyle name="20% - Accent1 10 2 2 4" xfId="60816"/>
    <cellStyle name="20% - Accent1 10 2 3" xfId="26"/>
    <cellStyle name="20% - Accent1 10 2 4" xfId="27"/>
    <cellStyle name="20% - Accent1 10 2 5" xfId="60448"/>
    <cellStyle name="20% - Accent1 10 3" xfId="28"/>
    <cellStyle name="20% - Accent1 10 3 2" xfId="29"/>
    <cellStyle name="20% - Accent1 10 3 2 2" xfId="30"/>
    <cellStyle name="20% - Accent1 10 3 2 3" xfId="49927"/>
    <cellStyle name="20% - Accent1 10 3 3" xfId="31"/>
    <cellStyle name="20% - Accent1 10 3 4" xfId="32"/>
    <cellStyle name="20% - Accent1 10 3 5" xfId="60633"/>
    <cellStyle name="20% - Accent1 10 4" xfId="33"/>
    <cellStyle name="20% - Accent1 10 4 2" xfId="34"/>
    <cellStyle name="20% - Accent1 10 4 3" xfId="49928"/>
    <cellStyle name="20% - Accent1 10 5" xfId="35"/>
    <cellStyle name="20% - Accent1 10 6" xfId="36"/>
    <cellStyle name="20% - Accent1 10 7" xfId="60265"/>
    <cellStyle name="20% - Accent1 11" xfId="37"/>
    <cellStyle name="20% - Accent1 11 2" xfId="38"/>
    <cellStyle name="20% - Accent1 11 2 2" xfId="39"/>
    <cellStyle name="20% - Accent1 11 2 2 2" xfId="40"/>
    <cellStyle name="20% - Accent1 11 2 2 3" xfId="49929"/>
    <cellStyle name="20% - Accent1 11 2 2 4" xfId="60830"/>
    <cellStyle name="20% - Accent1 11 2 3" xfId="41"/>
    <cellStyle name="20% - Accent1 11 2 4" xfId="42"/>
    <cellStyle name="20% - Accent1 11 2 5" xfId="60462"/>
    <cellStyle name="20% - Accent1 11 3" xfId="43"/>
    <cellStyle name="20% - Accent1 11 3 2" xfId="44"/>
    <cellStyle name="20% - Accent1 11 3 3" xfId="49930"/>
    <cellStyle name="20% - Accent1 11 3 4" xfId="60647"/>
    <cellStyle name="20% - Accent1 11 4" xfId="45"/>
    <cellStyle name="20% - Accent1 11 5" xfId="46"/>
    <cellStyle name="20% - Accent1 11 6" xfId="60279"/>
    <cellStyle name="20% - Accent1 12" xfId="47"/>
    <cellStyle name="20% - Accent1 12 2" xfId="48"/>
    <cellStyle name="20% - Accent1 12 2 2" xfId="49"/>
    <cellStyle name="20% - Accent1 12 2 2 2" xfId="60844"/>
    <cellStyle name="20% - Accent1 12 2 3" xfId="49931"/>
    <cellStyle name="20% - Accent1 12 2 4" xfId="60476"/>
    <cellStyle name="20% - Accent1 12 3" xfId="50"/>
    <cellStyle name="20% - Accent1 12 3 2" xfId="60661"/>
    <cellStyle name="20% - Accent1 12 4" xfId="51"/>
    <cellStyle name="20% - Accent1 12 5" xfId="60293"/>
    <cellStyle name="20% - Accent1 13" xfId="52"/>
    <cellStyle name="20% - Accent1 13 2" xfId="53"/>
    <cellStyle name="20% - Accent1 13 2 2" xfId="54"/>
    <cellStyle name="20% - Accent1 13 2 2 2" xfId="60858"/>
    <cellStyle name="20% - Accent1 13 2 3" xfId="49932"/>
    <cellStyle name="20% - Accent1 13 2 4" xfId="60490"/>
    <cellStyle name="20% - Accent1 13 3" xfId="55"/>
    <cellStyle name="20% - Accent1 13 3 2" xfId="60675"/>
    <cellStyle name="20% - Accent1 13 4" xfId="56"/>
    <cellStyle name="20% - Accent1 13 5" xfId="60307"/>
    <cellStyle name="20% - Accent1 14" xfId="57"/>
    <cellStyle name="20% - Accent1 14 2" xfId="58"/>
    <cellStyle name="20% - Accent1 14 2 2" xfId="60688"/>
    <cellStyle name="20% - Accent1 14 3" xfId="49933"/>
    <cellStyle name="20% - Accent1 14 4" xfId="60320"/>
    <cellStyle name="20% - Accent1 15" xfId="59"/>
    <cellStyle name="20% - Accent1 15 2" xfId="60504"/>
    <cellStyle name="20% - Accent1 16" xfId="60"/>
    <cellStyle name="20% - Accent1 16 2" xfId="60872"/>
    <cellStyle name="20% - Accent1 17" xfId="49934"/>
    <cellStyle name="20% - Accent1 17 2" xfId="60886"/>
    <cellStyle name="20% - Accent1 18" xfId="49935"/>
    <cellStyle name="20% - Accent1 18 2" xfId="60900"/>
    <cellStyle name="20% - Accent1 19" xfId="60125"/>
    <cellStyle name="20% - Accent1 2" xfId="61"/>
    <cellStyle name="20% - Accent1 2 10" xfId="62"/>
    <cellStyle name="20% - Accent1 2 10 2" xfId="63"/>
    <cellStyle name="20% - Accent1 2 10 2 2" xfId="64"/>
    <cellStyle name="20% - Accent1 2 10 2 2 2" xfId="65"/>
    <cellStyle name="20% - Accent1 2 10 2 2 3" xfId="49936"/>
    <cellStyle name="20% - Accent1 2 10 2 3" xfId="66"/>
    <cellStyle name="20% - Accent1 2 10 2 4" xfId="67"/>
    <cellStyle name="20% - Accent1 2 10 3" xfId="68"/>
    <cellStyle name="20% - Accent1 2 10 3 2" xfId="69"/>
    <cellStyle name="20% - Accent1 2 10 3 3" xfId="49937"/>
    <cellStyle name="20% - Accent1 2 10 4" xfId="70"/>
    <cellStyle name="20% - Accent1 2 10 5" xfId="71"/>
    <cellStyle name="20% - Accent1 2 11" xfId="72"/>
    <cellStyle name="20% - Accent1 2 11 2" xfId="73"/>
    <cellStyle name="20% - Accent1 2 11 2 2" xfId="74"/>
    <cellStyle name="20% - Accent1 2 11 2 3" xfId="49938"/>
    <cellStyle name="20% - Accent1 2 11 3" xfId="75"/>
    <cellStyle name="20% - Accent1 2 11 4" xfId="76"/>
    <cellStyle name="20% - Accent1 2 12" xfId="77"/>
    <cellStyle name="20% - Accent1 2 12 2" xfId="78"/>
    <cellStyle name="20% - Accent1 2 12 2 2" xfId="79"/>
    <cellStyle name="20% - Accent1 2 12 2 3" xfId="49939"/>
    <cellStyle name="20% - Accent1 2 12 3" xfId="80"/>
    <cellStyle name="20% - Accent1 2 12 4" xfId="81"/>
    <cellStyle name="20% - Accent1 2 13" xfId="82"/>
    <cellStyle name="20% - Accent1 2 13 2" xfId="83"/>
    <cellStyle name="20% - Accent1 2 13 3" xfId="49940"/>
    <cellStyle name="20% - Accent1 2 14" xfId="84"/>
    <cellStyle name="20% - Accent1 2 15" xfId="85"/>
    <cellStyle name="20% - Accent1 2 16" xfId="60152"/>
    <cellStyle name="20% - Accent1 2 2" xfId="86"/>
    <cellStyle name="20% - Accent1 2 2 10" xfId="87"/>
    <cellStyle name="20% - Accent1 2 2 11" xfId="88"/>
    <cellStyle name="20% - Accent1 2 2 12" xfId="60336"/>
    <cellStyle name="20% - Accent1 2 2 2" xfId="89"/>
    <cellStyle name="20% - Accent1 2 2 2 10" xfId="90"/>
    <cellStyle name="20% - Accent1 2 2 2 11" xfId="60704"/>
    <cellStyle name="20% - Accent1 2 2 2 2" xfId="91"/>
    <cellStyle name="20% - Accent1 2 2 2 2 2" xfId="92"/>
    <cellStyle name="20% - Accent1 2 2 2 2 2 2" xfId="93"/>
    <cellStyle name="20% - Accent1 2 2 2 2 2 2 2" xfId="94"/>
    <cellStyle name="20% - Accent1 2 2 2 2 2 2 2 2" xfId="95"/>
    <cellStyle name="20% - Accent1 2 2 2 2 2 2 2 2 2" xfId="96"/>
    <cellStyle name="20% - Accent1 2 2 2 2 2 2 2 2 3" xfId="49941"/>
    <cellStyle name="20% - Accent1 2 2 2 2 2 2 2 3" xfId="97"/>
    <cellStyle name="20% - Accent1 2 2 2 2 2 2 2 4" xfId="98"/>
    <cellStyle name="20% - Accent1 2 2 2 2 2 2 3" xfId="99"/>
    <cellStyle name="20% - Accent1 2 2 2 2 2 2 3 2" xfId="100"/>
    <cellStyle name="20% - Accent1 2 2 2 2 2 2 3 2 2" xfId="101"/>
    <cellStyle name="20% - Accent1 2 2 2 2 2 2 3 2 3" xfId="49942"/>
    <cellStyle name="20% - Accent1 2 2 2 2 2 2 3 3" xfId="102"/>
    <cellStyle name="20% - Accent1 2 2 2 2 2 2 3 4" xfId="103"/>
    <cellStyle name="20% - Accent1 2 2 2 2 2 2 4" xfId="104"/>
    <cellStyle name="20% - Accent1 2 2 2 2 2 2 4 2" xfId="105"/>
    <cellStyle name="20% - Accent1 2 2 2 2 2 2 4 3" xfId="49943"/>
    <cellStyle name="20% - Accent1 2 2 2 2 2 2 5" xfId="106"/>
    <cellStyle name="20% - Accent1 2 2 2 2 2 2 6" xfId="107"/>
    <cellStyle name="20% - Accent1 2 2 2 2 2 3" xfId="108"/>
    <cellStyle name="20% - Accent1 2 2 2 2 2 3 2" xfId="109"/>
    <cellStyle name="20% - Accent1 2 2 2 2 2 3 2 2" xfId="110"/>
    <cellStyle name="20% - Accent1 2 2 2 2 2 3 2 3" xfId="49944"/>
    <cellStyle name="20% - Accent1 2 2 2 2 2 3 3" xfId="111"/>
    <cellStyle name="20% - Accent1 2 2 2 2 2 3 4" xfId="112"/>
    <cellStyle name="20% - Accent1 2 2 2 2 2 4" xfId="113"/>
    <cellStyle name="20% - Accent1 2 2 2 2 2 4 2" xfId="114"/>
    <cellStyle name="20% - Accent1 2 2 2 2 2 4 2 2" xfId="115"/>
    <cellStyle name="20% - Accent1 2 2 2 2 2 4 2 3" xfId="49945"/>
    <cellStyle name="20% - Accent1 2 2 2 2 2 4 3" xfId="116"/>
    <cellStyle name="20% - Accent1 2 2 2 2 2 4 4" xfId="117"/>
    <cellStyle name="20% - Accent1 2 2 2 2 2 5" xfId="118"/>
    <cellStyle name="20% - Accent1 2 2 2 2 2 5 2" xfId="119"/>
    <cellStyle name="20% - Accent1 2 2 2 2 2 5 3" xfId="49946"/>
    <cellStyle name="20% - Accent1 2 2 2 2 2 6" xfId="120"/>
    <cellStyle name="20% - Accent1 2 2 2 2 2 7" xfId="121"/>
    <cellStyle name="20% - Accent1 2 2 2 2 3" xfId="122"/>
    <cellStyle name="20% - Accent1 2 2 2 2 3 2" xfId="123"/>
    <cellStyle name="20% - Accent1 2 2 2 2 3 2 2" xfId="124"/>
    <cellStyle name="20% - Accent1 2 2 2 2 3 2 2 2" xfId="125"/>
    <cellStyle name="20% - Accent1 2 2 2 2 3 2 2 3" xfId="49947"/>
    <cellStyle name="20% - Accent1 2 2 2 2 3 2 3" xfId="126"/>
    <cellStyle name="20% - Accent1 2 2 2 2 3 2 4" xfId="127"/>
    <cellStyle name="20% - Accent1 2 2 2 2 3 3" xfId="128"/>
    <cellStyle name="20% - Accent1 2 2 2 2 3 3 2" xfId="129"/>
    <cellStyle name="20% - Accent1 2 2 2 2 3 3 2 2" xfId="130"/>
    <cellStyle name="20% - Accent1 2 2 2 2 3 3 2 3" xfId="49948"/>
    <cellStyle name="20% - Accent1 2 2 2 2 3 3 3" xfId="131"/>
    <cellStyle name="20% - Accent1 2 2 2 2 3 3 4" xfId="132"/>
    <cellStyle name="20% - Accent1 2 2 2 2 3 4" xfId="133"/>
    <cellStyle name="20% - Accent1 2 2 2 2 3 4 2" xfId="134"/>
    <cellStyle name="20% - Accent1 2 2 2 2 3 4 3" xfId="49949"/>
    <cellStyle name="20% - Accent1 2 2 2 2 3 5" xfId="135"/>
    <cellStyle name="20% - Accent1 2 2 2 2 3 6" xfId="136"/>
    <cellStyle name="20% - Accent1 2 2 2 2 4" xfId="137"/>
    <cellStyle name="20% - Accent1 2 2 2 2 4 2" xfId="138"/>
    <cellStyle name="20% - Accent1 2 2 2 2 4 2 2" xfId="139"/>
    <cellStyle name="20% - Accent1 2 2 2 2 4 2 3" xfId="49950"/>
    <cellStyle name="20% - Accent1 2 2 2 2 4 3" xfId="140"/>
    <cellStyle name="20% - Accent1 2 2 2 2 4 4" xfId="141"/>
    <cellStyle name="20% - Accent1 2 2 2 2 5" xfId="142"/>
    <cellStyle name="20% - Accent1 2 2 2 2 5 2" xfId="143"/>
    <cellStyle name="20% - Accent1 2 2 2 2 5 2 2" xfId="144"/>
    <cellStyle name="20% - Accent1 2 2 2 2 5 2 3" xfId="49951"/>
    <cellStyle name="20% - Accent1 2 2 2 2 5 3" xfId="145"/>
    <cellStyle name="20% - Accent1 2 2 2 2 5 4" xfId="146"/>
    <cellStyle name="20% - Accent1 2 2 2 2 6" xfId="147"/>
    <cellStyle name="20% - Accent1 2 2 2 2 6 2" xfId="148"/>
    <cellStyle name="20% - Accent1 2 2 2 2 6 3" xfId="49952"/>
    <cellStyle name="20% - Accent1 2 2 2 2 7" xfId="149"/>
    <cellStyle name="20% - Accent1 2 2 2 2 8" xfId="150"/>
    <cellStyle name="20% - Accent1 2 2 2 3" xfId="151"/>
    <cellStyle name="20% - Accent1 2 2 2 3 2" xfId="152"/>
    <cellStyle name="20% - Accent1 2 2 2 3 2 2" xfId="153"/>
    <cellStyle name="20% - Accent1 2 2 2 3 2 2 2" xfId="154"/>
    <cellStyle name="20% - Accent1 2 2 2 3 2 2 2 2" xfId="155"/>
    <cellStyle name="20% - Accent1 2 2 2 3 2 2 2 3" xfId="49953"/>
    <cellStyle name="20% - Accent1 2 2 2 3 2 2 3" xfId="156"/>
    <cellStyle name="20% - Accent1 2 2 2 3 2 2 4" xfId="157"/>
    <cellStyle name="20% - Accent1 2 2 2 3 2 3" xfId="158"/>
    <cellStyle name="20% - Accent1 2 2 2 3 2 3 2" xfId="159"/>
    <cellStyle name="20% - Accent1 2 2 2 3 2 3 2 2" xfId="160"/>
    <cellStyle name="20% - Accent1 2 2 2 3 2 3 2 3" xfId="49954"/>
    <cellStyle name="20% - Accent1 2 2 2 3 2 3 3" xfId="161"/>
    <cellStyle name="20% - Accent1 2 2 2 3 2 3 4" xfId="162"/>
    <cellStyle name="20% - Accent1 2 2 2 3 2 4" xfId="163"/>
    <cellStyle name="20% - Accent1 2 2 2 3 2 4 2" xfId="164"/>
    <cellStyle name="20% - Accent1 2 2 2 3 2 4 3" xfId="49955"/>
    <cellStyle name="20% - Accent1 2 2 2 3 2 5" xfId="165"/>
    <cellStyle name="20% - Accent1 2 2 2 3 2 6" xfId="166"/>
    <cellStyle name="20% - Accent1 2 2 2 3 3" xfId="167"/>
    <cellStyle name="20% - Accent1 2 2 2 3 3 2" xfId="168"/>
    <cellStyle name="20% - Accent1 2 2 2 3 3 2 2" xfId="169"/>
    <cellStyle name="20% - Accent1 2 2 2 3 3 2 3" xfId="49956"/>
    <cellStyle name="20% - Accent1 2 2 2 3 3 3" xfId="170"/>
    <cellStyle name="20% - Accent1 2 2 2 3 3 4" xfId="171"/>
    <cellStyle name="20% - Accent1 2 2 2 3 4" xfId="172"/>
    <cellStyle name="20% - Accent1 2 2 2 3 4 2" xfId="173"/>
    <cellStyle name="20% - Accent1 2 2 2 3 4 2 2" xfId="174"/>
    <cellStyle name="20% - Accent1 2 2 2 3 4 2 3" xfId="49957"/>
    <cellStyle name="20% - Accent1 2 2 2 3 4 3" xfId="175"/>
    <cellStyle name="20% - Accent1 2 2 2 3 4 4" xfId="176"/>
    <cellStyle name="20% - Accent1 2 2 2 3 5" xfId="177"/>
    <cellStyle name="20% - Accent1 2 2 2 3 5 2" xfId="178"/>
    <cellStyle name="20% - Accent1 2 2 2 3 5 3" xfId="49958"/>
    <cellStyle name="20% - Accent1 2 2 2 3 6" xfId="179"/>
    <cellStyle name="20% - Accent1 2 2 2 3 7" xfId="180"/>
    <cellStyle name="20% - Accent1 2 2 2 4" xfId="181"/>
    <cellStyle name="20% - Accent1 2 2 2 4 2" xfId="182"/>
    <cellStyle name="20% - Accent1 2 2 2 4 2 2" xfId="183"/>
    <cellStyle name="20% - Accent1 2 2 2 4 2 2 2" xfId="184"/>
    <cellStyle name="20% - Accent1 2 2 2 4 2 2 3" xfId="49959"/>
    <cellStyle name="20% - Accent1 2 2 2 4 2 3" xfId="185"/>
    <cellStyle name="20% - Accent1 2 2 2 4 2 4" xfId="186"/>
    <cellStyle name="20% - Accent1 2 2 2 4 3" xfId="187"/>
    <cellStyle name="20% - Accent1 2 2 2 4 3 2" xfId="188"/>
    <cellStyle name="20% - Accent1 2 2 2 4 3 2 2" xfId="189"/>
    <cellStyle name="20% - Accent1 2 2 2 4 3 2 3" xfId="49960"/>
    <cellStyle name="20% - Accent1 2 2 2 4 3 3" xfId="190"/>
    <cellStyle name="20% - Accent1 2 2 2 4 3 4" xfId="191"/>
    <cellStyle name="20% - Accent1 2 2 2 4 4" xfId="192"/>
    <cellStyle name="20% - Accent1 2 2 2 4 4 2" xfId="193"/>
    <cellStyle name="20% - Accent1 2 2 2 4 4 3" xfId="49961"/>
    <cellStyle name="20% - Accent1 2 2 2 4 5" xfId="194"/>
    <cellStyle name="20% - Accent1 2 2 2 4 6" xfId="195"/>
    <cellStyle name="20% - Accent1 2 2 2 5" xfId="196"/>
    <cellStyle name="20% - Accent1 2 2 2 5 2" xfId="197"/>
    <cellStyle name="20% - Accent1 2 2 2 5 2 2" xfId="198"/>
    <cellStyle name="20% - Accent1 2 2 2 5 2 2 2" xfId="199"/>
    <cellStyle name="20% - Accent1 2 2 2 5 2 2 3" xfId="49962"/>
    <cellStyle name="20% - Accent1 2 2 2 5 2 3" xfId="200"/>
    <cellStyle name="20% - Accent1 2 2 2 5 2 4" xfId="201"/>
    <cellStyle name="20% - Accent1 2 2 2 5 3" xfId="202"/>
    <cellStyle name="20% - Accent1 2 2 2 5 3 2" xfId="203"/>
    <cellStyle name="20% - Accent1 2 2 2 5 3 3" xfId="49963"/>
    <cellStyle name="20% - Accent1 2 2 2 5 4" xfId="204"/>
    <cellStyle name="20% - Accent1 2 2 2 5 5" xfId="205"/>
    <cellStyle name="20% - Accent1 2 2 2 6" xfId="206"/>
    <cellStyle name="20% - Accent1 2 2 2 6 2" xfId="207"/>
    <cellStyle name="20% - Accent1 2 2 2 6 2 2" xfId="208"/>
    <cellStyle name="20% - Accent1 2 2 2 6 2 3" xfId="49964"/>
    <cellStyle name="20% - Accent1 2 2 2 6 3" xfId="209"/>
    <cellStyle name="20% - Accent1 2 2 2 6 4" xfId="210"/>
    <cellStyle name="20% - Accent1 2 2 2 7" xfId="211"/>
    <cellStyle name="20% - Accent1 2 2 2 7 2" xfId="212"/>
    <cellStyle name="20% - Accent1 2 2 2 7 2 2" xfId="213"/>
    <cellStyle name="20% - Accent1 2 2 2 7 2 3" xfId="49965"/>
    <cellStyle name="20% - Accent1 2 2 2 7 3" xfId="214"/>
    <cellStyle name="20% - Accent1 2 2 2 7 4" xfId="215"/>
    <cellStyle name="20% - Accent1 2 2 2 8" xfId="216"/>
    <cellStyle name="20% - Accent1 2 2 2 8 2" xfId="217"/>
    <cellStyle name="20% - Accent1 2 2 2 8 3" xfId="49966"/>
    <cellStyle name="20% - Accent1 2 2 2 9" xfId="218"/>
    <cellStyle name="20% - Accent1 2 2 3" xfId="219"/>
    <cellStyle name="20% - Accent1 2 2 3 2" xfId="220"/>
    <cellStyle name="20% - Accent1 2 2 3 2 2" xfId="221"/>
    <cellStyle name="20% - Accent1 2 2 3 2 2 2" xfId="222"/>
    <cellStyle name="20% - Accent1 2 2 3 2 2 2 2" xfId="223"/>
    <cellStyle name="20% - Accent1 2 2 3 2 2 2 2 2" xfId="224"/>
    <cellStyle name="20% - Accent1 2 2 3 2 2 2 2 3" xfId="49967"/>
    <cellStyle name="20% - Accent1 2 2 3 2 2 2 3" xfId="225"/>
    <cellStyle name="20% - Accent1 2 2 3 2 2 2 4" xfId="226"/>
    <cellStyle name="20% - Accent1 2 2 3 2 2 3" xfId="227"/>
    <cellStyle name="20% - Accent1 2 2 3 2 2 3 2" xfId="228"/>
    <cellStyle name="20% - Accent1 2 2 3 2 2 3 2 2" xfId="229"/>
    <cellStyle name="20% - Accent1 2 2 3 2 2 3 2 3" xfId="49968"/>
    <cellStyle name="20% - Accent1 2 2 3 2 2 3 3" xfId="230"/>
    <cellStyle name="20% - Accent1 2 2 3 2 2 3 4" xfId="231"/>
    <cellStyle name="20% - Accent1 2 2 3 2 2 4" xfId="232"/>
    <cellStyle name="20% - Accent1 2 2 3 2 2 4 2" xfId="233"/>
    <cellStyle name="20% - Accent1 2 2 3 2 2 4 3" xfId="49969"/>
    <cellStyle name="20% - Accent1 2 2 3 2 2 5" xfId="234"/>
    <cellStyle name="20% - Accent1 2 2 3 2 2 6" xfId="235"/>
    <cellStyle name="20% - Accent1 2 2 3 2 3" xfId="236"/>
    <cellStyle name="20% - Accent1 2 2 3 2 3 2" xfId="237"/>
    <cellStyle name="20% - Accent1 2 2 3 2 3 2 2" xfId="238"/>
    <cellStyle name="20% - Accent1 2 2 3 2 3 2 3" xfId="49970"/>
    <cellStyle name="20% - Accent1 2 2 3 2 3 3" xfId="239"/>
    <cellStyle name="20% - Accent1 2 2 3 2 3 4" xfId="240"/>
    <cellStyle name="20% - Accent1 2 2 3 2 4" xfId="241"/>
    <cellStyle name="20% - Accent1 2 2 3 2 4 2" xfId="242"/>
    <cellStyle name="20% - Accent1 2 2 3 2 4 2 2" xfId="243"/>
    <cellStyle name="20% - Accent1 2 2 3 2 4 2 3" xfId="49971"/>
    <cellStyle name="20% - Accent1 2 2 3 2 4 3" xfId="244"/>
    <cellStyle name="20% - Accent1 2 2 3 2 4 4" xfId="245"/>
    <cellStyle name="20% - Accent1 2 2 3 2 5" xfId="246"/>
    <cellStyle name="20% - Accent1 2 2 3 2 5 2" xfId="247"/>
    <cellStyle name="20% - Accent1 2 2 3 2 5 3" xfId="49972"/>
    <cellStyle name="20% - Accent1 2 2 3 2 6" xfId="248"/>
    <cellStyle name="20% - Accent1 2 2 3 2 7" xfId="249"/>
    <cellStyle name="20% - Accent1 2 2 3 3" xfId="250"/>
    <cellStyle name="20% - Accent1 2 2 3 3 2" xfId="251"/>
    <cellStyle name="20% - Accent1 2 2 3 3 2 2" xfId="252"/>
    <cellStyle name="20% - Accent1 2 2 3 3 2 2 2" xfId="253"/>
    <cellStyle name="20% - Accent1 2 2 3 3 2 2 3" xfId="49973"/>
    <cellStyle name="20% - Accent1 2 2 3 3 2 3" xfId="254"/>
    <cellStyle name="20% - Accent1 2 2 3 3 2 4" xfId="255"/>
    <cellStyle name="20% - Accent1 2 2 3 3 3" xfId="256"/>
    <cellStyle name="20% - Accent1 2 2 3 3 3 2" xfId="257"/>
    <cellStyle name="20% - Accent1 2 2 3 3 3 2 2" xfId="258"/>
    <cellStyle name="20% - Accent1 2 2 3 3 3 2 3" xfId="49974"/>
    <cellStyle name="20% - Accent1 2 2 3 3 3 3" xfId="259"/>
    <cellStyle name="20% - Accent1 2 2 3 3 3 4" xfId="260"/>
    <cellStyle name="20% - Accent1 2 2 3 3 4" xfId="261"/>
    <cellStyle name="20% - Accent1 2 2 3 3 4 2" xfId="262"/>
    <cellStyle name="20% - Accent1 2 2 3 3 4 3" xfId="49975"/>
    <cellStyle name="20% - Accent1 2 2 3 3 5" xfId="263"/>
    <cellStyle name="20% - Accent1 2 2 3 3 6" xfId="264"/>
    <cellStyle name="20% - Accent1 2 2 3 4" xfId="265"/>
    <cellStyle name="20% - Accent1 2 2 3 4 2" xfId="266"/>
    <cellStyle name="20% - Accent1 2 2 3 4 2 2" xfId="267"/>
    <cellStyle name="20% - Accent1 2 2 3 4 2 2 2" xfId="268"/>
    <cellStyle name="20% - Accent1 2 2 3 4 2 2 3" xfId="49976"/>
    <cellStyle name="20% - Accent1 2 2 3 4 2 3" xfId="269"/>
    <cellStyle name="20% - Accent1 2 2 3 4 2 4" xfId="270"/>
    <cellStyle name="20% - Accent1 2 2 3 4 3" xfId="271"/>
    <cellStyle name="20% - Accent1 2 2 3 4 3 2" xfId="272"/>
    <cellStyle name="20% - Accent1 2 2 3 4 3 3" xfId="49977"/>
    <cellStyle name="20% - Accent1 2 2 3 4 4" xfId="273"/>
    <cellStyle name="20% - Accent1 2 2 3 4 5" xfId="274"/>
    <cellStyle name="20% - Accent1 2 2 3 5" xfId="275"/>
    <cellStyle name="20% - Accent1 2 2 3 5 2" xfId="276"/>
    <cellStyle name="20% - Accent1 2 2 3 5 2 2" xfId="277"/>
    <cellStyle name="20% - Accent1 2 2 3 5 2 3" xfId="49978"/>
    <cellStyle name="20% - Accent1 2 2 3 5 3" xfId="278"/>
    <cellStyle name="20% - Accent1 2 2 3 5 4" xfId="279"/>
    <cellStyle name="20% - Accent1 2 2 3 6" xfId="280"/>
    <cellStyle name="20% - Accent1 2 2 3 6 2" xfId="281"/>
    <cellStyle name="20% - Accent1 2 2 3 6 2 2" xfId="282"/>
    <cellStyle name="20% - Accent1 2 2 3 6 2 3" xfId="49979"/>
    <cellStyle name="20% - Accent1 2 2 3 6 3" xfId="283"/>
    <cellStyle name="20% - Accent1 2 2 3 6 4" xfId="284"/>
    <cellStyle name="20% - Accent1 2 2 3 7" xfId="285"/>
    <cellStyle name="20% - Accent1 2 2 3 7 2" xfId="286"/>
    <cellStyle name="20% - Accent1 2 2 3 7 3" xfId="49980"/>
    <cellStyle name="20% - Accent1 2 2 3 8" xfId="287"/>
    <cellStyle name="20% - Accent1 2 2 3 9" xfId="288"/>
    <cellStyle name="20% - Accent1 2 2 4" xfId="289"/>
    <cellStyle name="20% - Accent1 2 2 4 2" xfId="290"/>
    <cellStyle name="20% - Accent1 2 2 4 2 2" xfId="291"/>
    <cellStyle name="20% - Accent1 2 2 4 2 2 2" xfId="292"/>
    <cellStyle name="20% - Accent1 2 2 4 2 2 2 2" xfId="293"/>
    <cellStyle name="20% - Accent1 2 2 4 2 2 2 3" xfId="49981"/>
    <cellStyle name="20% - Accent1 2 2 4 2 2 3" xfId="294"/>
    <cellStyle name="20% - Accent1 2 2 4 2 2 4" xfId="295"/>
    <cellStyle name="20% - Accent1 2 2 4 2 3" xfId="296"/>
    <cellStyle name="20% - Accent1 2 2 4 2 3 2" xfId="297"/>
    <cellStyle name="20% - Accent1 2 2 4 2 3 2 2" xfId="298"/>
    <cellStyle name="20% - Accent1 2 2 4 2 3 2 3" xfId="49982"/>
    <cellStyle name="20% - Accent1 2 2 4 2 3 3" xfId="299"/>
    <cellStyle name="20% - Accent1 2 2 4 2 3 4" xfId="300"/>
    <cellStyle name="20% - Accent1 2 2 4 2 4" xfId="301"/>
    <cellStyle name="20% - Accent1 2 2 4 2 4 2" xfId="302"/>
    <cellStyle name="20% - Accent1 2 2 4 2 4 3" xfId="49983"/>
    <cellStyle name="20% - Accent1 2 2 4 2 5" xfId="303"/>
    <cellStyle name="20% - Accent1 2 2 4 2 6" xfId="304"/>
    <cellStyle name="20% - Accent1 2 2 4 3" xfId="305"/>
    <cellStyle name="20% - Accent1 2 2 4 3 2" xfId="306"/>
    <cellStyle name="20% - Accent1 2 2 4 3 2 2" xfId="307"/>
    <cellStyle name="20% - Accent1 2 2 4 3 2 3" xfId="49984"/>
    <cellStyle name="20% - Accent1 2 2 4 3 3" xfId="308"/>
    <cellStyle name="20% - Accent1 2 2 4 3 4" xfId="309"/>
    <cellStyle name="20% - Accent1 2 2 4 4" xfId="310"/>
    <cellStyle name="20% - Accent1 2 2 4 4 2" xfId="311"/>
    <cellStyle name="20% - Accent1 2 2 4 4 2 2" xfId="312"/>
    <cellStyle name="20% - Accent1 2 2 4 4 2 3" xfId="49985"/>
    <cellStyle name="20% - Accent1 2 2 4 4 3" xfId="313"/>
    <cellStyle name="20% - Accent1 2 2 4 4 4" xfId="314"/>
    <cellStyle name="20% - Accent1 2 2 4 5" xfId="315"/>
    <cellStyle name="20% - Accent1 2 2 4 5 2" xfId="316"/>
    <cellStyle name="20% - Accent1 2 2 4 5 3" xfId="49986"/>
    <cellStyle name="20% - Accent1 2 2 4 6" xfId="317"/>
    <cellStyle name="20% - Accent1 2 2 4 7" xfId="318"/>
    <cellStyle name="20% - Accent1 2 2 5" xfId="319"/>
    <cellStyle name="20% - Accent1 2 2 5 2" xfId="320"/>
    <cellStyle name="20% - Accent1 2 2 5 2 2" xfId="321"/>
    <cellStyle name="20% - Accent1 2 2 5 2 2 2" xfId="322"/>
    <cellStyle name="20% - Accent1 2 2 5 2 2 3" xfId="49987"/>
    <cellStyle name="20% - Accent1 2 2 5 2 3" xfId="323"/>
    <cellStyle name="20% - Accent1 2 2 5 2 4" xfId="324"/>
    <cellStyle name="20% - Accent1 2 2 5 3" xfId="325"/>
    <cellStyle name="20% - Accent1 2 2 5 3 2" xfId="326"/>
    <cellStyle name="20% - Accent1 2 2 5 3 2 2" xfId="327"/>
    <cellStyle name="20% - Accent1 2 2 5 3 2 3" xfId="49988"/>
    <cellStyle name="20% - Accent1 2 2 5 3 3" xfId="328"/>
    <cellStyle name="20% - Accent1 2 2 5 3 4" xfId="329"/>
    <cellStyle name="20% - Accent1 2 2 5 4" xfId="330"/>
    <cellStyle name="20% - Accent1 2 2 5 4 2" xfId="331"/>
    <cellStyle name="20% - Accent1 2 2 5 4 3" xfId="49989"/>
    <cellStyle name="20% - Accent1 2 2 5 5" xfId="332"/>
    <cellStyle name="20% - Accent1 2 2 5 6" xfId="333"/>
    <cellStyle name="20% - Accent1 2 2 6" xfId="334"/>
    <cellStyle name="20% - Accent1 2 2 6 2" xfId="335"/>
    <cellStyle name="20% - Accent1 2 2 6 2 2" xfId="336"/>
    <cellStyle name="20% - Accent1 2 2 6 2 2 2" xfId="337"/>
    <cellStyle name="20% - Accent1 2 2 6 2 2 3" xfId="49990"/>
    <cellStyle name="20% - Accent1 2 2 6 2 3" xfId="338"/>
    <cellStyle name="20% - Accent1 2 2 6 2 4" xfId="339"/>
    <cellStyle name="20% - Accent1 2 2 6 3" xfId="340"/>
    <cellStyle name="20% - Accent1 2 2 6 3 2" xfId="341"/>
    <cellStyle name="20% - Accent1 2 2 6 3 3" xfId="49991"/>
    <cellStyle name="20% - Accent1 2 2 6 4" xfId="342"/>
    <cellStyle name="20% - Accent1 2 2 6 5" xfId="343"/>
    <cellStyle name="20% - Accent1 2 2 7" xfId="344"/>
    <cellStyle name="20% - Accent1 2 2 7 2" xfId="345"/>
    <cellStyle name="20% - Accent1 2 2 7 2 2" xfId="346"/>
    <cellStyle name="20% - Accent1 2 2 7 2 3" xfId="49992"/>
    <cellStyle name="20% - Accent1 2 2 7 3" xfId="347"/>
    <cellStyle name="20% - Accent1 2 2 7 4" xfId="348"/>
    <cellStyle name="20% - Accent1 2 2 8" xfId="349"/>
    <cellStyle name="20% - Accent1 2 2 8 2" xfId="350"/>
    <cellStyle name="20% - Accent1 2 2 8 2 2" xfId="351"/>
    <cellStyle name="20% - Accent1 2 2 8 2 3" xfId="49993"/>
    <cellStyle name="20% - Accent1 2 2 8 3" xfId="352"/>
    <cellStyle name="20% - Accent1 2 2 8 4" xfId="353"/>
    <cellStyle name="20% - Accent1 2 2 9" xfId="354"/>
    <cellStyle name="20% - Accent1 2 2 9 2" xfId="355"/>
    <cellStyle name="20% - Accent1 2 2 9 3" xfId="49994"/>
    <cellStyle name="20% - Accent1 2 3" xfId="356"/>
    <cellStyle name="20% - Accent1 2 3 10" xfId="357"/>
    <cellStyle name="20% - Accent1 2 3 11" xfId="358"/>
    <cellStyle name="20% - Accent1 2 3 12" xfId="60521"/>
    <cellStyle name="20% - Accent1 2 3 2" xfId="359"/>
    <cellStyle name="20% - Accent1 2 3 2 10" xfId="360"/>
    <cellStyle name="20% - Accent1 2 3 2 2" xfId="361"/>
    <cellStyle name="20% - Accent1 2 3 2 2 2" xfId="362"/>
    <cellStyle name="20% - Accent1 2 3 2 2 2 2" xfId="363"/>
    <cellStyle name="20% - Accent1 2 3 2 2 2 2 2" xfId="364"/>
    <cellStyle name="20% - Accent1 2 3 2 2 2 2 2 2" xfId="365"/>
    <cellStyle name="20% - Accent1 2 3 2 2 2 2 2 2 2" xfId="366"/>
    <cellStyle name="20% - Accent1 2 3 2 2 2 2 2 2 3" xfId="49995"/>
    <cellStyle name="20% - Accent1 2 3 2 2 2 2 2 3" xfId="367"/>
    <cellStyle name="20% - Accent1 2 3 2 2 2 2 2 4" xfId="368"/>
    <cellStyle name="20% - Accent1 2 3 2 2 2 2 3" xfId="369"/>
    <cellStyle name="20% - Accent1 2 3 2 2 2 2 3 2" xfId="370"/>
    <cellStyle name="20% - Accent1 2 3 2 2 2 2 3 2 2" xfId="371"/>
    <cellStyle name="20% - Accent1 2 3 2 2 2 2 3 2 3" xfId="49996"/>
    <cellStyle name="20% - Accent1 2 3 2 2 2 2 3 3" xfId="372"/>
    <cellStyle name="20% - Accent1 2 3 2 2 2 2 3 4" xfId="373"/>
    <cellStyle name="20% - Accent1 2 3 2 2 2 2 4" xfId="374"/>
    <cellStyle name="20% - Accent1 2 3 2 2 2 2 4 2" xfId="375"/>
    <cellStyle name="20% - Accent1 2 3 2 2 2 2 4 3" xfId="49997"/>
    <cellStyle name="20% - Accent1 2 3 2 2 2 2 5" xfId="376"/>
    <cellStyle name="20% - Accent1 2 3 2 2 2 2 6" xfId="377"/>
    <cellStyle name="20% - Accent1 2 3 2 2 2 3" xfId="378"/>
    <cellStyle name="20% - Accent1 2 3 2 2 2 3 2" xfId="379"/>
    <cellStyle name="20% - Accent1 2 3 2 2 2 3 2 2" xfId="380"/>
    <cellStyle name="20% - Accent1 2 3 2 2 2 3 2 3" xfId="49998"/>
    <cellStyle name="20% - Accent1 2 3 2 2 2 3 3" xfId="381"/>
    <cellStyle name="20% - Accent1 2 3 2 2 2 3 4" xfId="382"/>
    <cellStyle name="20% - Accent1 2 3 2 2 2 4" xfId="383"/>
    <cellStyle name="20% - Accent1 2 3 2 2 2 4 2" xfId="384"/>
    <cellStyle name="20% - Accent1 2 3 2 2 2 4 2 2" xfId="385"/>
    <cellStyle name="20% - Accent1 2 3 2 2 2 4 2 3" xfId="49999"/>
    <cellStyle name="20% - Accent1 2 3 2 2 2 4 3" xfId="386"/>
    <cellStyle name="20% - Accent1 2 3 2 2 2 4 4" xfId="387"/>
    <cellStyle name="20% - Accent1 2 3 2 2 2 5" xfId="388"/>
    <cellStyle name="20% - Accent1 2 3 2 2 2 5 2" xfId="389"/>
    <cellStyle name="20% - Accent1 2 3 2 2 2 5 3" xfId="50000"/>
    <cellStyle name="20% - Accent1 2 3 2 2 2 6" xfId="390"/>
    <cellStyle name="20% - Accent1 2 3 2 2 2 7" xfId="391"/>
    <cellStyle name="20% - Accent1 2 3 2 2 3" xfId="392"/>
    <cellStyle name="20% - Accent1 2 3 2 2 3 2" xfId="393"/>
    <cellStyle name="20% - Accent1 2 3 2 2 3 2 2" xfId="394"/>
    <cellStyle name="20% - Accent1 2 3 2 2 3 2 2 2" xfId="395"/>
    <cellStyle name="20% - Accent1 2 3 2 2 3 2 2 3" xfId="50001"/>
    <cellStyle name="20% - Accent1 2 3 2 2 3 2 3" xfId="396"/>
    <cellStyle name="20% - Accent1 2 3 2 2 3 2 4" xfId="397"/>
    <cellStyle name="20% - Accent1 2 3 2 2 3 3" xfId="398"/>
    <cellStyle name="20% - Accent1 2 3 2 2 3 3 2" xfId="399"/>
    <cellStyle name="20% - Accent1 2 3 2 2 3 3 2 2" xfId="400"/>
    <cellStyle name="20% - Accent1 2 3 2 2 3 3 2 3" xfId="50002"/>
    <cellStyle name="20% - Accent1 2 3 2 2 3 3 3" xfId="401"/>
    <cellStyle name="20% - Accent1 2 3 2 2 3 3 4" xfId="402"/>
    <cellStyle name="20% - Accent1 2 3 2 2 3 4" xfId="403"/>
    <cellStyle name="20% - Accent1 2 3 2 2 3 4 2" xfId="404"/>
    <cellStyle name="20% - Accent1 2 3 2 2 3 4 3" xfId="50003"/>
    <cellStyle name="20% - Accent1 2 3 2 2 3 5" xfId="405"/>
    <cellStyle name="20% - Accent1 2 3 2 2 3 6" xfId="406"/>
    <cellStyle name="20% - Accent1 2 3 2 2 4" xfId="407"/>
    <cellStyle name="20% - Accent1 2 3 2 2 4 2" xfId="408"/>
    <cellStyle name="20% - Accent1 2 3 2 2 4 2 2" xfId="409"/>
    <cellStyle name="20% - Accent1 2 3 2 2 4 2 3" xfId="50004"/>
    <cellStyle name="20% - Accent1 2 3 2 2 4 3" xfId="410"/>
    <cellStyle name="20% - Accent1 2 3 2 2 4 4" xfId="411"/>
    <cellStyle name="20% - Accent1 2 3 2 2 5" xfId="412"/>
    <cellStyle name="20% - Accent1 2 3 2 2 5 2" xfId="413"/>
    <cellStyle name="20% - Accent1 2 3 2 2 5 2 2" xfId="414"/>
    <cellStyle name="20% - Accent1 2 3 2 2 5 2 3" xfId="50005"/>
    <cellStyle name="20% - Accent1 2 3 2 2 5 3" xfId="415"/>
    <cellStyle name="20% - Accent1 2 3 2 2 5 4" xfId="416"/>
    <cellStyle name="20% - Accent1 2 3 2 2 6" xfId="417"/>
    <cellStyle name="20% - Accent1 2 3 2 2 6 2" xfId="418"/>
    <cellStyle name="20% - Accent1 2 3 2 2 6 3" xfId="50006"/>
    <cellStyle name="20% - Accent1 2 3 2 2 7" xfId="419"/>
    <cellStyle name="20% - Accent1 2 3 2 2 8" xfId="420"/>
    <cellStyle name="20% - Accent1 2 3 2 3" xfId="421"/>
    <cellStyle name="20% - Accent1 2 3 2 3 2" xfId="422"/>
    <cellStyle name="20% - Accent1 2 3 2 3 2 2" xfId="423"/>
    <cellStyle name="20% - Accent1 2 3 2 3 2 2 2" xfId="424"/>
    <cellStyle name="20% - Accent1 2 3 2 3 2 2 2 2" xfId="425"/>
    <cellStyle name="20% - Accent1 2 3 2 3 2 2 2 3" xfId="50007"/>
    <cellStyle name="20% - Accent1 2 3 2 3 2 2 3" xfId="426"/>
    <cellStyle name="20% - Accent1 2 3 2 3 2 2 4" xfId="427"/>
    <cellStyle name="20% - Accent1 2 3 2 3 2 3" xfId="428"/>
    <cellStyle name="20% - Accent1 2 3 2 3 2 3 2" xfId="429"/>
    <cellStyle name="20% - Accent1 2 3 2 3 2 3 2 2" xfId="430"/>
    <cellStyle name="20% - Accent1 2 3 2 3 2 3 2 3" xfId="50008"/>
    <cellStyle name="20% - Accent1 2 3 2 3 2 3 3" xfId="431"/>
    <cellStyle name="20% - Accent1 2 3 2 3 2 3 4" xfId="432"/>
    <cellStyle name="20% - Accent1 2 3 2 3 2 4" xfId="433"/>
    <cellStyle name="20% - Accent1 2 3 2 3 2 4 2" xfId="434"/>
    <cellStyle name="20% - Accent1 2 3 2 3 2 4 3" xfId="50009"/>
    <cellStyle name="20% - Accent1 2 3 2 3 2 5" xfId="435"/>
    <cellStyle name="20% - Accent1 2 3 2 3 2 6" xfId="436"/>
    <cellStyle name="20% - Accent1 2 3 2 3 3" xfId="437"/>
    <cellStyle name="20% - Accent1 2 3 2 3 3 2" xfId="438"/>
    <cellStyle name="20% - Accent1 2 3 2 3 3 2 2" xfId="439"/>
    <cellStyle name="20% - Accent1 2 3 2 3 3 2 3" xfId="50010"/>
    <cellStyle name="20% - Accent1 2 3 2 3 3 3" xfId="440"/>
    <cellStyle name="20% - Accent1 2 3 2 3 3 4" xfId="441"/>
    <cellStyle name="20% - Accent1 2 3 2 3 4" xfId="442"/>
    <cellStyle name="20% - Accent1 2 3 2 3 4 2" xfId="443"/>
    <cellStyle name="20% - Accent1 2 3 2 3 4 2 2" xfId="444"/>
    <cellStyle name="20% - Accent1 2 3 2 3 4 2 3" xfId="50011"/>
    <cellStyle name="20% - Accent1 2 3 2 3 4 3" xfId="445"/>
    <cellStyle name="20% - Accent1 2 3 2 3 4 4" xfId="446"/>
    <cellStyle name="20% - Accent1 2 3 2 3 5" xfId="447"/>
    <cellStyle name="20% - Accent1 2 3 2 3 5 2" xfId="448"/>
    <cellStyle name="20% - Accent1 2 3 2 3 5 3" xfId="50012"/>
    <cellStyle name="20% - Accent1 2 3 2 3 6" xfId="449"/>
    <cellStyle name="20% - Accent1 2 3 2 3 7" xfId="450"/>
    <cellStyle name="20% - Accent1 2 3 2 4" xfId="451"/>
    <cellStyle name="20% - Accent1 2 3 2 4 2" xfId="452"/>
    <cellStyle name="20% - Accent1 2 3 2 4 2 2" xfId="453"/>
    <cellStyle name="20% - Accent1 2 3 2 4 2 2 2" xfId="454"/>
    <cellStyle name="20% - Accent1 2 3 2 4 2 2 3" xfId="50013"/>
    <cellStyle name="20% - Accent1 2 3 2 4 2 3" xfId="455"/>
    <cellStyle name="20% - Accent1 2 3 2 4 2 4" xfId="456"/>
    <cellStyle name="20% - Accent1 2 3 2 4 3" xfId="457"/>
    <cellStyle name="20% - Accent1 2 3 2 4 3 2" xfId="458"/>
    <cellStyle name="20% - Accent1 2 3 2 4 3 2 2" xfId="459"/>
    <cellStyle name="20% - Accent1 2 3 2 4 3 2 3" xfId="50014"/>
    <cellStyle name="20% - Accent1 2 3 2 4 3 3" xfId="460"/>
    <cellStyle name="20% - Accent1 2 3 2 4 3 4" xfId="461"/>
    <cellStyle name="20% - Accent1 2 3 2 4 4" xfId="462"/>
    <cellStyle name="20% - Accent1 2 3 2 4 4 2" xfId="463"/>
    <cellStyle name="20% - Accent1 2 3 2 4 4 3" xfId="50015"/>
    <cellStyle name="20% - Accent1 2 3 2 4 5" xfId="464"/>
    <cellStyle name="20% - Accent1 2 3 2 4 6" xfId="465"/>
    <cellStyle name="20% - Accent1 2 3 2 5" xfId="466"/>
    <cellStyle name="20% - Accent1 2 3 2 5 2" xfId="467"/>
    <cellStyle name="20% - Accent1 2 3 2 5 2 2" xfId="468"/>
    <cellStyle name="20% - Accent1 2 3 2 5 2 2 2" xfId="469"/>
    <cellStyle name="20% - Accent1 2 3 2 5 2 2 3" xfId="50016"/>
    <cellStyle name="20% - Accent1 2 3 2 5 2 3" xfId="470"/>
    <cellStyle name="20% - Accent1 2 3 2 5 2 4" xfId="471"/>
    <cellStyle name="20% - Accent1 2 3 2 5 3" xfId="472"/>
    <cellStyle name="20% - Accent1 2 3 2 5 3 2" xfId="473"/>
    <cellStyle name="20% - Accent1 2 3 2 5 3 3" xfId="50017"/>
    <cellStyle name="20% - Accent1 2 3 2 5 4" xfId="474"/>
    <cellStyle name="20% - Accent1 2 3 2 5 5" xfId="475"/>
    <cellStyle name="20% - Accent1 2 3 2 6" xfId="476"/>
    <cellStyle name="20% - Accent1 2 3 2 6 2" xfId="477"/>
    <cellStyle name="20% - Accent1 2 3 2 6 2 2" xfId="478"/>
    <cellStyle name="20% - Accent1 2 3 2 6 2 3" xfId="50018"/>
    <cellStyle name="20% - Accent1 2 3 2 6 3" xfId="479"/>
    <cellStyle name="20% - Accent1 2 3 2 6 4" xfId="480"/>
    <cellStyle name="20% - Accent1 2 3 2 7" xfId="481"/>
    <cellStyle name="20% - Accent1 2 3 2 7 2" xfId="482"/>
    <cellStyle name="20% - Accent1 2 3 2 7 2 2" xfId="483"/>
    <cellStyle name="20% - Accent1 2 3 2 7 2 3" xfId="50019"/>
    <cellStyle name="20% - Accent1 2 3 2 7 3" xfId="484"/>
    <cellStyle name="20% - Accent1 2 3 2 7 4" xfId="485"/>
    <cellStyle name="20% - Accent1 2 3 2 8" xfId="486"/>
    <cellStyle name="20% - Accent1 2 3 2 8 2" xfId="487"/>
    <cellStyle name="20% - Accent1 2 3 2 8 3" xfId="50020"/>
    <cellStyle name="20% - Accent1 2 3 2 9" xfId="488"/>
    <cellStyle name="20% - Accent1 2 3 3" xfId="489"/>
    <cellStyle name="20% - Accent1 2 3 3 2" xfId="490"/>
    <cellStyle name="20% - Accent1 2 3 3 2 2" xfId="491"/>
    <cellStyle name="20% - Accent1 2 3 3 2 2 2" xfId="492"/>
    <cellStyle name="20% - Accent1 2 3 3 2 2 2 2" xfId="493"/>
    <cellStyle name="20% - Accent1 2 3 3 2 2 2 2 2" xfId="494"/>
    <cellStyle name="20% - Accent1 2 3 3 2 2 2 2 3" xfId="50021"/>
    <cellStyle name="20% - Accent1 2 3 3 2 2 2 3" xfId="495"/>
    <cellStyle name="20% - Accent1 2 3 3 2 2 2 4" xfId="496"/>
    <cellStyle name="20% - Accent1 2 3 3 2 2 3" xfId="497"/>
    <cellStyle name="20% - Accent1 2 3 3 2 2 3 2" xfId="498"/>
    <cellStyle name="20% - Accent1 2 3 3 2 2 3 2 2" xfId="499"/>
    <cellStyle name="20% - Accent1 2 3 3 2 2 3 2 3" xfId="50022"/>
    <cellStyle name="20% - Accent1 2 3 3 2 2 3 3" xfId="500"/>
    <cellStyle name="20% - Accent1 2 3 3 2 2 3 4" xfId="501"/>
    <cellStyle name="20% - Accent1 2 3 3 2 2 4" xfId="502"/>
    <cellStyle name="20% - Accent1 2 3 3 2 2 4 2" xfId="503"/>
    <cellStyle name="20% - Accent1 2 3 3 2 2 4 3" xfId="50023"/>
    <cellStyle name="20% - Accent1 2 3 3 2 2 5" xfId="504"/>
    <cellStyle name="20% - Accent1 2 3 3 2 2 6" xfId="505"/>
    <cellStyle name="20% - Accent1 2 3 3 2 3" xfId="506"/>
    <cellStyle name="20% - Accent1 2 3 3 2 3 2" xfId="507"/>
    <cellStyle name="20% - Accent1 2 3 3 2 3 2 2" xfId="508"/>
    <cellStyle name="20% - Accent1 2 3 3 2 3 2 3" xfId="50024"/>
    <cellStyle name="20% - Accent1 2 3 3 2 3 3" xfId="509"/>
    <cellStyle name="20% - Accent1 2 3 3 2 3 4" xfId="510"/>
    <cellStyle name="20% - Accent1 2 3 3 2 4" xfId="511"/>
    <cellStyle name="20% - Accent1 2 3 3 2 4 2" xfId="512"/>
    <cellStyle name="20% - Accent1 2 3 3 2 4 2 2" xfId="513"/>
    <cellStyle name="20% - Accent1 2 3 3 2 4 2 3" xfId="50025"/>
    <cellStyle name="20% - Accent1 2 3 3 2 4 3" xfId="514"/>
    <cellStyle name="20% - Accent1 2 3 3 2 4 4" xfId="515"/>
    <cellStyle name="20% - Accent1 2 3 3 2 5" xfId="516"/>
    <cellStyle name="20% - Accent1 2 3 3 2 5 2" xfId="517"/>
    <cellStyle name="20% - Accent1 2 3 3 2 5 3" xfId="50026"/>
    <cellStyle name="20% - Accent1 2 3 3 2 6" xfId="518"/>
    <cellStyle name="20% - Accent1 2 3 3 2 7" xfId="519"/>
    <cellStyle name="20% - Accent1 2 3 3 3" xfId="520"/>
    <cellStyle name="20% - Accent1 2 3 3 3 2" xfId="521"/>
    <cellStyle name="20% - Accent1 2 3 3 3 2 2" xfId="522"/>
    <cellStyle name="20% - Accent1 2 3 3 3 2 2 2" xfId="523"/>
    <cellStyle name="20% - Accent1 2 3 3 3 2 2 3" xfId="50027"/>
    <cellStyle name="20% - Accent1 2 3 3 3 2 3" xfId="524"/>
    <cellStyle name="20% - Accent1 2 3 3 3 2 4" xfId="525"/>
    <cellStyle name="20% - Accent1 2 3 3 3 3" xfId="526"/>
    <cellStyle name="20% - Accent1 2 3 3 3 3 2" xfId="527"/>
    <cellStyle name="20% - Accent1 2 3 3 3 3 2 2" xfId="528"/>
    <cellStyle name="20% - Accent1 2 3 3 3 3 2 3" xfId="50028"/>
    <cellStyle name="20% - Accent1 2 3 3 3 3 3" xfId="529"/>
    <cellStyle name="20% - Accent1 2 3 3 3 3 4" xfId="530"/>
    <cellStyle name="20% - Accent1 2 3 3 3 4" xfId="531"/>
    <cellStyle name="20% - Accent1 2 3 3 3 4 2" xfId="532"/>
    <cellStyle name="20% - Accent1 2 3 3 3 4 3" xfId="50029"/>
    <cellStyle name="20% - Accent1 2 3 3 3 5" xfId="533"/>
    <cellStyle name="20% - Accent1 2 3 3 3 6" xfId="534"/>
    <cellStyle name="20% - Accent1 2 3 3 4" xfId="535"/>
    <cellStyle name="20% - Accent1 2 3 3 4 2" xfId="536"/>
    <cellStyle name="20% - Accent1 2 3 3 4 2 2" xfId="537"/>
    <cellStyle name="20% - Accent1 2 3 3 4 2 3" xfId="50030"/>
    <cellStyle name="20% - Accent1 2 3 3 4 3" xfId="538"/>
    <cellStyle name="20% - Accent1 2 3 3 4 4" xfId="539"/>
    <cellStyle name="20% - Accent1 2 3 3 5" xfId="540"/>
    <cellStyle name="20% - Accent1 2 3 3 5 2" xfId="541"/>
    <cellStyle name="20% - Accent1 2 3 3 5 2 2" xfId="542"/>
    <cellStyle name="20% - Accent1 2 3 3 5 2 3" xfId="50031"/>
    <cellStyle name="20% - Accent1 2 3 3 5 3" xfId="543"/>
    <cellStyle name="20% - Accent1 2 3 3 5 4" xfId="544"/>
    <cellStyle name="20% - Accent1 2 3 3 6" xfId="545"/>
    <cellStyle name="20% - Accent1 2 3 3 6 2" xfId="546"/>
    <cellStyle name="20% - Accent1 2 3 3 6 3" xfId="50032"/>
    <cellStyle name="20% - Accent1 2 3 3 7" xfId="547"/>
    <cellStyle name="20% - Accent1 2 3 3 8" xfId="548"/>
    <cellStyle name="20% - Accent1 2 3 4" xfId="549"/>
    <cellStyle name="20% - Accent1 2 3 4 2" xfId="550"/>
    <cellStyle name="20% - Accent1 2 3 4 2 2" xfId="551"/>
    <cellStyle name="20% - Accent1 2 3 4 2 2 2" xfId="552"/>
    <cellStyle name="20% - Accent1 2 3 4 2 2 2 2" xfId="553"/>
    <cellStyle name="20% - Accent1 2 3 4 2 2 2 3" xfId="50033"/>
    <cellStyle name="20% - Accent1 2 3 4 2 2 3" xfId="554"/>
    <cellStyle name="20% - Accent1 2 3 4 2 2 4" xfId="555"/>
    <cellStyle name="20% - Accent1 2 3 4 2 3" xfId="556"/>
    <cellStyle name="20% - Accent1 2 3 4 2 3 2" xfId="557"/>
    <cellStyle name="20% - Accent1 2 3 4 2 3 2 2" xfId="558"/>
    <cellStyle name="20% - Accent1 2 3 4 2 3 2 3" xfId="50034"/>
    <cellStyle name="20% - Accent1 2 3 4 2 3 3" xfId="559"/>
    <cellStyle name="20% - Accent1 2 3 4 2 3 4" xfId="560"/>
    <cellStyle name="20% - Accent1 2 3 4 2 4" xfId="561"/>
    <cellStyle name="20% - Accent1 2 3 4 2 4 2" xfId="562"/>
    <cellStyle name="20% - Accent1 2 3 4 2 4 3" xfId="50035"/>
    <cellStyle name="20% - Accent1 2 3 4 2 5" xfId="563"/>
    <cellStyle name="20% - Accent1 2 3 4 2 6" xfId="564"/>
    <cellStyle name="20% - Accent1 2 3 4 3" xfId="565"/>
    <cellStyle name="20% - Accent1 2 3 4 3 2" xfId="566"/>
    <cellStyle name="20% - Accent1 2 3 4 3 2 2" xfId="567"/>
    <cellStyle name="20% - Accent1 2 3 4 3 2 3" xfId="50036"/>
    <cellStyle name="20% - Accent1 2 3 4 3 3" xfId="568"/>
    <cellStyle name="20% - Accent1 2 3 4 3 4" xfId="569"/>
    <cellStyle name="20% - Accent1 2 3 4 4" xfId="570"/>
    <cellStyle name="20% - Accent1 2 3 4 4 2" xfId="571"/>
    <cellStyle name="20% - Accent1 2 3 4 4 2 2" xfId="572"/>
    <cellStyle name="20% - Accent1 2 3 4 4 2 3" xfId="50037"/>
    <cellStyle name="20% - Accent1 2 3 4 4 3" xfId="573"/>
    <cellStyle name="20% - Accent1 2 3 4 4 4" xfId="574"/>
    <cellStyle name="20% - Accent1 2 3 4 5" xfId="575"/>
    <cellStyle name="20% - Accent1 2 3 4 5 2" xfId="576"/>
    <cellStyle name="20% - Accent1 2 3 4 5 3" xfId="50038"/>
    <cellStyle name="20% - Accent1 2 3 4 6" xfId="577"/>
    <cellStyle name="20% - Accent1 2 3 4 7" xfId="578"/>
    <cellStyle name="20% - Accent1 2 3 5" xfId="579"/>
    <cellStyle name="20% - Accent1 2 3 5 2" xfId="580"/>
    <cellStyle name="20% - Accent1 2 3 5 2 2" xfId="581"/>
    <cellStyle name="20% - Accent1 2 3 5 2 2 2" xfId="582"/>
    <cellStyle name="20% - Accent1 2 3 5 2 2 3" xfId="50039"/>
    <cellStyle name="20% - Accent1 2 3 5 2 3" xfId="583"/>
    <cellStyle name="20% - Accent1 2 3 5 2 4" xfId="584"/>
    <cellStyle name="20% - Accent1 2 3 5 3" xfId="585"/>
    <cellStyle name="20% - Accent1 2 3 5 3 2" xfId="586"/>
    <cellStyle name="20% - Accent1 2 3 5 3 2 2" xfId="587"/>
    <cellStyle name="20% - Accent1 2 3 5 3 2 3" xfId="50040"/>
    <cellStyle name="20% - Accent1 2 3 5 3 3" xfId="588"/>
    <cellStyle name="20% - Accent1 2 3 5 3 4" xfId="589"/>
    <cellStyle name="20% - Accent1 2 3 5 4" xfId="590"/>
    <cellStyle name="20% - Accent1 2 3 5 4 2" xfId="591"/>
    <cellStyle name="20% - Accent1 2 3 5 4 3" xfId="50041"/>
    <cellStyle name="20% - Accent1 2 3 5 5" xfId="592"/>
    <cellStyle name="20% - Accent1 2 3 5 6" xfId="593"/>
    <cellStyle name="20% - Accent1 2 3 6" xfId="594"/>
    <cellStyle name="20% - Accent1 2 3 6 2" xfId="595"/>
    <cellStyle name="20% - Accent1 2 3 6 2 2" xfId="596"/>
    <cellStyle name="20% - Accent1 2 3 6 2 2 2" xfId="597"/>
    <cellStyle name="20% - Accent1 2 3 6 2 2 3" xfId="50042"/>
    <cellStyle name="20% - Accent1 2 3 6 2 3" xfId="598"/>
    <cellStyle name="20% - Accent1 2 3 6 2 4" xfId="599"/>
    <cellStyle name="20% - Accent1 2 3 6 3" xfId="600"/>
    <cellStyle name="20% - Accent1 2 3 6 3 2" xfId="601"/>
    <cellStyle name="20% - Accent1 2 3 6 3 3" xfId="50043"/>
    <cellStyle name="20% - Accent1 2 3 6 4" xfId="602"/>
    <cellStyle name="20% - Accent1 2 3 6 5" xfId="603"/>
    <cellStyle name="20% - Accent1 2 3 7" xfId="604"/>
    <cellStyle name="20% - Accent1 2 3 7 2" xfId="605"/>
    <cellStyle name="20% - Accent1 2 3 7 2 2" xfId="606"/>
    <cellStyle name="20% - Accent1 2 3 7 2 3" xfId="50044"/>
    <cellStyle name="20% - Accent1 2 3 7 3" xfId="607"/>
    <cellStyle name="20% - Accent1 2 3 7 4" xfId="608"/>
    <cellStyle name="20% - Accent1 2 3 8" xfId="609"/>
    <cellStyle name="20% - Accent1 2 3 8 2" xfId="610"/>
    <cellStyle name="20% - Accent1 2 3 8 2 2" xfId="611"/>
    <cellStyle name="20% - Accent1 2 3 8 2 3" xfId="50045"/>
    <cellStyle name="20% - Accent1 2 3 8 3" xfId="612"/>
    <cellStyle name="20% - Accent1 2 3 8 4" xfId="613"/>
    <cellStyle name="20% - Accent1 2 3 9" xfId="614"/>
    <cellStyle name="20% - Accent1 2 3 9 2" xfId="615"/>
    <cellStyle name="20% - Accent1 2 3 9 3" xfId="50046"/>
    <cellStyle name="20% - Accent1 2 4" xfId="616"/>
    <cellStyle name="20% - Accent1 2 4 10" xfId="617"/>
    <cellStyle name="20% - Accent1 2 4 2" xfId="618"/>
    <cellStyle name="20% - Accent1 2 4 2 2" xfId="619"/>
    <cellStyle name="20% - Accent1 2 4 2 2 2" xfId="620"/>
    <cellStyle name="20% - Accent1 2 4 2 2 2 2" xfId="621"/>
    <cellStyle name="20% - Accent1 2 4 2 2 2 2 2" xfId="622"/>
    <cellStyle name="20% - Accent1 2 4 2 2 2 2 2 2" xfId="623"/>
    <cellStyle name="20% - Accent1 2 4 2 2 2 2 2 3" xfId="50047"/>
    <cellStyle name="20% - Accent1 2 4 2 2 2 2 3" xfId="624"/>
    <cellStyle name="20% - Accent1 2 4 2 2 2 2 4" xfId="625"/>
    <cellStyle name="20% - Accent1 2 4 2 2 2 3" xfId="626"/>
    <cellStyle name="20% - Accent1 2 4 2 2 2 3 2" xfId="627"/>
    <cellStyle name="20% - Accent1 2 4 2 2 2 3 2 2" xfId="628"/>
    <cellStyle name="20% - Accent1 2 4 2 2 2 3 2 3" xfId="50048"/>
    <cellStyle name="20% - Accent1 2 4 2 2 2 3 3" xfId="629"/>
    <cellStyle name="20% - Accent1 2 4 2 2 2 3 4" xfId="630"/>
    <cellStyle name="20% - Accent1 2 4 2 2 2 4" xfId="631"/>
    <cellStyle name="20% - Accent1 2 4 2 2 2 4 2" xfId="632"/>
    <cellStyle name="20% - Accent1 2 4 2 2 2 4 3" xfId="50049"/>
    <cellStyle name="20% - Accent1 2 4 2 2 2 5" xfId="633"/>
    <cellStyle name="20% - Accent1 2 4 2 2 2 6" xfId="634"/>
    <cellStyle name="20% - Accent1 2 4 2 2 3" xfId="635"/>
    <cellStyle name="20% - Accent1 2 4 2 2 3 2" xfId="636"/>
    <cellStyle name="20% - Accent1 2 4 2 2 3 2 2" xfId="637"/>
    <cellStyle name="20% - Accent1 2 4 2 2 3 2 3" xfId="50050"/>
    <cellStyle name="20% - Accent1 2 4 2 2 3 3" xfId="638"/>
    <cellStyle name="20% - Accent1 2 4 2 2 3 4" xfId="639"/>
    <cellStyle name="20% - Accent1 2 4 2 2 4" xfId="640"/>
    <cellStyle name="20% - Accent1 2 4 2 2 4 2" xfId="641"/>
    <cellStyle name="20% - Accent1 2 4 2 2 4 2 2" xfId="642"/>
    <cellStyle name="20% - Accent1 2 4 2 2 4 2 3" xfId="50051"/>
    <cellStyle name="20% - Accent1 2 4 2 2 4 3" xfId="643"/>
    <cellStyle name="20% - Accent1 2 4 2 2 4 4" xfId="644"/>
    <cellStyle name="20% - Accent1 2 4 2 2 5" xfId="645"/>
    <cellStyle name="20% - Accent1 2 4 2 2 5 2" xfId="646"/>
    <cellStyle name="20% - Accent1 2 4 2 2 5 3" xfId="50052"/>
    <cellStyle name="20% - Accent1 2 4 2 2 6" xfId="647"/>
    <cellStyle name="20% - Accent1 2 4 2 2 7" xfId="648"/>
    <cellStyle name="20% - Accent1 2 4 2 3" xfId="649"/>
    <cellStyle name="20% - Accent1 2 4 2 3 2" xfId="650"/>
    <cellStyle name="20% - Accent1 2 4 2 3 2 2" xfId="651"/>
    <cellStyle name="20% - Accent1 2 4 2 3 2 2 2" xfId="652"/>
    <cellStyle name="20% - Accent1 2 4 2 3 2 2 3" xfId="50053"/>
    <cellStyle name="20% - Accent1 2 4 2 3 2 3" xfId="653"/>
    <cellStyle name="20% - Accent1 2 4 2 3 2 4" xfId="654"/>
    <cellStyle name="20% - Accent1 2 4 2 3 3" xfId="655"/>
    <cellStyle name="20% - Accent1 2 4 2 3 3 2" xfId="656"/>
    <cellStyle name="20% - Accent1 2 4 2 3 3 2 2" xfId="657"/>
    <cellStyle name="20% - Accent1 2 4 2 3 3 2 3" xfId="50054"/>
    <cellStyle name="20% - Accent1 2 4 2 3 3 3" xfId="658"/>
    <cellStyle name="20% - Accent1 2 4 2 3 3 4" xfId="659"/>
    <cellStyle name="20% - Accent1 2 4 2 3 4" xfId="660"/>
    <cellStyle name="20% - Accent1 2 4 2 3 4 2" xfId="661"/>
    <cellStyle name="20% - Accent1 2 4 2 3 4 3" xfId="50055"/>
    <cellStyle name="20% - Accent1 2 4 2 3 5" xfId="662"/>
    <cellStyle name="20% - Accent1 2 4 2 3 6" xfId="663"/>
    <cellStyle name="20% - Accent1 2 4 2 4" xfId="664"/>
    <cellStyle name="20% - Accent1 2 4 2 4 2" xfId="665"/>
    <cellStyle name="20% - Accent1 2 4 2 4 2 2" xfId="666"/>
    <cellStyle name="20% - Accent1 2 4 2 4 2 3" xfId="50056"/>
    <cellStyle name="20% - Accent1 2 4 2 4 3" xfId="667"/>
    <cellStyle name="20% - Accent1 2 4 2 4 4" xfId="668"/>
    <cellStyle name="20% - Accent1 2 4 2 5" xfId="669"/>
    <cellStyle name="20% - Accent1 2 4 2 5 2" xfId="670"/>
    <cellStyle name="20% - Accent1 2 4 2 5 2 2" xfId="671"/>
    <cellStyle name="20% - Accent1 2 4 2 5 2 3" xfId="50057"/>
    <cellStyle name="20% - Accent1 2 4 2 5 3" xfId="672"/>
    <cellStyle name="20% - Accent1 2 4 2 5 4" xfId="673"/>
    <cellStyle name="20% - Accent1 2 4 2 6" xfId="674"/>
    <cellStyle name="20% - Accent1 2 4 2 6 2" xfId="675"/>
    <cellStyle name="20% - Accent1 2 4 2 6 3" xfId="50058"/>
    <cellStyle name="20% - Accent1 2 4 2 7" xfId="676"/>
    <cellStyle name="20% - Accent1 2 4 2 8" xfId="677"/>
    <cellStyle name="20% - Accent1 2 4 3" xfId="678"/>
    <cellStyle name="20% - Accent1 2 4 3 2" xfId="679"/>
    <cellStyle name="20% - Accent1 2 4 3 2 2" xfId="680"/>
    <cellStyle name="20% - Accent1 2 4 3 2 2 2" xfId="681"/>
    <cellStyle name="20% - Accent1 2 4 3 2 2 2 2" xfId="682"/>
    <cellStyle name="20% - Accent1 2 4 3 2 2 2 3" xfId="50059"/>
    <cellStyle name="20% - Accent1 2 4 3 2 2 3" xfId="683"/>
    <cellStyle name="20% - Accent1 2 4 3 2 2 4" xfId="684"/>
    <cellStyle name="20% - Accent1 2 4 3 2 3" xfId="685"/>
    <cellStyle name="20% - Accent1 2 4 3 2 3 2" xfId="686"/>
    <cellStyle name="20% - Accent1 2 4 3 2 3 2 2" xfId="687"/>
    <cellStyle name="20% - Accent1 2 4 3 2 3 2 3" xfId="50060"/>
    <cellStyle name="20% - Accent1 2 4 3 2 3 3" xfId="688"/>
    <cellStyle name="20% - Accent1 2 4 3 2 3 4" xfId="689"/>
    <cellStyle name="20% - Accent1 2 4 3 2 4" xfId="690"/>
    <cellStyle name="20% - Accent1 2 4 3 2 4 2" xfId="691"/>
    <cellStyle name="20% - Accent1 2 4 3 2 4 3" xfId="50061"/>
    <cellStyle name="20% - Accent1 2 4 3 2 5" xfId="692"/>
    <cellStyle name="20% - Accent1 2 4 3 2 6" xfId="693"/>
    <cellStyle name="20% - Accent1 2 4 3 3" xfId="694"/>
    <cellStyle name="20% - Accent1 2 4 3 3 2" xfId="695"/>
    <cellStyle name="20% - Accent1 2 4 3 3 2 2" xfId="696"/>
    <cellStyle name="20% - Accent1 2 4 3 3 2 3" xfId="50062"/>
    <cellStyle name="20% - Accent1 2 4 3 3 3" xfId="697"/>
    <cellStyle name="20% - Accent1 2 4 3 3 4" xfId="698"/>
    <cellStyle name="20% - Accent1 2 4 3 4" xfId="699"/>
    <cellStyle name="20% - Accent1 2 4 3 4 2" xfId="700"/>
    <cellStyle name="20% - Accent1 2 4 3 4 2 2" xfId="701"/>
    <cellStyle name="20% - Accent1 2 4 3 4 2 3" xfId="50063"/>
    <cellStyle name="20% - Accent1 2 4 3 4 3" xfId="702"/>
    <cellStyle name="20% - Accent1 2 4 3 4 4" xfId="703"/>
    <cellStyle name="20% - Accent1 2 4 3 5" xfId="704"/>
    <cellStyle name="20% - Accent1 2 4 3 5 2" xfId="705"/>
    <cellStyle name="20% - Accent1 2 4 3 5 3" xfId="50064"/>
    <cellStyle name="20% - Accent1 2 4 3 6" xfId="706"/>
    <cellStyle name="20% - Accent1 2 4 3 7" xfId="707"/>
    <cellStyle name="20% - Accent1 2 4 4" xfId="708"/>
    <cellStyle name="20% - Accent1 2 4 4 2" xfId="709"/>
    <cellStyle name="20% - Accent1 2 4 4 2 2" xfId="710"/>
    <cellStyle name="20% - Accent1 2 4 4 2 2 2" xfId="711"/>
    <cellStyle name="20% - Accent1 2 4 4 2 2 3" xfId="50065"/>
    <cellStyle name="20% - Accent1 2 4 4 2 3" xfId="712"/>
    <cellStyle name="20% - Accent1 2 4 4 2 4" xfId="713"/>
    <cellStyle name="20% - Accent1 2 4 4 3" xfId="714"/>
    <cellStyle name="20% - Accent1 2 4 4 3 2" xfId="715"/>
    <cellStyle name="20% - Accent1 2 4 4 3 2 2" xfId="716"/>
    <cellStyle name="20% - Accent1 2 4 4 3 2 3" xfId="50066"/>
    <cellStyle name="20% - Accent1 2 4 4 3 3" xfId="717"/>
    <cellStyle name="20% - Accent1 2 4 4 3 4" xfId="718"/>
    <cellStyle name="20% - Accent1 2 4 4 4" xfId="719"/>
    <cellStyle name="20% - Accent1 2 4 4 4 2" xfId="720"/>
    <cellStyle name="20% - Accent1 2 4 4 4 3" xfId="50067"/>
    <cellStyle name="20% - Accent1 2 4 4 5" xfId="721"/>
    <cellStyle name="20% - Accent1 2 4 4 6" xfId="722"/>
    <cellStyle name="20% - Accent1 2 4 5" xfId="723"/>
    <cellStyle name="20% - Accent1 2 4 5 2" xfId="724"/>
    <cellStyle name="20% - Accent1 2 4 5 2 2" xfId="725"/>
    <cellStyle name="20% - Accent1 2 4 5 2 2 2" xfId="726"/>
    <cellStyle name="20% - Accent1 2 4 5 2 2 3" xfId="50068"/>
    <cellStyle name="20% - Accent1 2 4 5 2 3" xfId="727"/>
    <cellStyle name="20% - Accent1 2 4 5 2 4" xfId="728"/>
    <cellStyle name="20% - Accent1 2 4 5 3" xfId="729"/>
    <cellStyle name="20% - Accent1 2 4 5 3 2" xfId="730"/>
    <cellStyle name="20% - Accent1 2 4 5 3 3" xfId="50069"/>
    <cellStyle name="20% - Accent1 2 4 5 4" xfId="731"/>
    <cellStyle name="20% - Accent1 2 4 5 5" xfId="732"/>
    <cellStyle name="20% - Accent1 2 4 6" xfId="733"/>
    <cellStyle name="20% - Accent1 2 4 6 2" xfId="734"/>
    <cellStyle name="20% - Accent1 2 4 6 2 2" xfId="735"/>
    <cellStyle name="20% - Accent1 2 4 6 2 3" xfId="50070"/>
    <cellStyle name="20% - Accent1 2 4 6 3" xfId="736"/>
    <cellStyle name="20% - Accent1 2 4 6 4" xfId="737"/>
    <cellStyle name="20% - Accent1 2 4 7" xfId="738"/>
    <cellStyle name="20% - Accent1 2 4 7 2" xfId="739"/>
    <cellStyle name="20% - Accent1 2 4 7 2 2" xfId="740"/>
    <cellStyle name="20% - Accent1 2 4 7 2 3" xfId="50071"/>
    <cellStyle name="20% - Accent1 2 4 7 3" xfId="741"/>
    <cellStyle name="20% - Accent1 2 4 7 4" xfId="742"/>
    <cellStyle name="20% - Accent1 2 4 8" xfId="743"/>
    <cellStyle name="20% - Accent1 2 4 8 2" xfId="744"/>
    <cellStyle name="20% - Accent1 2 4 8 3" xfId="50072"/>
    <cellStyle name="20% - Accent1 2 4 9" xfId="745"/>
    <cellStyle name="20% - Accent1 2 5" xfId="746"/>
    <cellStyle name="20% - Accent1 2 5 10" xfId="747"/>
    <cellStyle name="20% - Accent1 2 5 2" xfId="748"/>
    <cellStyle name="20% - Accent1 2 5 2 2" xfId="749"/>
    <cellStyle name="20% - Accent1 2 5 2 2 2" xfId="750"/>
    <cellStyle name="20% - Accent1 2 5 2 2 2 2" xfId="751"/>
    <cellStyle name="20% - Accent1 2 5 2 2 2 2 2" xfId="752"/>
    <cellStyle name="20% - Accent1 2 5 2 2 2 2 2 2" xfId="753"/>
    <cellStyle name="20% - Accent1 2 5 2 2 2 2 2 3" xfId="50073"/>
    <cellStyle name="20% - Accent1 2 5 2 2 2 2 3" xfId="754"/>
    <cellStyle name="20% - Accent1 2 5 2 2 2 2 4" xfId="755"/>
    <cellStyle name="20% - Accent1 2 5 2 2 2 3" xfId="756"/>
    <cellStyle name="20% - Accent1 2 5 2 2 2 3 2" xfId="757"/>
    <cellStyle name="20% - Accent1 2 5 2 2 2 3 2 2" xfId="758"/>
    <cellStyle name="20% - Accent1 2 5 2 2 2 3 2 3" xfId="50074"/>
    <cellStyle name="20% - Accent1 2 5 2 2 2 3 3" xfId="759"/>
    <cellStyle name="20% - Accent1 2 5 2 2 2 3 4" xfId="760"/>
    <cellStyle name="20% - Accent1 2 5 2 2 2 4" xfId="761"/>
    <cellStyle name="20% - Accent1 2 5 2 2 2 4 2" xfId="762"/>
    <cellStyle name="20% - Accent1 2 5 2 2 2 4 3" xfId="50075"/>
    <cellStyle name="20% - Accent1 2 5 2 2 2 5" xfId="763"/>
    <cellStyle name="20% - Accent1 2 5 2 2 2 6" xfId="764"/>
    <cellStyle name="20% - Accent1 2 5 2 2 3" xfId="765"/>
    <cellStyle name="20% - Accent1 2 5 2 2 3 2" xfId="766"/>
    <cellStyle name="20% - Accent1 2 5 2 2 3 2 2" xfId="767"/>
    <cellStyle name="20% - Accent1 2 5 2 2 3 2 3" xfId="50076"/>
    <cellStyle name="20% - Accent1 2 5 2 2 3 3" xfId="768"/>
    <cellStyle name="20% - Accent1 2 5 2 2 3 4" xfId="769"/>
    <cellStyle name="20% - Accent1 2 5 2 2 4" xfId="770"/>
    <cellStyle name="20% - Accent1 2 5 2 2 4 2" xfId="771"/>
    <cellStyle name="20% - Accent1 2 5 2 2 4 2 2" xfId="772"/>
    <cellStyle name="20% - Accent1 2 5 2 2 4 2 3" xfId="50077"/>
    <cellStyle name="20% - Accent1 2 5 2 2 4 3" xfId="773"/>
    <cellStyle name="20% - Accent1 2 5 2 2 4 4" xfId="774"/>
    <cellStyle name="20% - Accent1 2 5 2 2 5" xfId="775"/>
    <cellStyle name="20% - Accent1 2 5 2 2 5 2" xfId="776"/>
    <cellStyle name="20% - Accent1 2 5 2 2 5 3" xfId="50078"/>
    <cellStyle name="20% - Accent1 2 5 2 2 6" xfId="777"/>
    <cellStyle name="20% - Accent1 2 5 2 2 7" xfId="778"/>
    <cellStyle name="20% - Accent1 2 5 2 3" xfId="779"/>
    <cellStyle name="20% - Accent1 2 5 2 3 2" xfId="780"/>
    <cellStyle name="20% - Accent1 2 5 2 3 2 2" xfId="781"/>
    <cellStyle name="20% - Accent1 2 5 2 3 2 2 2" xfId="782"/>
    <cellStyle name="20% - Accent1 2 5 2 3 2 2 3" xfId="50079"/>
    <cellStyle name="20% - Accent1 2 5 2 3 2 3" xfId="783"/>
    <cellStyle name="20% - Accent1 2 5 2 3 2 4" xfId="784"/>
    <cellStyle name="20% - Accent1 2 5 2 3 3" xfId="785"/>
    <cellStyle name="20% - Accent1 2 5 2 3 3 2" xfId="786"/>
    <cellStyle name="20% - Accent1 2 5 2 3 3 2 2" xfId="787"/>
    <cellStyle name="20% - Accent1 2 5 2 3 3 2 3" xfId="50080"/>
    <cellStyle name="20% - Accent1 2 5 2 3 3 3" xfId="788"/>
    <cellStyle name="20% - Accent1 2 5 2 3 3 4" xfId="789"/>
    <cellStyle name="20% - Accent1 2 5 2 3 4" xfId="790"/>
    <cellStyle name="20% - Accent1 2 5 2 3 4 2" xfId="791"/>
    <cellStyle name="20% - Accent1 2 5 2 3 4 3" xfId="50081"/>
    <cellStyle name="20% - Accent1 2 5 2 3 5" xfId="792"/>
    <cellStyle name="20% - Accent1 2 5 2 3 6" xfId="793"/>
    <cellStyle name="20% - Accent1 2 5 2 4" xfId="794"/>
    <cellStyle name="20% - Accent1 2 5 2 4 2" xfId="795"/>
    <cellStyle name="20% - Accent1 2 5 2 4 2 2" xfId="796"/>
    <cellStyle name="20% - Accent1 2 5 2 4 2 3" xfId="50082"/>
    <cellStyle name="20% - Accent1 2 5 2 4 3" xfId="797"/>
    <cellStyle name="20% - Accent1 2 5 2 4 4" xfId="798"/>
    <cellStyle name="20% - Accent1 2 5 2 5" xfId="799"/>
    <cellStyle name="20% - Accent1 2 5 2 5 2" xfId="800"/>
    <cellStyle name="20% - Accent1 2 5 2 5 2 2" xfId="801"/>
    <cellStyle name="20% - Accent1 2 5 2 5 2 3" xfId="50083"/>
    <cellStyle name="20% - Accent1 2 5 2 5 3" xfId="802"/>
    <cellStyle name="20% - Accent1 2 5 2 5 4" xfId="803"/>
    <cellStyle name="20% - Accent1 2 5 2 6" xfId="804"/>
    <cellStyle name="20% - Accent1 2 5 2 6 2" xfId="805"/>
    <cellStyle name="20% - Accent1 2 5 2 6 3" xfId="50084"/>
    <cellStyle name="20% - Accent1 2 5 2 7" xfId="806"/>
    <cellStyle name="20% - Accent1 2 5 2 8" xfId="807"/>
    <cellStyle name="20% - Accent1 2 5 3" xfId="808"/>
    <cellStyle name="20% - Accent1 2 5 3 2" xfId="809"/>
    <cellStyle name="20% - Accent1 2 5 3 2 2" xfId="810"/>
    <cellStyle name="20% - Accent1 2 5 3 2 2 2" xfId="811"/>
    <cellStyle name="20% - Accent1 2 5 3 2 2 2 2" xfId="812"/>
    <cellStyle name="20% - Accent1 2 5 3 2 2 2 3" xfId="50085"/>
    <cellStyle name="20% - Accent1 2 5 3 2 2 3" xfId="813"/>
    <cellStyle name="20% - Accent1 2 5 3 2 2 4" xfId="814"/>
    <cellStyle name="20% - Accent1 2 5 3 2 3" xfId="815"/>
    <cellStyle name="20% - Accent1 2 5 3 2 3 2" xfId="816"/>
    <cellStyle name="20% - Accent1 2 5 3 2 3 2 2" xfId="817"/>
    <cellStyle name="20% - Accent1 2 5 3 2 3 2 3" xfId="50086"/>
    <cellStyle name="20% - Accent1 2 5 3 2 3 3" xfId="818"/>
    <cellStyle name="20% - Accent1 2 5 3 2 3 4" xfId="819"/>
    <cellStyle name="20% - Accent1 2 5 3 2 4" xfId="820"/>
    <cellStyle name="20% - Accent1 2 5 3 2 4 2" xfId="821"/>
    <cellStyle name="20% - Accent1 2 5 3 2 4 3" xfId="50087"/>
    <cellStyle name="20% - Accent1 2 5 3 2 5" xfId="822"/>
    <cellStyle name="20% - Accent1 2 5 3 2 6" xfId="823"/>
    <cellStyle name="20% - Accent1 2 5 3 3" xfId="824"/>
    <cellStyle name="20% - Accent1 2 5 3 3 2" xfId="825"/>
    <cellStyle name="20% - Accent1 2 5 3 3 2 2" xfId="826"/>
    <cellStyle name="20% - Accent1 2 5 3 3 2 3" xfId="50088"/>
    <cellStyle name="20% - Accent1 2 5 3 3 3" xfId="827"/>
    <cellStyle name="20% - Accent1 2 5 3 3 4" xfId="828"/>
    <cellStyle name="20% - Accent1 2 5 3 4" xfId="829"/>
    <cellStyle name="20% - Accent1 2 5 3 4 2" xfId="830"/>
    <cellStyle name="20% - Accent1 2 5 3 4 2 2" xfId="831"/>
    <cellStyle name="20% - Accent1 2 5 3 4 2 3" xfId="50089"/>
    <cellStyle name="20% - Accent1 2 5 3 4 3" xfId="832"/>
    <cellStyle name="20% - Accent1 2 5 3 4 4" xfId="833"/>
    <cellStyle name="20% - Accent1 2 5 3 5" xfId="834"/>
    <cellStyle name="20% - Accent1 2 5 3 5 2" xfId="835"/>
    <cellStyle name="20% - Accent1 2 5 3 5 3" xfId="50090"/>
    <cellStyle name="20% - Accent1 2 5 3 6" xfId="836"/>
    <cellStyle name="20% - Accent1 2 5 3 7" xfId="837"/>
    <cellStyle name="20% - Accent1 2 5 4" xfId="838"/>
    <cellStyle name="20% - Accent1 2 5 4 2" xfId="839"/>
    <cellStyle name="20% - Accent1 2 5 4 2 2" xfId="840"/>
    <cellStyle name="20% - Accent1 2 5 4 2 2 2" xfId="841"/>
    <cellStyle name="20% - Accent1 2 5 4 2 2 3" xfId="50091"/>
    <cellStyle name="20% - Accent1 2 5 4 2 3" xfId="842"/>
    <cellStyle name="20% - Accent1 2 5 4 2 4" xfId="843"/>
    <cellStyle name="20% - Accent1 2 5 4 3" xfId="844"/>
    <cellStyle name="20% - Accent1 2 5 4 3 2" xfId="845"/>
    <cellStyle name="20% - Accent1 2 5 4 3 2 2" xfId="846"/>
    <cellStyle name="20% - Accent1 2 5 4 3 2 3" xfId="50092"/>
    <cellStyle name="20% - Accent1 2 5 4 3 3" xfId="847"/>
    <cellStyle name="20% - Accent1 2 5 4 3 4" xfId="848"/>
    <cellStyle name="20% - Accent1 2 5 4 4" xfId="849"/>
    <cellStyle name="20% - Accent1 2 5 4 4 2" xfId="850"/>
    <cellStyle name="20% - Accent1 2 5 4 4 3" xfId="50093"/>
    <cellStyle name="20% - Accent1 2 5 4 5" xfId="851"/>
    <cellStyle name="20% - Accent1 2 5 4 6" xfId="852"/>
    <cellStyle name="20% - Accent1 2 5 5" xfId="853"/>
    <cellStyle name="20% - Accent1 2 5 5 2" xfId="854"/>
    <cellStyle name="20% - Accent1 2 5 5 2 2" xfId="855"/>
    <cellStyle name="20% - Accent1 2 5 5 2 2 2" xfId="856"/>
    <cellStyle name="20% - Accent1 2 5 5 2 2 3" xfId="50094"/>
    <cellStyle name="20% - Accent1 2 5 5 2 3" xfId="857"/>
    <cellStyle name="20% - Accent1 2 5 5 2 4" xfId="858"/>
    <cellStyle name="20% - Accent1 2 5 5 3" xfId="859"/>
    <cellStyle name="20% - Accent1 2 5 5 3 2" xfId="860"/>
    <cellStyle name="20% - Accent1 2 5 5 3 3" xfId="50095"/>
    <cellStyle name="20% - Accent1 2 5 5 4" xfId="861"/>
    <cellStyle name="20% - Accent1 2 5 5 5" xfId="862"/>
    <cellStyle name="20% - Accent1 2 5 6" xfId="863"/>
    <cellStyle name="20% - Accent1 2 5 6 2" xfId="864"/>
    <cellStyle name="20% - Accent1 2 5 6 2 2" xfId="865"/>
    <cellStyle name="20% - Accent1 2 5 6 2 3" xfId="50096"/>
    <cellStyle name="20% - Accent1 2 5 6 3" xfId="866"/>
    <cellStyle name="20% - Accent1 2 5 6 4" xfId="867"/>
    <cellStyle name="20% - Accent1 2 5 7" xfId="868"/>
    <cellStyle name="20% - Accent1 2 5 7 2" xfId="869"/>
    <cellStyle name="20% - Accent1 2 5 7 2 2" xfId="870"/>
    <cellStyle name="20% - Accent1 2 5 7 2 3" xfId="50097"/>
    <cellStyle name="20% - Accent1 2 5 7 3" xfId="871"/>
    <cellStyle name="20% - Accent1 2 5 7 4" xfId="872"/>
    <cellStyle name="20% - Accent1 2 5 8" xfId="873"/>
    <cellStyle name="20% - Accent1 2 5 8 2" xfId="874"/>
    <cellStyle name="20% - Accent1 2 5 8 3" xfId="50098"/>
    <cellStyle name="20% - Accent1 2 5 9" xfId="875"/>
    <cellStyle name="20% - Accent1 2 6" xfId="876"/>
    <cellStyle name="20% - Accent1 2 6 10" xfId="877"/>
    <cellStyle name="20% - Accent1 2 6 2" xfId="878"/>
    <cellStyle name="20% - Accent1 2 6 2 2" xfId="879"/>
    <cellStyle name="20% - Accent1 2 6 2 2 2" xfId="880"/>
    <cellStyle name="20% - Accent1 2 6 2 2 2 2" xfId="881"/>
    <cellStyle name="20% - Accent1 2 6 2 2 2 2 2" xfId="882"/>
    <cellStyle name="20% - Accent1 2 6 2 2 2 2 2 2" xfId="883"/>
    <cellStyle name="20% - Accent1 2 6 2 2 2 2 2 3" xfId="50099"/>
    <cellStyle name="20% - Accent1 2 6 2 2 2 2 3" xfId="884"/>
    <cellStyle name="20% - Accent1 2 6 2 2 2 2 4" xfId="885"/>
    <cellStyle name="20% - Accent1 2 6 2 2 2 3" xfId="886"/>
    <cellStyle name="20% - Accent1 2 6 2 2 2 3 2" xfId="887"/>
    <cellStyle name="20% - Accent1 2 6 2 2 2 3 2 2" xfId="888"/>
    <cellStyle name="20% - Accent1 2 6 2 2 2 3 2 3" xfId="50100"/>
    <cellStyle name="20% - Accent1 2 6 2 2 2 3 3" xfId="889"/>
    <cellStyle name="20% - Accent1 2 6 2 2 2 3 4" xfId="890"/>
    <cellStyle name="20% - Accent1 2 6 2 2 2 4" xfId="891"/>
    <cellStyle name="20% - Accent1 2 6 2 2 2 4 2" xfId="892"/>
    <cellStyle name="20% - Accent1 2 6 2 2 2 4 3" xfId="50101"/>
    <cellStyle name="20% - Accent1 2 6 2 2 2 5" xfId="893"/>
    <cellStyle name="20% - Accent1 2 6 2 2 2 6" xfId="894"/>
    <cellStyle name="20% - Accent1 2 6 2 2 3" xfId="895"/>
    <cellStyle name="20% - Accent1 2 6 2 2 3 2" xfId="896"/>
    <cellStyle name="20% - Accent1 2 6 2 2 3 2 2" xfId="897"/>
    <cellStyle name="20% - Accent1 2 6 2 2 3 2 3" xfId="50102"/>
    <cellStyle name="20% - Accent1 2 6 2 2 3 3" xfId="898"/>
    <cellStyle name="20% - Accent1 2 6 2 2 3 4" xfId="899"/>
    <cellStyle name="20% - Accent1 2 6 2 2 4" xfId="900"/>
    <cellStyle name="20% - Accent1 2 6 2 2 4 2" xfId="901"/>
    <cellStyle name="20% - Accent1 2 6 2 2 4 2 2" xfId="902"/>
    <cellStyle name="20% - Accent1 2 6 2 2 4 2 3" xfId="50103"/>
    <cellStyle name="20% - Accent1 2 6 2 2 4 3" xfId="903"/>
    <cellStyle name="20% - Accent1 2 6 2 2 4 4" xfId="904"/>
    <cellStyle name="20% - Accent1 2 6 2 2 5" xfId="905"/>
    <cellStyle name="20% - Accent1 2 6 2 2 5 2" xfId="906"/>
    <cellStyle name="20% - Accent1 2 6 2 2 5 3" xfId="50104"/>
    <cellStyle name="20% - Accent1 2 6 2 2 6" xfId="907"/>
    <cellStyle name="20% - Accent1 2 6 2 2 7" xfId="908"/>
    <cellStyle name="20% - Accent1 2 6 2 3" xfId="909"/>
    <cellStyle name="20% - Accent1 2 6 2 3 2" xfId="910"/>
    <cellStyle name="20% - Accent1 2 6 2 3 2 2" xfId="911"/>
    <cellStyle name="20% - Accent1 2 6 2 3 2 2 2" xfId="912"/>
    <cellStyle name="20% - Accent1 2 6 2 3 2 2 3" xfId="50105"/>
    <cellStyle name="20% - Accent1 2 6 2 3 2 3" xfId="913"/>
    <cellStyle name="20% - Accent1 2 6 2 3 2 4" xfId="914"/>
    <cellStyle name="20% - Accent1 2 6 2 3 3" xfId="915"/>
    <cellStyle name="20% - Accent1 2 6 2 3 3 2" xfId="916"/>
    <cellStyle name="20% - Accent1 2 6 2 3 3 2 2" xfId="917"/>
    <cellStyle name="20% - Accent1 2 6 2 3 3 2 3" xfId="50106"/>
    <cellStyle name="20% - Accent1 2 6 2 3 3 3" xfId="918"/>
    <cellStyle name="20% - Accent1 2 6 2 3 3 4" xfId="919"/>
    <cellStyle name="20% - Accent1 2 6 2 3 4" xfId="920"/>
    <cellStyle name="20% - Accent1 2 6 2 3 4 2" xfId="921"/>
    <cellStyle name="20% - Accent1 2 6 2 3 4 3" xfId="50107"/>
    <cellStyle name="20% - Accent1 2 6 2 3 5" xfId="922"/>
    <cellStyle name="20% - Accent1 2 6 2 3 6" xfId="923"/>
    <cellStyle name="20% - Accent1 2 6 2 4" xfId="924"/>
    <cellStyle name="20% - Accent1 2 6 2 4 2" xfId="925"/>
    <cellStyle name="20% - Accent1 2 6 2 4 2 2" xfId="926"/>
    <cellStyle name="20% - Accent1 2 6 2 4 2 3" xfId="50108"/>
    <cellStyle name="20% - Accent1 2 6 2 4 3" xfId="927"/>
    <cellStyle name="20% - Accent1 2 6 2 4 4" xfId="928"/>
    <cellStyle name="20% - Accent1 2 6 2 5" xfId="929"/>
    <cellStyle name="20% - Accent1 2 6 2 5 2" xfId="930"/>
    <cellStyle name="20% - Accent1 2 6 2 5 2 2" xfId="931"/>
    <cellStyle name="20% - Accent1 2 6 2 5 2 3" xfId="50109"/>
    <cellStyle name="20% - Accent1 2 6 2 5 3" xfId="932"/>
    <cellStyle name="20% - Accent1 2 6 2 5 4" xfId="933"/>
    <cellStyle name="20% - Accent1 2 6 2 6" xfId="934"/>
    <cellStyle name="20% - Accent1 2 6 2 6 2" xfId="935"/>
    <cellStyle name="20% - Accent1 2 6 2 6 3" xfId="50110"/>
    <cellStyle name="20% - Accent1 2 6 2 7" xfId="936"/>
    <cellStyle name="20% - Accent1 2 6 2 8" xfId="937"/>
    <cellStyle name="20% - Accent1 2 6 3" xfId="938"/>
    <cellStyle name="20% - Accent1 2 6 3 2" xfId="939"/>
    <cellStyle name="20% - Accent1 2 6 3 2 2" xfId="940"/>
    <cellStyle name="20% - Accent1 2 6 3 2 2 2" xfId="941"/>
    <cellStyle name="20% - Accent1 2 6 3 2 2 2 2" xfId="942"/>
    <cellStyle name="20% - Accent1 2 6 3 2 2 2 3" xfId="50111"/>
    <cellStyle name="20% - Accent1 2 6 3 2 2 3" xfId="943"/>
    <cellStyle name="20% - Accent1 2 6 3 2 2 4" xfId="944"/>
    <cellStyle name="20% - Accent1 2 6 3 2 3" xfId="945"/>
    <cellStyle name="20% - Accent1 2 6 3 2 3 2" xfId="946"/>
    <cellStyle name="20% - Accent1 2 6 3 2 3 2 2" xfId="947"/>
    <cellStyle name="20% - Accent1 2 6 3 2 3 2 3" xfId="50112"/>
    <cellStyle name="20% - Accent1 2 6 3 2 3 3" xfId="948"/>
    <cellStyle name="20% - Accent1 2 6 3 2 3 4" xfId="949"/>
    <cellStyle name="20% - Accent1 2 6 3 2 4" xfId="950"/>
    <cellStyle name="20% - Accent1 2 6 3 2 4 2" xfId="951"/>
    <cellStyle name="20% - Accent1 2 6 3 2 4 3" xfId="50113"/>
    <cellStyle name="20% - Accent1 2 6 3 2 5" xfId="952"/>
    <cellStyle name="20% - Accent1 2 6 3 2 6" xfId="953"/>
    <cellStyle name="20% - Accent1 2 6 3 3" xfId="954"/>
    <cellStyle name="20% - Accent1 2 6 3 3 2" xfId="955"/>
    <cellStyle name="20% - Accent1 2 6 3 3 2 2" xfId="956"/>
    <cellStyle name="20% - Accent1 2 6 3 3 2 3" xfId="50114"/>
    <cellStyle name="20% - Accent1 2 6 3 3 3" xfId="957"/>
    <cellStyle name="20% - Accent1 2 6 3 3 4" xfId="958"/>
    <cellStyle name="20% - Accent1 2 6 3 4" xfId="959"/>
    <cellStyle name="20% - Accent1 2 6 3 4 2" xfId="960"/>
    <cellStyle name="20% - Accent1 2 6 3 4 2 2" xfId="961"/>
    <cellStyle name="20% - Accent1 2 6 3 4 2 3" xfId="50115"/>
    <cellStyle name="20% - Accent1 2 6 3 4 3" xfId="962"/>
    <cellStyle name="20% - Accent1 2 6 3 4 4" xfId="963"/>
    <cellStyle name="20% - Accent1 2 6 3 5" xfId="964"/>
    <cellStyle name="20% - Accent1 2 6 3 5 2" xfId="965"/>
    <cellStyle name="20% - Accent1 2 6 3 5 3" xfId="50116"/>
    <cellStyle name="20% - Accent1 2 6 3 6" xfId="966"/>
    <cellStyle name="20% - Accent1 2 6 3 7" xfId="967"/>
    <cellStyle name="20% - Accent1 2 6 4" xfId="968"/>
    <cellStyle name="20% - Accent1 2 6 4 2" xfId="969"/>
    <cellStyle name="20% - Accent1 2 6 4 2 2" xfId="970"/>
    <cellStyle name="20% - Accent1 2 6 4 2 2 2" xfId="971"/>
    <cellStyle name="20% - Accent1 2 6 4 2 2 3" xfId="50117"/>
    <cellStyle name="20% - Accent1 2 6 4 2 3" xfId="972"/>
    <cellStyle name="20% - Accent1 2 6 4 2 4" xfId="973"/>
    <cellStyle name="20% - Accent1 2 6 4 3" xfId="974"/>
    <cellStyle name="20% - Accent1 2 6 4 3 2" xfId="975"/>
    <cellStyle name="20% - Accent1 2 6 4 3 2 2" xfId="976"/>
    <cellStyle name="20% - Accent1 2 6 4 3 2 3" xfId="50118"/>
    <cellStyle name="20% - Accent1 2 6 4 3 3" xfId="977"/>
    <cellStyle name="20% - Accent1 2 6 4 3 4" xfId="978"/>
    <cellStyle name="20% - Accent1 2 6 4 4" xfId="979"/>
    <cellStyle name="20% - Accent1 2 6 4 4 2" xfId="980"/>
    <cellStyle name="20% - Accent1 2 6 4 4 3" xfId="50119"/>
    <cellStyle name="20% - Accent1 2 6 4 5" xfId="981"/>
    <cellStyle name="20% - Accent1 2 6 4 6" xfId="982"/>
    <cellStyle name="20% - Accent1 2 6 5" xfId="983"/>
    <cellStyle name="20% - Accent1 2 6 5 2" xfId="984"/>
    <cellStyle name="20% - Accent1 2 6 5 2 2" xfId="985"/>
    <cellStyle name="20% - Accent1 2 6 5 2 2 2" xfId="986"/>
    <cellStyle name="20% - Accent1 2 6 5 2 2 3" xfId="50120"/>
    <cellStyle name="20% - Accent1 2 6 5 2 3" xfId="987"/>
    <cellStyle name="20% - Accent1 2 6 5 2 4" xfId="988"/>
    <cellStyle name="20% - Accent1 2 6 5 3" xfId="989"/>
    <cellStyle name="20% - Accent1 2 6 5 3 2" xfId="990"/>
    <cellStyle name="20% - Accent1 2 6 5 3 3" xfId="50121"/>
    <cellStyle name="20% - Accent1 2 6 5 4" xfId="991"/>
    <cellStyle name="20% - Accent1 2 6 5 5" xfId="992"/>
    <cellStyle name="20% - Accent1 2 6 6" xfId="993"/>
    <cellStyle name="20% - Accent1 2 6 6 2" xfId="994"/>
    <cellStyle name="20% - Accent1 2 6 6 2 2" xfId="995"/>
    <cellStyle name="20% - Accent1 2 6 6 2 3" xfId="50122"/>
    <cellStyle name="20% - Accent1 2 6 6 3" xfId="996"/>
    <cellStyle name="20% - Accent1 2 6 6 4" xfId="997"/>
    <cellStyle name="20% - Accent1 2 6 7" xfId="998"/>
    <cellStyle name="20% - Accent1 2 6 7 2" xfId="999"/>
    <cellStyle name="20% - Accent1 2 6 7 2 2" xfId="1000"/>
    <cellStyle name="20% - Accent1 2 6 7 2 3" xfId="50123"/>
    <cellStyle name="20% - Accent1 2 6 7 3" xfId="1001"/>
    <cellStyle name="20% - Accent1 2 6 7 4" xfId="1002"/>
    <cellStyle name="20% - Accent1 2 6 8" xfId="1003"/>
    <cellStyle name="20% - Accent1 2 6 8 2" xfId="1004"/>
    <cellStyle name="20% - Accent1 2 6 8 3" xfId="50124"/>
    <cellStyle name="20% - Accent1 2 6 9" xfId="1005"/>
    <cellStyle name="20% - Accent1 2 7" xfId="1006"/>
    <cellStyle name="20% - Accent1 2 7 2" xfId="1007"/>
    <cellStyle name="20% - Accent1 2 7 2 2" xfId="1008"/>
    <cellStyle name="20% - Accent1 2 7 2 2 2" xfId="1009"/>
    <cellStyle name="20% - Accent1 2 7 2 2 2 2" xfId="1010"/>
    <cellStyle name="20% - Accent1 2 7 2 2 2 2 2" xfId="1011"/>
    <cellStyle name="20% - Accent1 2 7 2 2 2 2 3" xfId="50125"/>
    <cellStyle name="20% - Accent1 2 7 2 2 2 3" xfId="1012"/>
    <cellStyle name="20% - Accent1 2 7 2 2 2 4" xfId="1013"/>
    <cellStyle name="20% - Accent1 2 7 2 2 3" xfId="1014"/>
    <cellStyle name="20% - Accent1 2 7 2 2 3 2" xfId="1015"/>
    <cellStyle name="20% - Accent1 2 7 2 2 3 2 2" xfId="1016"/>
    <cellStyle name="20% - Accent1 2 7 2 2 3 2 3" xfId="50126"/>
    <cellStyle name="20% - Accent1 2 7 2 2 3 3" xfId="1017"/>
    <cellStyle name="20% - Accent1 2 7 2 2 3 4" xfId="1018"/>
    <cellStyle name="20% - Accent1 2 7 2 2 4" xfId="1019"/>
    <cellStyle name="20% - Accent1 2 7 2 2 4 2" xfId="1020"/>
    <cellStyle name="20% - Accent1 2 7 2 2 4 3" xfId="50127"/>
    <cellStyle name="20% - Accent1 2 7 2 2 5" xfId="1021"/>
    <cellStyle name="20% - Accent1 2 7 2 2 6" xfId="1022"/>
    <cellStyle name="20% - Accent1 2 7 2 3" xfId="1023"/>
    <cellStyle name="20% - Accent1 2 7 2 3 2" xfId="1024"/>
    <cellStyle name="20% - Accent1 2 7 2 3 2 2" xfId="1025"/>
    <cellStyle name="20% - Accent1 2 7 2 3 2 3" xfId="50128"/>
    <cellStyle name="20% - Accent1 2 7 2 3 3" xfId="1026"/>
    <cellStyle name="20% - Accent1 2 7 2 3 4" xfId="1027"/>
    <cellStyle name="20% - Accent1 2 7 2 4" xfId="1028"/>
    <cellStyle name="20% - Accent1 2 7 2 4 2" xfId="1029"/>
    <cellStyle name="20% - Accent1 2 7 2 4 2 2" xfId="1030"/>
    <cellStyle name="20% - Accent1 2 7 2 4 2 3" xfId="50129"/>
    <cellStyle name="20% - Accent1 2 7 2 4 3" xfId="1031"/>
    <cellStyle name="20% - Accent1 2 7 2 4 4" xfId="1032"/>
    <cellStyle name="20% - Accent1 2 7 2 5" xfId="1033"/>
    <cellStyle name="20% - Accent1 2 7 2 5 2" xfId="1034"/>
    <cellStyle name="20% - Accent1 2 7 2 5 3" xfId="50130"/>
    <cellStyle name="20% - Accent1 2 7 2 6" xfId="1035"/>
    <cellStyle name="20% - Accent1 2 7 2 7" xfId="1036"/>
    <cellStyle name="20% - Accent1 2 7 3" xfId="1037"/>
    <cellStyle name="20% - Accent1 2 7 3 2" xfId="1038"/>
    <cellStyle name="20% - Accent1 2 7 3 2 2" xfId="1039"/>
    <cellStyle name="20% - Accent1 2 7 3 2 2 2" xfId="1040"/>
    <cellStyle name="20% - Accent1 2 7 3 2 2 3" xfId="50131"/>
    <cellStyle name="20% - Accent1 2 7 3 2 3" xfId="1041"/>
    <cellStyle name="20% - Accent1 2 7 3 2 4" xfId="1042"/>
    <cellStyle name="20% - Accent1 2 7 3 3" xfId="1043"/>
    <cellStyle name="20% - Accent1 2 7 3 3 2" xfId="1044"/>
    <cellStyle name="20% - Accent1 2 7 3 3 2 2" xfId="1045"/>
    <cellStyle name="20% - Accent1 2 7 3 3 2 3" xfId="50132"/>
    <cellStyle name="20% - Accent1 2 7 3 3 3" xfId="1046"/>
    <cellStyle name="20% - Accent1 2 7 3 3 4" xfId="1047"/>
    <cellStyle name="20% - Accent1 2 7 3 4" xfId="1048"/>
    <cellStyle name="20% - Accent1 2 7 3 4 2" xfId="1049"/>
    <cellStyle name="20% - Accent1 2 7 3 4 3" xfId="50133"/>
    <cellStyle name="20% - Accent1 2 7 3 5" xfId="1050"/>
    <cellStyle name="20% - Accent1 2 7 3 6" xfId="1051"/>
    <cellStyle name="20% - Accent1 2 7 4" xfId="1052"/>
    <cellStyle name="20% - Accent1 2 7 4 2" xfId="1053"/>
    <cellStyle name="20% - Accent1 2 7 4 2 2" xfId="1054"/>
    <cellStyle name="20% - Accent1 2 7 4 2 3" xfId="50134"/>
    <cellStyle name="20% - Accent1 2 7 4 3" xfId="1055"/>
    <cellStyle name="20% - Accent1 2 7 4 4" xfId="1056"/>
    <cellStyle name="20% - Accent1 2 7 5" xfId="1057"/>
    <cellStyle name="20% - Accent1 2 7 5 2" xfId="1058"/>
    <cellStyle name="20% - Accent1 2 7 5 2 2" xfId="1059"/>
    <cellStyle name="20% - Accent1 2 7 5 2 3" xfId="50135"/>
    <cellStyle name="20% - Accent1 2 7 5 3" xfId="1060"/>
    <cellStyle name="20% - Accent1 2 7 5 4" xfId="1061"/>
    <cellStyle name="20% - Accent1 2 7 6" xfId="1062"/>
    <cellStyle name="20% - Accent1 2 7 6 2" xfId="1063"/>
    <cellStyle name="20% - Accent1 2 7 6 3" xfId="50136"/>
    <cellStyle name="20% - Accent1 2 7 7" xfId="1064"/>
    <cellStyle name="20% - Accent1 2 7 8" xfId="1065"/>
    <cellStyle name="20% - Accent1 2 8" xfId="1066"/>
    <cellStyle name="20% - Accent1 2 8 2" xfId="1067"/>
    <cellStyle name="20% - Accent1 2 8 2 2" xfId="1068"/>
    <cellStyle name="20% - Accent1 2 8 2 2 2" xfId="1069"/>
    <cellStyle name="20% - Accent1 2 8 2 2 2 2" xfId="1070"/>
    <cellStyle name="20% - Accent1 2 8 2 2 2 3" xfId="50137"/>
    <cellStyle name="20% - Accent1 2 8 2 2 3" xfId="1071"/>
    <cellStyle name="20% - Accent1 2 8 2 2 4" xfId="1072"/>
    <cellStyle name="20% - Accent1 2 8 2 3" xfId="1073"/>
    <cellStyle name="20% - Accent1 2 8 2 3 2" xfId="1074"/>
    <cellStyle name="20% - Accent1 2 8 2 3 2 2" xfId="1075"/>
    <cellStyle name="20% - Accent1 2 8 2 3 2 3" xfId="50138"/>
    <cellStyle name="20% - Accent1 2 8 2 3 3" xfId="1076"/>
    <cellStyle name="20% - Accent1 2 8 2 3 4" xfId="1077"/>
    <cellStyle name="20% - Accent1 2 8 2 4" xfId="1078"/>
    <cellStyle name="20% - Accent1 2 8 2 4 2" xfId="1079"/>
    <cellStyle name="20% - Accent1 2 8 2 4 3" xfId="50139"/>
    <cellStyle name="20% - Accent1 2 8 2 5" xfId="1080"/>
    <cellStyle name="20% - Accent1 2 8 2 6" xfId="1081"/>
    <cellStyle name="20% - Accent1 2 8 3" xfId="1082"/>
    <cellStyle name="20% - Accent1 2 8 3 2" xfId="1083"/>
    <cellStyle name="20% - Accent1 2 8 3 2 2" xfId="1084"/>
    <cellStyle name="20% - Accent1 2 8 3 2 3" xfId="50140"/>
    <cellStyle name="20% - Accent1 2 8 3 3" xfId="1085"/>
    <cellStyle name="20% - Accent1 2 8 3 4" xfId="1086"/>
    <cellStyle name="20% - Accent1 2 8 4" xfId="1087"/>
    <cellStyle name="20% - Accent1 2 8 4 2" xfId="1088"/>
    <cellStyle name="20% - Accent1 2 8 4 2 2" xfId="1089"/>
    <cellStyle name="20% - Accent1 2 8 4 2 3" xfId="50141"/>
    <cellStyle name="20% - Accent1 2 8 4 3" xfId="1090"/>
    <cellStyle name="20% - Accent1 2 8 4 4" xfId="1091"/>
    <cellStyle name="20% - Accent1 2 8 5" xfId="1092"/>
    <cellStyle name="20% - Accent1 2 8 5 2" xfId="1093"/>
    <cellStyle name="20% - Accent1 2 8 5 3" xfId="50142"/>
    <cellStyle name="20% - Accent1 2 8 6" xfId="1094"/>
    <cellStyle name="20% - Accent1 2 8 7" xfId="1095"/>
    <cellStyle name="20% - Accent1 2 9" xfId="1096"/>
    <cellStyle name="20% - Accent1 2 9 2" xfId="1097"/>
    <cellStyle name="20% - Accent1 2 9 2 2" xfId="1098"/>
    <cellStyle name="20% - Accent1 2 9 2 2 2" xfId="1099"/>
    <cellStyle name="20% - Accent1 2 9 2 2 3" xfId="50143"/>
    <cellStyle name="20% - Accent1 2 9 2 3" xfId="1100"/>
    <cellStyle name="20% - Accent1 2 9 2 4" xfId="1101"/>
    <cellStyle name="20% - Accent1 2 9 3" xfId="1102"/>
    <cellStyle name="20% - Accent1 2 9 3 2" xfId="1103"/>
    <cellStyle name="20% - Accent1 2 9 3 2 2" xfId="1104"/>
    <cellStyle name="20% - Accent1 2 9 3 2 3" xfId="50144"/>
    <cellStyle name="20% - Accent1 2 9 3 3" xfId="1105"/>
    <cellStyle name="20% - Accent1 2 9 3 4" xfId="1106"/>
    <cellStyle name="20% - Accent1 2 9 4" xfId="1107"/>
    <cellStyle name="20% - Accent1 2 9 4 2" xfId="1108"/>
    <cellStyle name="20% - Accent1 2 9 4 3" xfId="50145"/>
    <cellStyle name="20% - Accent1 2 9 5" xfId="1109"/>
    <cellStyle name="20% - Accent1 2 9 6" xfId="1110"/>
    <cellStyle name="20% - Accent1 3" xfId="1111"/>
    <cellStyle name="20% - Accent1 3 10" xfId="1112"/>
    <cellStyle name="20% - Accent1 3 11" xfId="1113"/>
    <cellStyle name="20% - Accent1 3 12" xfId="60167"/>
    <cellStyle name="20% - Accent1 3 2" xfId="1114"/>
    <cellStyle name="20% - Accent1 3 2 10" xfId="1115"/>
    <cellStyle name="20% - Accent1 3 2 11" xfId="60350"/>
    <cellStyle name="20% - Accent1 3 2 2" xfId="1116"/>
    <cellStyle name="20% - Accent1 3 2 2 2" xfId="1117"/>
    <cellStyle name="20% - Accent1 3 2 2 2 2" xfId="1118"/>
    <cellStyle name="20% - Accent1 3 2 2 2 2 2" xfId="1119"/>
    <cellStyle name="20% - Accent1 3 2 2 2 2 2 2" xfId="1120"/>
    <cellStyle name="20% - Accent1 3 2 2 2 2 2 2 2" xfId="1121"/>
    <cellStyle name="20% - Accent1 3 2 2 2 2 2 2 3" xfId="50146"/>
    <cellStyle name="20% - Accent1 3 2 2 2 2 2 3" xfId="1122"/>
    <cellStyle name="20% - Accent1 3 2 2 2 2 2 4" xfId="1123"/>
    <cellStyle name="20% - Accent1 3 2 2 2 2 3" xfId="1124"/>
    <cellStyle name="20% - Accent1 3 2 2 2 2 3 2" xfId="1125"/>
    <cellStyle name="20% - Accent1 3 2 2 2 2 3 2 2" xfId="1126"/>
    <cellStyle name="20% - Accent1 3 2 2 2 2 3 2 3" xfId="50147"/>
    <cellStyle name="20% - Accent1 3 2 2 2 2 3 3" xfId="1127"/>
    <cellStyle name="20% - Accent1 3 2 2 2 2 3 4" xfId="1128"/>
    <cellStyle name="20% - Accent1 3 2 2 2 2 4" xfId="1129"/>
    <cellStyle name="20% - Accent1 3 2 2 2 2 4 2" xfId="1130"/>
    <cellStyle name="20% - Accent1 3 2 2 2 2 4 3" xfId="50148"/>
    <cellStyle name="20% - Accent1 3 2 2 2 2 5" xfId="1131"/>
    <cellStyle name="20% - Accent1 3 2 2 2 2 6" xfId="1132"/>
    <cellStyle name="20% - Accent1 3 2 2 2 3" xfId="1133"/>
    <cellStyle name="20% - Accent1 3 2 2 2 3 2" xfId="1134"/>
    <cellStyle name="20% - Accent1 3 2 2 2 3 2 2" xfId="1135"/>
    <cellStyle name="20% - Accent1 3 2 2 2 3 2 3" xfId="50149"/>
    <cellStyle name="20% - Accent1 3 2 2 2 3 3" xfId="1136"/>
    <cellStyle name="20% - Accent1 3 2 2 2 3 4" xfId="1137"/>
    <cellStyle name="20% - Accent1 3 2 2 2 4" xfId="1138"/>
    <cellStyle name="20% - Accent1 3 2 2 2 4 2" xfId="1139"/>
    <cellStyle name="20% - Accent1 3 2 2 2 4 2 2" xfId="1140"/>
    <cellStyle name="20% - Accent1 3 2 2 2 4 2 3" xfId="50150"/>
    <cellStyle name="20% - Accent1 3 2 2 2 4 3" xfId="1141"/>
    <cellStyle name="20% - Accent1 3 2 2 2 4 4" xfId="1142"/>
    <cellStyle name="20% - Accent1 3 2 2 2 5" xfId="1143"/>
    <cellStyle name="20% - Accent1 3 2 2 2 5 2" xfId="1144"/>
    <cellStyle name="20% - Accent1 3 2 2 2 5 3" xfId="50151"/>
    <cellStyle name="20% - Accent1 3 2 2 2 6" xfId="1145"/>
    <cellStyle name="20% - Accent1 3 2 2 2 7" xfId="1146"/>
    <cellStyle name="20% - Accent1 3 2 2 3" xfId="1147"/>
    <cellStyle name="20% - Accent1 3 2 2 3 2" xfId="1148"/>
    <cellStyle name="20% - Accent1 3 2 2 3 2 2" xfId="1149"/>
    <cellStyle name="20% - Accent1 3 2 2 3 2 2 2" xfId="1150"/>
    <cellStyle name="20% - Accent1 3 2 2 3 2 2 3" xfId="50152"/>
    <cellStyle name="20% - Accent1 3 2 2 3 2 3" xfId="1151"/>
    <cellStyle name="20% - Accent1 3 2 2 3 2 4" xfId="1152"/>
    <cellStyle name="20% - Accent1 3 2 2 3 3" xfId="1153"/>
    <cellStyle name="20% - Accent1 3 2 2 3 3 2" xfId="1154"/>
    <cellStyle name="20% - Accent1 3 2 2 3 3 2 2" xfId="1155"/>
    <cellStyle name="20% - Accent1 3 2 2 3 3 2 3" xfId="50153"/>
    <cellStyle name="20% - Accent1 3 2 2 3 3 3" xfId="1156"/>
    <cellStyle name="20% - Accent1 3 2 2 3 3 4" xfId="1157"/>
    <cellStyle name="20% - Accent1 3 2 2 3 4" xfId="1158"/>
    <cellStyle name="20% - Accent1 3 2 2 3 4 2" xfId="1159"/>
    <cellStyle name="20% - Accent1 3 2 2 3 4 3" xfId="50154"/>
    <cellStyle name="20% - Accent1 3 2 2 3 5" xfId="1160"/>
    <cellStyle name="20% - Accent1 3 2 2 3 6" xfId="1161"/>
    <cellStyle name="20% - Accent1 3 2 2 4" xfId="1162"/>
    <cellStyle name="20% - Accent1 3 2 2 4 2" xfId="1163"/>
    <cellStyle name="20% - Accent1 3 2 2 4 2 2" xfId="1164"/>
    <cellStyle name="20% - Accent1 3 2 2 4 2 3" xfId="50155"/>
    <cellStyle name="20% - Accent1 3 2 2 4 3" xfId="1165"/>
    <cellStyle name="20% - Accent1 3 2 2 4 4" xfId="1166"/>
    <cellStyle name="20% - Accent1 3 2 2 5" xfId="1167"/>
    <cellStyle name="20% - Accent1 3 2 2 5 2" xfId="1168"/>
    <cellStyle name="20% - Accent1 3 2 2 5 2 2" xfId="1169"/>
    <cellStyle name="20% - Accent1 3 2 2 5 2 3" xfId="50156"/>
    <cellStyle name="20% - Accent1 3 2 2 5 3" xfId="1170"/>
    <cellStyle name="20% - Accent1 3 2 2 5 4" xfId="1171"/>
    <cellStyle name="20% - Accent1 3 2 2 6" xfId="1172"/>
    <cellStyle name="20% - Accent1 3 2 2 6 2" xfId="1173"/>
    <cellStyle name="20% - Accent1 3 2 2 6 3" xfId="50157"/>
    <cellStyle name="20% - Accent1 3 2 2 7" xfId="1174"/>
    <cellStyle name="20% - Accent1 3 2 2 8" xfId="1175"/>
    <cellStyle name="20% - Accent1 3 2 2 9" xfId="60718"/>
    <cellStyle name="20% - Accent1 3 2 3" xfId="1176"/>
    <cellStyle name="20% - Accent1 3 2 3 2" xfId="1177"/>
    <cellStyle name="20% - Accent1 3 2 3 2 2" xfId="1178"/>
    <cellStyle name="20% - Accent1 3 2 3 2 2 2" xfId="1179"/>
    <cellStyle name="20% - Accent1 3 2 3 2 2 2 2" xfId="1180"/>
    <cellStyle name="20% - Accent1 3 2 3 2 2 2 3" xfId="50158"/>
    <cellStyle name="20% - Accent1 3 2 3 2 2 3" xfId="1181"/>
    <cellStyle name="20% - Accent1 3 2 3 2 2 4" xfId="1182"/>
    <cellStyle name="20% - Accent1 3 2 3 2 3" xfId="1183"/>
    <cellStyle name="20% - Accent1 3 2 3 2 3 2" xfId="1184"/>
    <cellStyle name="20% - Accent1 3 2 3 2 3 2 2" xfId="1185"/>
    <cellStyle name="20% - Accent1 3 2 3 2 3 2 3" xfId="50159"/>
    <cellStyle name="20% - Accent1 3 2 3 2 3 3" xfId="1186"/>
    <cellStyle name="20% - Accent1 3 2 3 2 3 4" xfId="1187"/>
    <cellStyle name="20% - Accent1 3 2 3 2 4" xfId="1188"/>
    <cellStyle name="20% - Accent1 3 2 3 2 4 2" xfId="1189"/>
    <cellStyle name="20% - Accent1 3 2 3 2 4 3" xfId="50160"/>
    <cellStyle name="20% - Accent1 3 2 3 2 5" xfId="1190"/>
    <cellStyle name="20% - Accent1 3 2 3 2 6" xfId="1191"/>
    <cellStyle name="20% - Accent1 3 2 3 3" xfId="1192"/>
    <cellStyle name="20% - Accent1 3 2 3 3 2" xfId="1193"/>
    <cellStyle name="20% - Accent1 3 2 3 3 2 2" xfId="1194"/>
    <cellStyle name="20% - Accent1 3 2 3 3 2 3" xfId="50161"/>
    <cellStyle name="20% - Accent1 3 2 3 3 3" xfId="1195"/>
    <cellStyle name="20% - Accent1 3 2 3 3 4" xfId="1196"/>
    <cellStyle name="20% - Accent1 3 2 3 4" xfId="1197"/>
    <cellStyle name="20% - Accent1 3 2 3 4 2" xfId="1198"/>
    <cellStyle name="20% - Accent1 3 2 3 4 2 2" xfId="1199"/>
    <cellStyle name="20% - Accent1 3 2 3 4 2 3" xfId="50162"/>
    <cellStyle name="20% - Accent1 3 2 3 4 3" xfId="1200"/>
    <cellStyle name="20% - Accent1 3 2 3 4 4" xfId="1201"/>
    <cellStyle name="20% - Accent1 3 2 3 5" xfId="1202"/>
    <cellStyle name="20% - Accent1 3 2 3 5 2" xfId="1203"/>
    <cellStyle name="20% - Accent1 3 2 3 5 3" xfId="50163"/>
    <cellStyle name="20% - Accent1 3 2 3 6" xfId="1204"/>
    <cellStyle name="20% - Accent1 3 2 3 7" xfId="1205"/>
    <cellStyle name="20% - Accent1 3 2 4" xfId="1206"/>
    <cellStyle name="20% - Accent1 3 2 4 2" xfId="1207"/>
    <cellStyle name="20% - Accent1 3 2 4 2 2" xfId="1208"/>
    <cellStyle name="20% - Accent1 3 2 4 2 2 2" xfId="1209"/>
    <cellStyle name="20% - Accent1 3 2 4 2 2 3" xfId="50164"/>
    <cellStyle name="20% - Accent1 3 2 4 2 3" xfId="1210"/>
    <cellStyle name="20% - Accent1 3 2 4 2 4" xfId="1211"/>
    <cellStyle name="20% - Accent1 3 2 4 3" xfId="1212"/>
    <cellStyle name="20% - Accent1 3 2 4 3 2" xfId="1213"/>
    <cellStyle name="20% - Accent1 3 2 4 3 2 2" xfId="1214"/>
    <cellStyle name="20% - Accent1 3 2 4 3 2 3" xfId="50165"/>
    <cellStyle name="20% - Accent1 3 2 4 3 3" xfId="1215"/>
    <cellStyle name="20% - Accent1 3 2 4 3 4" xfId="1216"/>
    <cellStyle name="20% - Accent1 3 2 4 4" xfId="1217"/>
    <cellStyle name="20% - Accent1 3 2 4 4 2" xfId="1218"/>
    <cellStyle name="20% - Accent1 3 2 4 4 3" xfId="50166"/>
    <cellStyle name="20% - Accent1 3 2 4 5" xfId="1219"/>
    <cellStyle name="20% - Accent1 3 2 4 6" xfId="1220"/>
    <cellStyle name="20% - Accent1 3 2 5" xfId="1221"/>
    <cellStyle name="20% - Accent1 3 2 5 2" xfId="1222"/>
    <cellStyle name="20% - Accent1 3 2 5 2 2" xfId="1223"/>
    <cellStyle name="20% - Accent1 3 2 5 2 2 2" xfId="1224"/>
    <cellStyle name="20% - Accent1 3 2 5 2 2 3" xfId="50167"/>
    <cellStyle name="20% - Accent1 3 2 5 2 3" xfId="1225"/>
    <cellStyle name="20% - Accent1 3 2 5 2 4" xfId="1226"/>
    <cellStyle name="20% - Accent1 3 2 5 3" xfId="1227"/>
    <cellStyle name="20% - Accent1 3 2 5 3 2" xfId="1228"/>
    <cellStyle name="20% - Accent1 3 2 5 3 3" xfId="50168"/>
    <cellStyle name="20% - Accent1 3 2 5 4" xfId="1229"/>
    <cellStyle name="20% - Accent1 3 2 5 5" xfId="1230"/>
    <cellStyle name="20% - Accent1 3 2 6" xfId="1231"/>
    <cellStyle name="20% - Accent1 3 2 6 2" xfId="1232"/>
    <cellStyle name="20% - Accent1 3 2 6 2 2" xfId="1233"/>
    <cellStyle name="20% - Accent1 3 2 6 2 3" xfId="50169"/>
    <cellStyle name="20% - Accent1 3 2 6 3" xfId="1234"/>
    <cellStyle name="20% - Accent1 3 2 6 4" xfId="1235"/>
    <cellStyle name="20% - Accent1 3 2 7" xfId="1236"/>
    <cellStyle name="20% - Accent1 3 2 7 2" xfId="1237"/>
    <cellStyle name="20% - Accent1 3 2 7 2 2" xfId="1238"/>
    <cellStyle name="20% - Accent1 3 2 7 2 3" xfId="50170"/>
    <cellStyle name="20% - Accent1 3 2 7 3" xfId="1239"/>
    <cellStyle name="20% - Accent1 3 2 7 4" xfId="1240"/>
    <cellStyle name="20% - Accent1 3 2 8" xfId="1241"/>
    <cellStyle name="20% - Accent1 3 2 8 2" xfId="1242"/>
    <cellStyle name="20% - Accent1 3 2 8 3" xfId="50171"/>
    <cellStyle name="20% - Accent1 3 2 9" xfId="1243"/>
    <cellStyle name="20% - Accent1 3 3" xfId="1244"/>
    <cellStyle name="20% - Accent1 3 3 10" xfId="60535"/>
    <cellStyle name="20% - Accent1 3 3 2" xfId="1245"/>
    <cellStyle name="20% - Accent1 3 3 2 2" xfId="1246"/>
    <cellStyle name="20% - Accent1 3 3 2 2 2" xfId="1247"/>
    <cellStyle name="20% - Accent1 3 3 2 2 2 2" xfId="1248"/>
    <cellStyle name="20% - Accent1 3 3 2 2 2 2 2" xfId="1249"/>
    <cellStyle name="20% - Accent1 3 3 2 2 2 2 3" xfId="50172"/>
    <cellStyle name="20% - Accent1 3 3 2 2 2 3" xfId="1250"/>
    <cellStyle name="20% - Accent1 3 3 2 2 2 4" xfId="1251"/>
    <cellStyle name="20% - Accent1 3 3 2 2 3" xfId="1252"/>
    <cellStyle name="20% - Accent1 3 3 2 2 3 2" xfId="1253"/>
    <cellStyle name="20% - Accent1 3 3 2 2 3 2 2" xfId="1254"/>
    <cellStyle name="20% - Accent1 3 3 2 2 3 2 3" xfId="50173"/>
    <cellStyle name="20% - Accent1 3 3 2 2 3 3" xfId="1255"/>
    <cellStyle name="20% - Accent1 3 3 2 2 3 4" xfId="1256"/>
    <cellStyle name="20% - Accent1 3 3 2 2 4" xfId="1257"/>
    <cellStyle name="20% - Accent1 3 3 2 2 4 2" xfId="1258"/>
    <cellStyle name="20% - Accent1 3 3 2 2 4 3" xfId="50174"/>
    <cellStyle name="20% - Accent1 3 3 2 2 5" xfId="1259"/>
    <cellStyle name="20% - Accent1 3 3 2 2 6" xfId="1260"/>
    <cellStyle name="20% - Accent1 3 3 2 3" xfId="1261"/>
    <cellStyle name="20% - Accent1 3 3 2 3 2" xfId="1262"/>
    <cellStyle name="20% - Accent1 3 3 2 3 2 2" xfId="1263"/>
    <cellStyle name="20% - Accent1 3 3 2 3 2 3" xfId="50175"/>
    <cellStyle name="20% - Accent1 3 3 2 3 3" xfId="1264"/>
    <cellStyle name="20% - Accent1 3 3 2 3 4" xfId="1265"/>
    <cellStyle name="20% - Accent1 3 3 2 4" xfId="1266"/>
    <cellStyle name="20% - Accent1 3 3 2 4 2" xfId="1267"/>
    <cellStyle name="20% - Accent1 3 3 2 4 2 2" xfId="1268"/>
    <cellStyle name="20% - Accent1 3 3 2 4 2 3" xfId="50176"/>
    <cellStyle name="20% - Accent1 3 3 2 4 3" xfId="1269"/>
    <cellStyle name="20% - Accent1 3 3 2 4 4" xfId="1270"/>
    <cellStyle name="20% - Accent1 3 3 2 5" xfId="1271"/>
    <cellStyle name="20% - Accent1 3 3 2 5 2" xfId="1272"/>
    <cellStyle name="20% - Accent1 3 3 2 5 3" xfId="50177"/>
    <cellStyle name="20% - Accent1 3 3 2 6" xfId="1273"/>
    <cellStyle name="20% - Accent1 3 3 2 7" xfId="1274"/>
    <cellStyle name="20% - Accent1 3 3 3" xfId="1275"/>
    <cellStyle name="20% - Accent1 3 3 3 2" xfId="1276"/>
    <cellStyle name="20% - Accent1 3 3 3 2 2" xfId="1277"/>
    <cellStyle name="20% - Accent1 3 3 3 2 2 2" xfId="1278"/>
    <cellStyle name="20% - Accent1 3 3 3 2 2 3" xfId="50178"/>
    <cellStyle name="20% - Accent1 3 3 3 2 3" xfId="1279"/>
    <cellStyle name="20% - Accent1 3 3 3 2 4" xfId="1280"/>
    <cellStyle name="20% - Accent1 3 3 3 3" xfId="1281"/>
    <cellStyle name="20% - Accent1 3 3 3 3 2" xfId="1282"/>
    <cellStyle name="20% - Accent1 3 3 3 3 2 2" xfId="1283"/>
    <cellStyle name="20% - Accent1 3 3 3 3 2 3" xfId="50179"/>
    <cellStyle name="20% - Accent1 3 3 3 3 3" xfId="1284"/>
    <cellStyle name="20% - Accent1 3 3 3 3 4" xfId="1285"/>
    <cellStyle name="20% - Accent1 3 3 3 4" xfId="1286"/>
    <cellStyle name="20% - Accent1 3 3 3 4 2" xfId="1287"/>
    <cellStyle name="20% - Accent1 3 3 3 4 3" xfId="50180"/>
    <cellStyle name="20% - Accent1 3 3 3 5" xfId="1288"/>
    <cellStyle name="20% - Accent1 3 3 3 6" xfId="1289"/>
    <cellStyle name="20% - Accent1 3 3 4" xfId="1290"/>
    <cellStyle name="20% - Accent1 3 3 4 2" xfId="1291"/>
    <cellStyle name="20% - Accent1 3 3 4 2 2" xfId="1292"/>
    <cellStyle name="20% - Accent1 3 3 4 2 2 2" xfId="1293"/>
    <cellStyle name="20% - Accent1 3 3 4 2 2 3" xfId="50181"/>
    <cellStyle name="20% - Accent1 3 3 4 2 3" xfId="1294"/>
    <cellStyle name="20% - Accent1 3 3 4 2 4" xfId="1295"/>
    <cellStyle name="20% - Accent1 3 3 4 3" xfId="1296"/>
    <cellStyle name="20% - Accent1 3 3 4 3 2" xfId="1297"/>
    <cellStyle name="20% - Accent1 3 3 4 3 3" xfId="50182"/>
    <cellStyle name="20% - Accent1 3 3 4 4" xfId="1298"/>
    <cellStyle name="20% - Accent1 3 3 4 5" xfId="1299"/>
    <cellStyle name="20% - Accent1 3 3 5" xfId="1300"/>
    <cellStyle name="20% - Accent1 3 3 5 2" xfId="1301"/>
    <cellStyle name="20% - Accent1 3 3 5 2 2" xfId="1302"/>
    <cellStyle name="20% - Accent1 3 3 5 2 3" xfId="50183"/>
    <cellStyle name="20% - Accent1 3 3 5 3" xfId="1303"/>
    <cellStyle name="20% - Accent1 3 3 5 4" xfId="1304"/>
    <cellStyle name="20% - Accent1 3 3 6" xfId="1305"/>
    <cellStyle name="20% - Accent1 3 3 6 2" xfId="1306"/>
    <cellStyle name="20% - Accent1 3 3 6 2 2" xfId="1307"/>
    <cellStyle name="20% - Accent1 3 3 6 2 3" xfId="50184"/>
    <cellStyle name="20% - Accent1 3 3 6 3" xfId="1308"/>
    <cellStyle name="20% - Accent1 3 3 6 4" xfId="1309"/>
    <cellStyle name="20% - Accent1 3 3 7" xfId="1310"/>
    <cellStyle name="20% - Accent1 3 3 7 2" xfId="1311"/>
    <cellStyle name="20% - Accent1 3 3 7 3" xfId="50185"/>
    <cellStyle name="20% - Accent1 3 3 8" xfId="1312"/>
    <cellStyle name="20% - Accent1 3 3 9" xfId="1313"/>
    <cellStyle name="20% - Accent1 3 4" xfId="1314"/>
    <cellStyle name="20% - Accent1 3 4 2" xfId="1315"/>
    <cellStyle name="20% - Accent1 3 4 2 2" xfId="1316"/>
    <cellStyle name="20% - Accent1 3 4 2 2 2" xfId="1317"/>
    <cellStyle name="20% - Accent1 3 4 2 2 2 2" xfId="1318"/>
    <cellStyle name="20% - Accent1 3 4 2 2 2 3" xfId="50186"/>
    <cellStyle name="20% - Accent1 3 4 2 2 3" xfId="1319"/>
    <cellStyle name="20% - Accent1 3 4 2 2 4" xfId="1320"/>
    <cellStyle name="20% - Accent1 3 4 2 3" xfId="1321"/>
    <cellStyle name="20% - Accent1 3 4 2 3 2" xfId="1322"/>
    <cellStyle name="20% - Accent1 3 4 2 3 2 2" xfId="1323"/>
    <cellStyle name="20% - Accent1 3 4 2 3 2 3" xfId="50187"/>
    <cellStyle name="20% - Accent1 3 4 2 3 3" xfId="1324"/>
    <cellStyle name="20% - Accent1 3 4 2 3 4" xfId="1325"/>
    <cellStyle name="20% - Accent1 3 4 2 4" xfId="1326"/>
    <cellStyle name="20% - Accent1 3 4 2 4 2" xfId="1327"/>
    <cellStyle name="20% - Accent1 3 4 2 4 3" xfId="50188"/>
    <cellStyle name="20% - Accent1 3 4 2 5" xfId="1328"/>
    <cellStyle name="20% - Accent1 3 4 2 6" xfId="1329"/>
    <cellStyle name="20% - Accent1 3 4 3" xfId="1330"/>
    <cellStyle name="20% - Accent1 3 4 3 2" xfId="1331"/>
    <cellStyle name="20% - Accent1 3 4 3 2 2" xfId="1332"/>
    <cellStyle name="20% - Accent1 3 4 3 2 3" xfId="50189"/>
    <cellStyle name="20% - Accent1 3 4 3 3" xfId="1333"/>
    <cellStyle name="20% - Accent1 3 4 3 4" xfId="1334"/>
    <cellStyle name="20% - Accent1 3 4 4" xfId="1335"/>
    <cellStyle name="20% - Accent1 3 4 4 2" xfId="1336"/>
    <cellStyle name="20% - Accent1 3 4 4 2 2" xfId="1337"/>
    <cellStyle name="20% - Accent1 3 4 4 2 3" xfId="50190"/>
    <cellStyle name="20% - Accent1 3 4 4 3" xfId="1338"/>
    <cellStyle name="20% - Accent1 3 4 4 4" xfId="1339"/>
    <cellStyle name="20% - Accent1 3 4 5" xfId="1340"/>
    <cellStyle name="20% - Accent1 3 4 5 2" xfId="1341"/>
    <cellStyle name="20% - Accent1 3 4 5 3" xfId="50191"/>
    <cellStyle name="20% - Accent1 3 4 6" xfId="1342"/>
    <cellStyle name="20% - Accent1 3 4 7" xfId="1343"/>
    <cellStyle name="20% - Accent1 3 5" xfId="1344"/>
    <cellStyle name="20% - Accent1 3 5 2" xfId="1345"/>
    <cellStyle name="20% - Accent1 3 5 2 2" xfId="1346"/>
    <cellStyle name="20% - Accent1 3 5 2 2 2" xfId="1347"/>
    <cellStyle name="20% - Accent1 3 5 2 2 3" xfId="50192"/>
    <cellStyle name="20% - Accent1 3 5 2 3" xfId="1348"/>
    <cellStyle name="20% - Accent1 3 5 2 4" xfId="1349"/>
    <cellStyle name="20% - Accent1 3 5 3" xfId="1350"/>
    <cellStyle name="20% - Accent1 3 5 3 2" xfId="1351"/>
    <cellStyle name="20% - Accent1 3 5 3 2 2" xfId="1352"/>
    <cellStyle name="20% - Accent1 3 5 3 2 3" xfId="50193"/>
    <cellStyle name="20% - Accent1 3 5 3 3" xfId="1353"/>
    <cellStyle name="20% - Accent1 3 5 3 4" xfId="1354"/>
    <cellStyle name="20% - Accent1 3 5 4" xfId="1355"/>
    <cellStyle name="20% - Accent1 3 5 4 2" xfId="1356"/>
    <cellStyle name="20% - Accent1 3 5 4 3" xfId="50194"/>
    <cellStyle name="20% - Accent1 3 5 5" xfId="1357"/>
    <cellStyle name="20% - Accent1 3 5 6" xfId="1358"/>
    <cellStyle name="20% - Accent1 3 6" xfId="1359"/>
    <cellStyle name="20% - Accent1 3 6 2" xfId="1360"/>
    <cellStyle name="20% - Accent1 3 6 2 2" xfId="1361"/>
    <cellStyle name="20% - Accent1 3 6 2 2 2" xfId="1362"/>
    <cellStyle name="20% - Accent1 3 6 2 2 3" xfId="50195"/>
    <cellStyle name="20% - Accent1 3 6 2 3" xfId="1363"/>
    <cellStyle name="20% - Accent1 3 6 2 4" xfId="1364"/>
    <cellStyle name="20% - Accent1 3 6 3" xfId="1365"/>
    <cellStyle name="20% - Accent1 3 6 3 2" xfId="1366"/>
    <cellStyle name="20% - Accent1 3 6 3 3" xfId="50196"/>
    <cellStyle name="20% - Accent1 3 6 4" xfId="1367"/>
    <cellStyle name="20% - Accent1 3 6 5" xfId="1368"/>
    <cellStyle name="20% - Accent1 3 7" xfId="1369"/>
    <cellStyle name="20% - Accent1 3 7 2" xfId="1370"/>
    <cellStyle name="20% - Accent1 3 7 2 2" xfId="1371"/>
    <cellStyle name="20% - Accent1 3 7 2 3" xfId="50197"/>
    <cellStyle name="20% - Accent1 3 7 3" xfId="1372"/>
    <cellStyle name="20% - Accent1 3 7 4" xfId="1373"/>
    <cellStyle name="20% - Accent1 3 8" xfId="1374"/>
    <cellStyle name="20% - Accent1 3 8 2" xfId="1375"/>
    <cellStyle name="20% - Accent1 3 8 2 2" xfId="1376"/>
    <cellStyle name="20% - Accent1 3 8 2 3" xfId="50198"/>
    <cellStyle name="20% - Accent1 3 8 3" xfId="1377"/>
    <cellStyle name="20% - Accent1 3 8 4" xfId="1378"/>
    <cellStyle name="20% - Accent1 3 9" xfId="1379"/>
    <cellStyle name="20% - Accent1 3 9 2" xfId="1380"/>
    <cellStyle name="20% - Accent1 3 9 3" xfId="50199"/>
    <cellStyle name="20% - Accent1 4" xfId="1381"/>
    <cellStyle name="20% - Accent1 4 10" xfId="1382"/>
    <cellStyle name="20% - Accent1 4 11" xfId="1383"/>
    <cellStyle name="20% - Accent1 4 12" xfId="60181"/>
    <cellStyle name="20% - Accent1 4 2" xfId="1384"/>
    <cellStyle name="20% - Accent1 4 2 10" xfId="1385"/>
    <cellStyle name="20% - Accent1 4 2 11" xfId="60364"/>
    <cellStyle name="20% - Accent1 4 2 2" xfId="1386"/>
    <cellStyle name="20% - Accent1 4 2 2 2" xfId="1387"/>
    <cellStyle name="20% - Accent1 4 2 2 2 2" xfId="1388"/>
    <cellStyle name="20% - Accent1 4 2 2 2 2 2" xfId="1389"/>
    <cellStyle name="20% - Accent1 4 2 2 2 2 2 2" xfId="1390"/>
    <cellStyle name="20% - Accent1 4 2 2 2 2 2 2 2" xfId="1391"/>
    <cellStyle name="20% - Accent1 4 2 2 2 2 2 2 3" xfId="50200"/>
    <cellStyle name="20% - Accent1 4 2 2 2 2 2 3" xfId="1392"/>
    <cellStyle name="20% - Accent1 4 2 2 2 2 2 4" xfId="1393"/>
    <cellStyle name="20% - Accent1 4 2 2 2 2 3" xfId="1394"/>
    <cellStyle name="20% - Accent1 4 2 2 2 2 3 2" xfId="1395"/>
    <cellStyle name="20% - Accent1 4 2 2 2 2 3 2 2" xfId="1396"/>
    <cellStyle name="20% - Accent1 4 2 2 2 2 3 2 3" xfId="50201"/>
    <cellStyle name="20% - Accent1 4 2 2 2 2 3 3" xfId="1397"/>
    <cellStyle name="20% - Accent1 4 2 2 2 2 3 4" xfId="1398"/>
    <cellStyle name="20% - Accent1 4 2 2 2 2 4" xfId="1399"/>
    <cellStyle name="20% - Accent1 4 2 2 2 2 4 2" xfId="1400"/>
    <cellStyle name="20% - Accent1 4 2 2 2 2 4 3" xfId="50202"/>
    <cellStyle name="20% - Accent1 4 2 2 2 2 5" xfId="1401"/>
    <cellStyle name="20% - Accent1 4 2 2 2 2 6" xfId="1402"/>
    <cellStyle name="20% - Accent1 4 2 2 2 3" xfId="1403"/>
    <cellStyle name="20% - Accent1 4 2 2 2 3 2" xfId="1404"/>
    <cellStyle name="20% - Accent1 4 2 2 2 3 2 2" xfId="1405"/>
    <cellStyle name="20% - Accent1 4 2 2 2 3 2 3" xfId="50203"/>
    <cellStyle name="20% - Accent1 4 2 2 2 3 3" xfId="1406"/>
    <cellStyle name="20% - Accent1 4 2 2 2 3 4" xfId="1407"/>
    <cellStyle name="20% - Accent1 4 2 2 2 4" xfId="1408"/>
    <cellStyle name="20% - Accent1 4 2 2 2 4 2" xfId="1409"/>
    <cellStyle name="20% - Accent1 4 2 2 2 4 2 2" xfId="1410"/>
    <cellStyle name="20% - Accent1 4 2 2 2 4 2 3" xfId="50204"/>
    <cellStyle name="20% - Accent1 4 2 2 2 4 3" xfId="1411"/>
    <cellStyle name="20% - Accent1 4 2 2 2 4 4" xfId="1412"/>
    <cellStyle name="20% - Accent1 4 2 2 2 5" xfId="1413"/>
    <cellStyle name="20% - Accent1 4 2 2 2 5 2" xfId="1414"/>
    <cellStyle name="20% - Accent1 4 2 2 2 5 3" xfId="50205"/>
    <cellStyle name="20% - Accent1 4 2 2 2 6" xfId="1415"/>
    <cellStyle name="20% - Accent1 4 2 2 2 7" xfId="1416"/>
    <cellStyle name="20% - Accent1 4 2 2 3" xfId="1417"/>
    <cellStyle name="20% - Accent1 4 2 2 3 2" xfId="1418"/>
    <cellStyle name="20% - Accent1 4 2 2 3 2 2" xfId="1419"/>
    <cellStyle name="20% - Accent1 4 2 2 3 2 2 2" xfId="1420"/>
    <cellStyle name="20% - Accent1 4 2 2 3 2 2 3" xfId="50206"/>
    <cellStyle name="20% - Accent1 4 2 2 3 2 3" xfId="1421"/>
    <cellStyle name="20% - Accent1 4 2 2 3 2 4" xfId="1422"/>
    <cellStyle name="20% - Accent1 4 2 2 3 3" xfId="1423"/>
    <cellStyle name="20% - Accent1 4 2 2 3 3 2" xfId="1424"/>
    <cellStyle name="20% - Accent1 4 2 2 3 3 2 2" xfId="1425"/>
    <cellStyle name="20% - Accent1 4 2 2 3 3 2 3" xfId="50207"/>
    <cellStyle name="20% - Accent1 4 2 2 3 3 3" xfId="1426"/>
    <cellStyle name="20% - Accent1 4 2 2 3 3 4" xfId="1427"/>
    <cellStyle name="20% - Accent1 4 2 2 3 4" xfId="1428"/>
    <cellStyle name="20% - Accent1 4 2 2 3 4 2" xfId="1429"/>
    <cellStyle name="20% - Accent1 4 2 2 3 4 3" xfId="50208"/>
    <cellStyle name="20% - Accent1 4 2 2 3 5" xfId="1430"/>
    <cellStyle name="20% - Accent1 4 2 2 3 6" xfId="1431"/>
    <cellStyle name="20% - Accent1 4 2 2 4" xfId="1432"/>
    <cellStyle name="20% - Accent1 4 2 2 4 2" xfId="1433"/>
    <cellStyle name="20% - Accent1 4 2 2 4 2 2" xfId="1434"/>
    <cellStyle name="20% - Accent1 4 2 2 4 2 3" xfId="50209"/>
    <cellStyle name="20% - Accent1 4 2 2 4 3" xfId="1435"/>
    <cellStyle name="20% - Accent1 4 2 2 4 4" xfId="1436"/>
    <cellStyle name="20% - Accent1 4 2 2 5" xfId="1437"/>
    <cellStyle name="20% - Accent1 4 2 2 5 2" xfId="1438"/>
    <cellStyle name="20% - Accent1 4 2 2 5 2 2" xfId="1439"/>
    <cellStyle name="20% - Accent1 4 2 2 5 2 3" xfId="50210"/>
    <cellStyle name="20% - Accent1 4 2 2 5 3" xfId="1440"/>
    <cellStyle name="20% - Accent1 4 2 2 5 4" xfId="1441"/>
    <cellStyle name="20% - Accent1 4 2 2 6" xfId="1442"/>
    <cellStyle name="20% - Accent1 4 2 2 6 2" xfId="1443"/>
    <cellStyle name="20% - Accent1 4 2 2 6 3" xfId="50211"/>
    <cellStyle name="20% - Accent1 4 2 2 7" xfId="1444"/>
    <cellStyle name="20% - Accent1 4 2 2 8" xfId="1445"/>
    <cellStyle name="20% - Accent1 4 2 2 9" xfId="60732"/>
    <cellStyle name="20% - Accent1 4 2 3" xfId="1446"/>
    <cellStyle name="20% - Accent1 4 2 3 2" xfId="1447"/>
    <cellStyle name="20% - Accent1 4 2 3 2 2" xfId="1448"/>
    <cellStyle name="20% - Accent1 4 2 3 2 2 2" xfId="1449"/>
    <cellStyle name="20% - Accent1 4 2 3 2 2 2 2" xfId="1450"/>
    <cellStyle name="20% - Accent1 4 2 3 2 2 2 3" xfId="50212"/>
    <cellStyle name="20% - Accent1 4 2 3 2 2 3" xfId="1451"/>
    <cellStyle name="20% - Accent1 4 2 3 2 2 4" xfId="1452"/>
    <cellStyle name="20% - Accent1 4 2 3 2 3" xfId="1453"/>
    <cellStyle name="20% - Accent1 4 2 3 2 3 2" xfId="1454"/>
    <cellStyle name="20% - Accent1 4 2 3 2 3 2 2" xfId="1455"/>
    <cellStyle name="20% - Accent1 4 2 3 2 3 2 3" xfId="50213"/>
    <cellStyle name="20% - Accent1 4 2 3 2 3 3" xfId="1456"/>
    <cellStyle name="20% - Accent1 4 2 3 2 3 4" xfId="1457"/>
    <cellStyle name="20% - Accent1 4 2 3 2 4" xfId="1458"/>
    <cellStyle name="20% - Accent1 4 2 3 2 4 2" xfId="1459"/>
    <cellStyle name="20% - Accent1 4 2 3 2 4 3" xfId="50214"/>
    <cellStyle name="20% - Accent1 4 2 3 2 5" xfId="1460"/>
    <cellStyle name="20% - Accent1 4 2 3 2 6" xfId="1461"/>
    <cellStyle name="20% - Accent1 4 2 3 3" xfId="1462"/>
    <cellStyle name="20% - Accent1 4 2 3 3 2" xfId="1463"/>
    <cellStyle name="20% - Accent1 4 2 3 3 2 2" xfId="1464"/>
    <cellStyle name="20% - Accent1 4 2 3 3 2 3" xfId="50215"/>
    <cellStyle name="20% - Accent1 4 2 3 3 3" xfId="1465"/>
    <cellStyle name="20% - Accent1 4 2 3 3 4" xfId="1466"/>
    <cellStyle name="20% - Accent1 4 2 3 4" xfId="1467"/>
    <cellStyle name="20% - Accent1 4 2 3 4 2" xfId="1468"/>
    <cellStyle name="20% - Accent1 4 2 3 4 2 2" xfId="1469"/>
    <cellStyle name="20% - Accent1 4 2 3 4 2 3" xfId="50216"/>
    <cellStyle name="20% - Accent1 4 2 3 4 3" xfId="1470"/>
    <cellStyle name="20% - Accent1 4 2 3 4 4" xfId="1471"/>
    <cellStyle name="20% - Accent1 4 2 3 5" xfId="1472"/>
    <cellStyle name="20% - Accent1 4 2 3 5 2" xfId="1473"/>
    <cellStyle name="20% - Accent1 4 2 3 5 3" xfId="50217"/>
    <cellStyle name="20% - Accent1 4 2 3 6" xfId="1474"/>
    <cellStyle name="20% - Accent1 4 2 3 7" xfId="1475"/>
    <cellStyle name="20% - Accent1 4 2 4" xfId="1476"/>
    <cellStyle name="20% - Accent1 4 2 4 2" xfId="1477"/>
    <cellStyle name="20% - Accent1 4 2 4 2 2" xfId="1478"/>
    <cellStyle name="20% - Accent1 4 2 4 2 2 2" xfId="1479"/>
    <cellStyle name="20% - Accent1 4 2 4 2 2 3" xfId="50218"/>
    <cellStyle name="20% - Accent1 4 2 4 2 3" xfId="1480"/>
    <cellStyle name="20% - Accent1 4 2 4 2 4" xfId="1481"/>
    <cellStyle name="20% - Accent1 4 2 4 3" xfId="1482"/>
    <cellStyle name="20% - Accent1 4 2 4 3 2" xfId="1483"/>
    <cellStyle name="20% - Accent1 4 2 4 3 2 2" xfId="1484"/>
    <cellStyle name="20% - Accent1 4 2 4 3 2 3" xfId="50219"/>
    <cellStyle name="20% - Accent1 4 2 4 3 3" xfId="1485"/>
    <cellStyle name="20% - Accent1 4 2 4 3 4" xfId="1486"/>
    <cellStyle name="20% - Accent1 4 2 4 4" xfId="1487"/>
    <cellStyle name="20% - Accent1 4 2 4 4 2" xfId="1488"/>
    <cellStyle name="20% - Accent1 4 2 4 4 3" xfId="50220"/>
    <cellStyle name="20% - Accent1 4 2 4 5" xfId="1489"/>
    <cellStyle name="20% - Accent1 4 2 4 6" xfId="1490"/>
    <cellStyle name="20% - Accent1 4 2 5" xfId="1491"/>
    <cellStyle name="20% - Accent1 4 2 5 2" xfId="1492"/>
    <cellStyle name="20% - Accent1 4 2 5 2 2" xfId="1493"/>
    <cellStyle name="20% - Accent1 4 2 5 2 2 2" xfId="1494"/>
    <cellStyle name="20% - Accent1 4 2 5 2 2 3" xfId="50221"/>
    <cellStyle name="20% - Accent1 4 2 5 2 3" xfId="1495"/>
    <cellStyle name="20% - Accent1 4 2 5 2 4" xfId="1496"/>
    <cellStyle name="20% - Accent1 4 2 5 3" xfId="1497"/>
    <cellStyle name="20% - Accent1 4 2 5 3 2" xfId="1498"/>
    <cellStyle name="20% - Accent1 4 2 5 3 3" xfId="50222"/>
    <cellStyle name="20% - Accent1 4 2 5 4" xfId="1499"/>
    <cellStyle name="20% - Accent1 4 2 5 5" xfId="1500"/>
    <cellStyle name="20% - Accent1 4 2 6" xfId="1501"/>
    <cellStyle name="20% - Accent1 4 2 6 2" xfId="1502"/>
    <cellStyle name="20% - Accent1 4 2 6 2 2" xfId="1503"/>
    <cellStyle name="20% - Accent1 4 2 6 2 3" xfId="50223"/>
    <cellStyle name="20% - Accent1 4 2 6 3" xfId="1504"/>
    <cellStyle name="20% - Accent1 4 2 6 4" xfId="1505"/>
    <cellStyle name="20% - Accent1 4 2 7" xfId="1506"/>
    <cellStyle name="20% - Accent1 4 2 7 2" xfId="1507"/>
    <cellStyle name="20% - Accent1 4 2 7 2 2" xfId="1508"/>
    <cellStyle name="20% - Accent1 4 2 7 2 3" xfId="50224"/>
    <cellStyle name="20% - Accent1 4 2 7 3" xfId="1509"/>
    <cellStyle name="20% - Accent1 4 2 7 4" xfId="1510"/>
    <cellStyle name="20% - Accent1 4 2 8" xfId="1511"/>
    <cellStyle name="20% - Accent1 4 2 8 2" xfId="1512"/>
    <cellStyle name="20% - Accent1 4 2 8 3" xfId="50225"/>
    <cellStyle name="20% - Accent1 4 2 9" xfId="1513"/>
    <cellStyle name="20% - Accent1 4 3" xfId="1514"/>
    <cellStyle name="20% - Accent1 4 3 2" xfId="1515"/>
    <cellStyle name="20% - Accent1 4 3 2 2" xfId="1516"/>
    <cellStyle name="20% - Accent1 4 3 2 2 2" xfId="1517"/>
    <cellStyle name="20% - Accent1 4 3 2 2 2 2" xfId="1518"/>
    <cellStyle name="20% - Accent1 4 3 2 2 2 2 2" xfId="1519"/>
    <cellStyle name="20% - Accent1 4 3 2 2 2 2 3" xfId="50226"/>
    <cellStyle name="20% - Accent1 4 3 2 2 2 3" xfId="1520"/>
    <cellStyle name="20% - Accent1 4 3 2 2 2 4" xfId="1521"/>
    <cellStyle name="20% - Accent1 4 3 2 2 3" xfId="1522"/>
    <cellStyle name="20% - Accent1 4 3 2 2 3 2" xfId="1523"/>
    <cellStyle name="20% - Accent1 4 3 2 2 3 2 2" xfId="1524"/>
    <cellStyle name="20% - Accent1 4 3 2 2 3 2 3" xfId="50227"/>
    <cellStyle name="20% - Accent1 4 3 2 2 3 3" xfId="1525"/>
    <cellStyle name="20% - Accent1 4 3 2 2 3 4" xfId="1526"/>
    <cellStyle name="20% - Accent1 4 3 2 2 4" xfId="1527"/>
    <cellStyle name="20% - Accent1 4 3 2 2 4 2" xfId="1528"/>
    <cellStyle name="20% - Accent1 4 3 2 2 4 3" xfId="50228"/>
    <cellStyle name="20% - Accent1 4 3 2 2 5" xfId="1529"/>
    <cellStyle name="20% - Accent1 4 3 2 2 6" xfId="1530"/>
    <cellStyle name="20% - Accent1 4 3 2 3" xfId="1531"/>
    <cellStyle name="20% - Accent1 4 3 2 3 2" xfId="1532"/>
    <cellStyle name="20% - Accent1 4 3 2 3 2 2" xfId="1533"/>
    <cellStyle name="20% - Accent1 4 3 2 3 2 3" xfId="50229"/>
    <cellStyle name="20% - Accent1 4 3 2 3 3" xfId="1534"/>
    <cellStyle name="20% - Accent1 4 3 2 3 4" xfId="1535"/>
    <cellStyle name="20% - Accent1 4 3 2 4" xfId="1536"/>
    <cellStyle name="20% - Accent1 4 3 2 4 2" xfId="1537"/>
    <cellStyle name="20% - Accent1 4 3 2 4 2 2" xfId="1538"/>
    <cellStyle name="20% - Accent1 4 3 2 4 2 3" xfId="50230"/>
    <cellStyle name="20% - Accent1 4 3 2 4 3" xfId="1539"/>
    <cellStyle name="20% - Accent1 4 3 2 4 4" xfId="1540"/>
    <cellStyle name="20% - Accent1 4 3 2 5" xfId="1541"/>
    <cellStyle name="20% - Accent1 4 3 2 5 2" xfId="1542"/>
    <cellStyle name="20% - Accent1 4 3 2 5 3" xfId="50231"/>
    <cellStyle name="20% - Accent1 4 3 2 6" xfId="1543"/>
    <cellStyle name="20% - Accent1 4 3 2 7" xfId="1544"/>
    <cellStyle name="20% - Accent1 4 3 3" xfId="1545"/>
    <cellStyle name="20% - Accent1 4 3 3 2" xfId="1546"/>
    <cellStyle name="20% - Accent1 4 3 3 2 2" xfId="1547"/>
    <cellStyle name="20% - Accent1 4 3 3 2 2 2" xfId="1548"/>
    <cellStyle name="20% - Accent1 4 3 3 2 2 3" xfId="50232"/>
    <cellStyle name="20% - Accent1 4 3 3 2 3" xfId="1549"/>
    <cellStyle name="20% - Accent1 4 3 3 2 4" xfId="1550"/>
    <cellStyle name="20% - Accent1 4 3 3 3" xfId="1551"/>
    <cellStyle name="20% - Accent1 4 3 3 3 2" xfId="1552"/>
    <cellStyle name="20% - Accent1 4 3 3 3 2 2" xfId="1553"/>
    <cellStyle name="20% - Accent1 4 3 3 3 2 3" xfId="50233"/>
    <cellStyle name="20% - Accent1 4 3 3 3 3" xfId="1554"/>
    <cellStyle name="20% - Accent1 4 3 3 3 4" xfId="1555"/>
    <cellStyle name="20% - Accent1 4 3 3 4" xfId="1556"/>
    <cellStyle name="20% - Accent1 4 3 3 4 2" xfId="1557"/>
    <cellStyle name="20% - Accent1 4 3 3 4 3" xfId="50234"/>
    <cellStyle name="20% - Accent1 4 3 3 5" xfId="1558"/>
    <cellStyle name="20% - Accent1 4 3 3 6" xfId="1559"/>
    <cellStyle name="20% - Accent1 4 3 4" xfId="1560"/>
    <cellStyle name="20% - Accent1 4 3 4 2" xfId="1561"/>
    <cellStyle name="20% - Accent1 4 3 4 2 2" xfId="1562"/>
    <cellStyle name="20% - Accent1 4 3 4 2 3" xfId="50235"/>
    <cellStyle name="20% - Accent1 4 3 4 3" xfId="1563"/>
    <cellStyle name="20% - Accent1 4 3 4 4" xfId="1564"/>
    <cellStyle name="20% - Accent1 4 3 5" xfId="1565"/>
    <cellStyle name="20% - Accent1 4 3 5 2" xfId="1566"/>
    <cellStyle name="20% - Accent1 4 3 5 2 2" xfId="1567"/>
    <cellStyle name="20% - Accent1 4 3 5 2 3" xfId="50236"/>
    <cellStyle name="20% - Accent1 4 3 5 3" xfId="1568"/>
    <cellStyle name="20% - Accent1 4 3 5 4" xfId="1569"/>
    <cellStyle name="20% - Accent1 4 3 6" xfId="1570"/>
    <cellStyle name="20% - Accent1 4 3 6 2" xfId="1571"/>
    <cellStyle name="20% - Accent1 4 3 6 3" xfId="50237"/>
    <cellStyle name="20% - Accent1 4 3 7" xfId="1572"/>
    <cellStyle name="20% - Accent1 4 3 8" xfId="1573"/>
    <cellStyle name="20% - Accent1 4 3 9" xfId="60549"/>
    <cellStyle name="20% - Accent1 4 4" xfId="1574"/>
    <cellStyle name="20% - Accent1 4 4 2" xfId="1575"/>
    <cellStyle name="20% - Accent1 4 4 2 2" xfId="1576"/>
    <cellStyle name="20% - Accent1 4 4 2 2 2" xfId="1577"/>
    <cellStyle name="20% - Accent1 4 4 2 2 2 2" xfId="1578"/>
    <cellStyle name="20% - Accent1 4 4 2 2 2 3" xfId="50238"/>
    <cellStyle name="20% - Accent1 4 4 2 2 3" xfId="1579"/>
    <cellStyle name="20% - Accent1 4 4 2 2 4" xfId="1580"/>
    <cellStyle name="20% - Accent1 4 4 2 3" xfId="1581"/>
    <cellStyle name="20% - Accent1 4 4 2 3 2" xfId="1582"/>
    <cellStyle name="20% - Accent1 4 4 2 3 2 2" xfId="1583"/>
    <cellStyle name="20% - Accent1 4 4 2 3 2 3" xfId="50239"/>
    <cellStyle name="20% - Accent1 4 4 2 3 3" xfId="1584"/>
    <cellStyle name="20% - Accent1 4 4 2 3 4" xfId="1585"/>
    <cellStyle name="20% - Accent1 4 4 2 4" xfId="1586"/>
    <cellStyle name="20% - Accent1 4 4 2 4 2" xfId="1587"/>
    <cellStyle name="20% - Accent1 4 4 2 4 3" xfId="50240"/>
    <cellStyle name="20% - Accent1 4 4 2 5" xfId="1588"/>
    <cellStyle name="20% - Accent1 4 4 2 6" xfId="1589"/>
    <cellStyle name="20% - Accent1 4 4 3" xfId="1590"/>
    <cellStyle name="20% - Accent1 4 4 3 2" xfId="1591"/>
    <cellStyle name="20% - Accent1 4 4 3 2 2" xfId="1592"/>
    <cellStyle name="20% - Accent1 4 4 3 2 3" xfId="50241"/>
    <cellStyle name="20% - Accent1 4 4 3 3" xfId="1593"/>
    <cellStyle name="20% - Accent1 4 4 3 4" xfId="1594"/>
    <cellStyle name="20% - Accent1 4 4 4" xfId="1595"/>
    <cellStyle name="20% - Accent1 4 4 4 2" xfId="1596"/>
    <cellStyle name="20% - Accent1 4 4 4 2 2" xfId="1597"/>
    <cellStyle name="20% - Accent1 4 4 4 2 3" xfId="50242"/>
    <cellStyle name="20% - Accent1 4 4 4 3" xfId="1598"/>
    <cellStyle name="20% - Accent1 4 4 4 4" xfId="1599"/>
    <cellStyle name="20% - Accent1 4 4 5" xfId="1600"/>
    <cellStyle name="20% - Accent1 4 4 5 2" xfId="1601"/>
    <cellStyle name="20% - Accent1 4 4 5 3" xfId="50243"/>
    <cellStyle name="20% - Accent1 4 4 6" xfId="1602"/>
    <cellStyle name="20% - Accent1 4 4 7" xfId="1603"/>
    <cellStyle name="20% - Accent1 4 5" xfId="1604"/>
    <cellStyle name="20% - Accent1 4 5 2" xfId="1605"/>
    <cellStyle name="20% - Accent1 4 5 2 2" xfId="1606"/>
    <cellStyle name="20% - Accent1 4 5 2 2 2" xfId="1607"/>
    <cellStyle name="20% - Accent1 4 5 2 2 3" xfId="50244"/>
    <cellStyle name="20% - Accent1 4 5 2 3" xfId="1608"/>
    <cellStyle name="20% - Accent1 4 5 2 4" xfId="1609"/>
    <cellStyle name="20% - Accent1 4 5 3" xfId="1610"/>
    <cellStyle name="20% - Accent1 4 5 3 2" xfId="1611"/>
    <cellStyle name="20% - Accent1 4 5 3 2 2" xfId="1612"/>
    <cellStyle name="20% - Accent1 4 5 3 2 3" xfId="50245"/>
    <cellStyle name="20% - Accent1 4 5 3 3" xfId="1613"/>
    <cellStyle name="20% - Accent1 4 5 3 4" xfId="1614"/>
    <cellStyle name="20% - Accent1 4 5 4" xfId="1615"/>
    <cellStyle name="20% - Accent1 4 5 4 2" xfId="1616"/>
    <cellStyle name="20% - Accent1 4 5 4 3" xfId="50246"/>
    <cellStyle name="20% - Accent1 4 5 5" xfId="1617"/>
    <cellStyle name="20% - Accent1 4 5 6" xfId="1618"/>
    <cellStyle name="20% - Accent1 4 6" xfId="1619"/>
    <cellStyle name="20% - Accent1 4 6 2" xfId="1620"/>
    <cellStyle name="20% - Accent1 4 6 2 2" xfId="1621"/>
    <cellStyle name="20% - Accent1 4 6 2 2 2" xfId="1622"/>
    <cellStyle name="20% - Accent1 4 6 2 2 3" xfId="50247"/>
    <cellStyle name="20% - Accent1 4 6 2 3" xfId="1623"/>
    <cellStyle name="20% - Accent1 4 6 2 4" xfId="1624"/>
    <cellStyle name="20% - Accent1 4 6 3" xfId="1625"/>
    <cellStyle name="20% - Accent1 4 6 3 2" xfId="1626"/>
    <cellStyle name="20% - Accent1 4 6 3 3" xfId="50248"/>
    <cellStyle name="20% - Accent1 4 6 4" xfId="1627"/>
    <cellStyle name="20% - Accent1 4 6 5" xfId="1628"/>
    <cellStyle name="20% - Accent1 4 7" xfId="1629"/>
    <cellStyle name="20% - Accent1 4 7 2" xfId="1630"/>
    <cellStyle name="20% - Accent1 4 7 2 2" xfId="1631"/>
    <cellStyle name="20% - Accent1 4 7 2 3" xfId="50249"/>
    <cellStyle name="20% - Accent1 4 7 3" xfId="1632"/>
    <cellStyle name="20% - Accent1 4 7 4" xfId="1633"/>
    <cellStyle name="20% - Accent1 4 8" xfId="1634"/>
    <cellStyle name="20% - Accent1 4 8 2" xfId="1635"/>
    <cellStyle name="20% - Accent1 4 8 2 2" xfId="1636"/>
    <cellStyle name="20% - Accent1 4 8 2 3" xfId="50250"/>
    <cellStyle name="20% - Accent1 4 8 3" xfId="1637"/>
    <cellStyle name="20% - Accent1 4 8 4" xfId="1638"/>
    <cellStyle name="20% - Accent1 4 9" xfId="1639"/>
    <cellStyle name="20% - Accent1 4 9 2" xfId="1640"/>
    <cellStyle name="20% - Accent1 4 9 3" xfId="50251"/>
    <cellStyle name="20% - Accent1 5" xfId="1641"/>
    <cellStyle name="20% - Accent1 5 10" xfId="1642"/>
    <cellStyle name="20% - Accent1 5 11" xfId="60195"/>
    <cellStyle name="20% - Accent1 5 2" xfId="1643"/>
    <cellStyle name="20% - Accent1 5 2 2" xfId="1644"/>
    <cellStyle name="20% - Accent1 5 2 2 2" xfId="1645"/>
    <cellStyle name="20% - Accent1 5 2 2 2 2" xfId="1646"/>
    <cellStyle name="20% - Accent1 5 2 2 2 2 2" xfId="1647"/>
    <cellStyle name="20% - Accent1 5 2 2 2 2 2 2" xfId="1648"/>
    <cellStyle name="20% - Accent1 5 2 2 2 2 2 3" xfId="50252"/>
    <cellStyle name="20% - Accent1 5 2 2 2 2 3" xfId="1649"/>
    <cellStyle name="20% - Accent1 5 2 2 2 2 4" xfId="1650"/>
    <cellStyle name="20% - Accent1 5 2 2 2 3" xfId="1651"/>
    <cellStyle name="20% - Accent1 5 2 2 2 3 2" xfId="1652"/>
    <cellStyle name="20% - Accent1 5 2 2 2 3 2 2" xfId="1653"/>
    <cellStyle name="20% - Accent1 5 2 2 2 3 2 3" xfId="50253"/>
    <cellStyle name="20% - Accent1 5 2 2 2 3 3" xfId="1654"/>
    <cellStyle name="20% - Accent1 5 2 2 2 3 4" xfId="1655"/>
    <cellStyle name="20% - Accent1 5 2 2 2 4" xfId="1656"/>
    <cellStyle name="20% - Accent1 5 2 2 2 4 2" xfId="1657"/>
    <cellStyle name="20% - Accent1 5 2 2 2 4 3" xfId="50254"/>
    <cellStyle name="20% - Accent1 5 2 2 2 5" xfId="1658"/>
    <cellStyle name="20% - Accent1 5 2 2 2 6" xfId="1659"/>
    <cellStyle name="20% - Accent1 5 2 2 3" xfId="1660"/>
    <cellStyle name="20% - Accent1 5 2 2 3 2" xfId="1661"/>
    <cellStyle name="20% - Accent1 5 2 2 3 2 2" xfId="1662"/>
    <cellStyle name="20% - Accent1 5 2 2 3 2 3" xfId="50255"/>
    <cellStyle name="20% - Accent1 5 2 2 3 3" xfId="1663"/>
    <cellStyle name="20% - Accent1 5 2 2 3 4" xfId="1664"/>
    <cellStyle name="20% - Accent1 5 2 2 4" xfId="1665"/>
    <cellStyle name="20% - Accent1 5 2 2 4 2" xfId="1666"/>
    <cellStyle name="20% - Accent1 5 2 2 4 2 2" xfId="1667"/>
    <cellStyle name="20% - Accent1 5 2 2 4 2 3" xfId="50256"/>
    <cellStyle name="20% - Accent1 5 2 2 4 3" xfId="1668"/>
    <cellStyle name="20% - Accent1 5 2 2 4 4" xfId="1669"/>
    <cellStyle name="20% - Accent1 5 2 2 5" xfId="1670"/>
    <cellStyle name="20% - Accent1 5 2 2 5 2" xfId="1671"/>
    <cellStyle name="20% - Accent1 5 2 2 5 3" xfId="50257"/>
    <cellStyle name="20% - Accent1 5 2 2 6" xfId="1672"/>
    <cellStyle name="20% - Accent1 5 2 2 7" xfId="1673"/>
    <cellStyle name="20% - Accent1 5 2 2 8" xfId="60746"/>
    <cellStyle name="20% - Accent1 5 2 3" xfId="1674"/>
    <cellStyle name="20% - Accent1 5 2 3 2" xfId="1675"/>
    <cellStyle name="20% - Accent1 5 2 3 2 2" xfId="1676"/>
    <cellStyle name="20% - Accent1 5 2 3 2 2 2" xfId="1677"/>
    <cellStyle name="20% - Accent1 5 2 3 2 2 3" xfId="50258"/>
    <cellStyle name="20% - Accent1 5 2 3 2 3" xfId="1678"/>
    <cellStyle name="20% - Accent1 5 2 3 2 4" xfId="1679"/>
    <cellStyle name="20% - Accent1 5 2 3 3" xfId="1680"/>
    <cellStyle name="20% - Accent1 5 2 3 3 2" xfId="1681"/>
    <cellStyle name="20% - Accent1 5 2 3 3 2 2" xfId="1682"/>
    <cellStyle name="20% - Accent1 5 2 3 3 2 3" xfId="50259"/>
    <cellStyle name="20% - Accent1 5 2 3 3 3" xfId="1683"/>
    <cellStyle name="20% - Accent1 5 2 3 3 4" xfId="1684"/>
    <cellStyle name="20% - Accent1 5 2 3 4" xfId="1685"/>
    <cellStyle name="20% - Accent1 5 2 3 4 2" xfId="1686"/>
    <cellStyle name="20% - Accent1 5 2 3 4 3" xfId="50260"/>
    <cellStyle name="20% - Accent1 5 2 3 5" xfId="1687"/>
    <cellStyle name="20% - Accent1 5 2 3 6" xfId="1688"/>
    <cellStyle name="20% - Accent1 5 2 4" xfId="1689"/>
    <cellStyle name="20% - Accent1 5 2 4 2" xfId="1690"/>
    <cellStyle name="20% - Accent1 5 2 4 2 2" xfId="1691"/>
    <cellStyle name="20% - Accent1 5 2 4 2 3" xfId="50261"/>
    <cellStyle name="20% - Accent1 5 2 4 3" xfId="1692"/>
    <cellStyle name="20% - Accent1 5 2 4 4" xfId="1693"/>
    <cellStyle name="20% - Accent1 5 2 5" xfId="1694"/>
    <cellStyle name="20% - Accent1 5 2 5 2" xfId="1695"/>
    <cellStyle name="20% - Accent1 5 2 5 2 2" xfId="1696"/>
    <cellStyle name="20% - Accent1 5 2 5 2 3" xfId="50262"/>
    <cellStyle name="20% - Accent1 5 2 5 3" xfId="1697"/>
    <cellStyle name="20% - Accent1 5 2 5 4" xfId="1698"/>
    <cellStyle name="20% - Accent1 5 2 6" xfId="1699"/>
    <cellStyle name="20% - Accent1 5 2 6 2" xfId="1700"/>
    <cellStyle name="20% - Accent1 5 2 6 3" xfId="50263"/>
    <cellStyle name="20% - Accent1 5 2 7" xfId="1701"/>
    <cellStyle name="20% - Accent1 5 2 8" xfId="1702"/>
    <cellStyle name="20% - Accent1 5 2 9" xfId="60378"/>
    <cellStyle name="20% - Accent1 5 3" xfId="1703"/>
    <cellStyle name="20% - Accent1 5 3 2" xfId="1704"/>
    <cellStyle name="20% - Accent1 5 3 2 2" xfId="1705"/>
    <cellStyle name="20% - Accent1 5 3 2 2 2" xfId="1706"/>
    <cellStyle name="20% - Accent1 5 3 2 2 2 2" xfId="1707"/>
    <cellStyle name="20% - Accent1 5 3 2 2 2 3" xfId="50264"/>
    <cellStyle name="20% - Accent1 5 3 2 2 3" xfId="1708"/>
    <cellStyle name="20% - Accent1 5 3 2 2 4" xfId="1709"/>
    <cellStyle name="20% - Accent1 5 3 2 3" xfId="1710"/>
    <cellStyle name="20% - Accent1 5 3 2 3 2" xfId="1711"/>
    <cellStyle name="20% - Accent1 5 3 2 3 2 2" xfId="1712"/>
    <cellStyle name="20% - Accent1 5 3 2 3 2 3" xfId="50265"/>
    <cellStyle name="20% - Accent1 5 3 2 3 3" xfId="1713"/>
    <cellStyle name="20% - Accent1 5 3 2 3 4" xfId="1714"/>
    <cellStyle name="20% - Accent1 5 3 2 4" xfId="1715"/>
    <cellStyle name="20% - Accent1 5 3 2 4 2" xfId="1716"/>
    <cellStyle name="20% - Accent1 5 3 2 4 3" xfId="50266"/>
    <cellStyle name="20% - Accent1 5 3 2 5" xfId="1717"/>
    <cellStyle name="20% - Accent1 5 3 2 6" xfId="1718"/>
    <cellStyle name="20% - Accent1 5 3 3" xfId="1719"/>
    <cellStyle name="20% - Accent1 5 3 3 2" xfId="1720"/>
    <cellStyle name="20% - Accent1 5 3 3 2 2" xfId="1721"/>
    <cellStyle name="20% - Accent1 5 3 3 2 3" xfId="50267"/>
    <cellStyle name="20% - Accent1 5 3 3 3" xfId="1722"/>
    <cellStyle name="20% - Accent1 5 3 3 4" xfId="1723"/>
    <cellStyle name="20% - Accent1 5 3 4" xfId="1724"/>
    <cellStyle name="20% - Accent1 5 3 4 2" xfId="1725"/>
    <cellStyle name="20% - Accent1 5 3 4 2 2" xfId="1726"/>
    <cellStyle name="20% - Accent1 5 3 4 2 3" xfId="50268"/>
    <cellStyle name="20% - Accent1 5 3 4 3" xfId="1727"/>
    <cellStyle name="20% - Accent1 5 3 4 4" xfId="1728"/>
    <cellStyle name="20% - Accent1 5 3 5" xfId="1729"/>
    <cellStyle name="20% - Accent1 5 3 5 2" xfId="1730"/>
    <cellStyle name="20% - Accent1 5 3 5 3" xfId="50269"/>
    <cellStyle name="20% - Accent1 5 3 6" xfId="1731"/>
    <cellStyle name="20% - Accent1 5 3 7" xfId="1732"/>
    <cellStyle name="20% - Accent1 5 3 8" xfId="60563"/>
    <cellStyle name="20% - Accent1 5 4" xfId="1733"/>
    <cellStyle name="20% - Accent1 5 4 2" xfId="1734"/>
    <cellStyle name="20% - Accent1 5 4 2 2" xfId="1735"/>
    <cellStyle name="20% - Accent1 5 4 2 2 2" xfId="1736"/>
    <cellStyle name="20% - Accent1 5 4 2 2 3" xfId="50270"/>
    <cellStyle name="20% - Accent1 5 4 2 3" xfId="1737"/>
    <cellStyle name="20% - Accent1 5 4 2 4" xfId="1738"/>
    <cellStyle name="20% - Accent1 5 4 3" xfId="1739"/>
    <cellStyle name="20% - Accent1 5 4 3 2" xfId="1740"/>
    <cellStyle name="20% - Accent1 5 4 3 2 2" xfId="1741"/>
    <cellStyle name="20% - Accent1 5 4 3 2 3" xfId="50271"/>
    <cellStyle name="20% - Accent1 5 4 3 3" xfId="1742"/>
    <cellStyle name="20% - Accent1 5 4 3 4" xfId="1743"/>
    <cellStyle name="20% - Accent1 5 4 4" xfId="1744"/>
    <cellStyle name="20% - Accent1 5 4 4 2" xfId="1745"/>
    <cellStyle name="20% - Accent1 5 4 4 3" xfId="50272"/>
    <cellStyle name="20% - Accent1 5 4 5" xfId="1746"/>
    <cellStyle name="20% - Accent1 5 4 6" xfId="1747"/>
    <cellStyle name="20% - Accent1 5 5" xfId="1748"/>
    <cellStyle name="20% - Accent1 5 5 2" xfId="1749"/>
    <cellStyle name="20% - Accent1 5 5 2 2" xfId="1750"/>
    <cellStyle name="20% - Accent1 5 5 2 2 2" xfId="1751"/>
    <cellStyle name="20% - Accent1 5 5 2 2 3" xfId="50273"/>
    <cellStyle name="20% - Accent1 5 5 2 3" xfId="1752"/>
    <cellStyle name="20% - Accent1 5 5 2 4" xfId="1753"/>
    <cellStyle name="20% - Accent1 5 5 3" xfId="1754"/>
    <cellStyle name="20% - Accent1 5 5 3 2" xfId="1755"/>
    <cellStyle name="20% - Accent1 5 5 3 3" xfId="50274"/>
    <cellStyle name="20% - Accent1 5 5 4" xfId="1756"/>
    <cellStyle name="20% - Accent1 5 5 5" xfId="1757"/>
    <cellStyle name="20% - Accent1 5 6" xfId="1758"/>
    <cellStyle name="20% - Accent1 5 6 2" xfId="1759"/>
    <cellStyle name="20% - Accent1 5 6 2 2" xfId="1760"/>
    <cellStyle name="20% - Accent1 5 6 2 3" xfId="50275"/>
    <cellStyle name="20% - Accent1 5 6 3" xfId="1761"/>
    <cellStyle name="20% - Accent1 5 6 4" xfId="1762"/>
    <cellStyle name="20% - Accent1 5 7" xfId="1763"/>
    <cellStyle name="20% - Accent1 5 7 2" xfId="1764"/>
    <cellStyle name="20% - Accent1 5 7 2 2" xfId="1765"/>
    <cellStyle name="20% - Accent1 5 7 2 3" xfId="50276"/>
    <cellStyle name="20% - Accent1 5 7 3" xfId="1766"/>
    <cellStyle name="20% - Accent1 5 7 4" xfId="1767"/>
    <cellStyle name="20% - Accent1 5 8" xfId="1768"/>
    <cellStyle name="20% - Accent1 5 8 2" xfId="1769"/>
    <cellStyle name="20% - Accent1 5 8 3" xfId="50277"/>
    <cellStyle name="20% - Accent1 5 9" xfId="1770"/>
    <cellStyle name="20% - Accent1 6" xfId="1771"/>
    <cellStyle name="20% - Accent1 6 10" xfId="1772"/>
    <cellStyle name="20% - Accent1 6 11" xfId="60209"/>
    <cellStyle name="20% - Accent1 6 2" xfId="1773"/>
    <cellStyle name="20% - Accent1 6 2 2" xfId="1774"/>
    <cellStyle name="20% - Accent1 6 2 2 2" xfId="1775"/>
    <cellStyle name="20% - Accent1 6 2 2 2 2" xfId="1776"/>
    <cellStyle name="20% - Accent1 6 2 2 2 2 2" xfId="1777"/>
    <cellStyle name="20% - Accent1 6 2 2 2 2 2 2" xfId="1778"/>
    <cellStyle name="20% - Accent1 6 2 2 2 2 2 3" xfId="50278"/>
    <cellStyle name="20% - Accent1 6 2 2 2 2 3" xfId="1779"/>
    <cellStyle name="20% - Accent1 6 2 2 2 2 4" xfId="1780"/>
    <cellStyle name="20% - Accent1 6 2 2 2 3" xfId="1781"/>
    <cellStyle name="20% - Accent1 6 2 2 2 3 2" xfId="1782"/>
    <cellStyle name="20% - Accent1 6 2 2 2 3 2 2" xfId="1783"/>
    <cellStyle name="20% - Accent1 6 2 2 2 3 2 3" xfId="50279"/>
    <cellStyle name="20% - Accent1 6 2 2 2 3 3" xfId="1784"/>
    <cellStyle name="20% - Accent1 6 2 2 2 3 4" xfId="1785"/>
    <cellStyle name="20% - Accent1 6 2 2 2 4" xfId="1786"/>
    <cellStyle name="20% - Accent1 6 2 2 2 4 2" xfId="1787"/>
    <cellStyle name="20% - Accent1 6 2 2 2 4 3" xfId="50280"/>
    <cellStyle name="20% - Accent1 6 2 2 2 5" xfId="1788"/>
    <cellStyle name="20% - Accent1 6 2 2 2 6" xfId="1789"/>
    <cellStyle name="20% - Accent1 6 2 2 3" xfId="1790"/>
    <cellStyle name="20% - Accent1 6 2 2 3 2" xfId="1791"/>
    <cellStyle name="20% - Accent1 6 2 2 3 2 2" xfId="1792"/>
    <cellStyle name="20% - Accent1 6 2 2 3 2 3" xfId="50281"/>
    <cellStyle name="20% - Accent1 6 2 2 3 3" xfId="1793"/>
    <cellStyle name="20% - Accent1 6 2 2 3 4" xfId="1794"/>
    <cellStyle name="20% - Accent1 6 2 2 4" xfId="1795"/>
    <cellStyle name="20% - Accent1 6 2 2 4 2" xfId="1796"/>
    <cellStyle name="20% - Accent1 6 2 2 4 2 2" xfId="1797"/>
    <cellStyle name="20% - Accent1 6 2 2 4 2 3" xfId="50282"/>
    <cellStyle name="20% - Accent1 6 2 2 4 3" xfId="1798"/>
    <cellStyle name="20% - Accent1 6 2 2 4 4" xfId="1799"/>
    <cellStyle name="20% - Accent1 6 2 2 5" xfId="1800"/>
    <cellStyle name="20% - Accent1 6 2 2 5 2" xfId="1801"/>
    <cellStyle name="20% - Accent1 6 2 2 5 3" xfId="50283"/>
    <cellStyle name="20% - Accent1 6 2 2 6" xfId="1802"/>
    <cellStyle name="20% - Accent1 6 2 2 7" xfId="1803"/>
    <cellStyle name="20% - Accent1 6 2 2 8" xfId="60760"/>
    <cellStyle name="20% - Accent1 6 2 3" xfId="1804"/>
    <cellStyle name="20% - Accent1 6 2 3 2" xfId="1805"/>
    <cellStyle name="20% - Accent1 6 2 3 2 2" xfId="1806"/>
    <cellStyle name="20% - Accent1 6 2 3 2 2 2" xfId="1807"/>
    <cellStyle name="20% - Accent1 6 2 3 2 2 3" xfId="50284"/>
    <cellStyle name="20% - Accent1 6 2 3 2 3" xfId="1808"/>
    <cellStyle name="20% - Accent1 6 2 3 2 4" xfId="1809"/>
    <cellStyle name="20% - Accent1 6 2 3 3" xfId="1810"/>
    <cellStyle name="20% - Accent1 6 2 3 3 2" xfId="1811"/>
    <cellStyle name="20% - Accent1 6 2 3 3 2 2" xfId="1812"/>
    <cellStyle name="20% - Accent1 6 2 3 3 2 3" xfId="50285"/>
    <cellStyle name="20% - Accent1 6 2 3 3 3" xfId="1813"/>
    <cellStyle name="20% - Accent1 6 2 3 3 4" xfId="1814"/>
    <cellStyle name="20% - Accent1 6 2 3 4" xfId="1815"/>
    <cellStyle name="20% - Accent1 6 2 3 4 2" xfId="1816"/>
    <cellStyle name="20% - Accent1 6 2 3 4 3" xfId="50286"/>
    <cellStyle name="20% - Accent1 6 2 3 5" xfId="1817"/>
    <cellStyle name="20% - Accent1 6 2 3 6" xfId="1818"/>
    <cellStyle name="20% - Accent1 6 2 4" xfId="1819"/>
    <cellStyle name="20% - Accent1 6 2 4 2" xfId="1820"/>
    <cellStyle name="20% - Accent1 6 2 4 2 2" xfId="1821"/>
    <cellStyle name="20% - Accent1 6 2 4 2 3" xfId="50287"/>
    <cellStyle name="20% - Accent1 6 2 4 3" xfId="1822"/>
    <cellStyle name="20% - Accent1 6 2 4 4" xfId="1823"/>
    <cellStyle name="20% - Accent1 6 2 5" xfId="1824"/>
    <cellStyle name="20% - Accent1 6 2 5 2" xfId="1825"/>
    <cellStyle name="20% - Accent1 6 2 5 2 2" xfId="1826"/>
    <cellStyle name="20% - Accent1 6 2 5 2 3" xfId="50288"/>
    <cellStyle name="20% - Accent1 6 2 5 3" xfId="1827"/>
    <cellStyle name="20% - Accent1 6 2 5 4" xfId="1828"/>
    <cellStyle name="20% - Accent1 6 2 6" xfId="1829"/>
    <cellStyle name="20% - Accent1 6 2 6 2" xfId="1830"/>
    <cellStyle name="20% - Accent1 6 2 6 3" xfId="50289"/>
    <cellStyle name="20% - Accent1 6 2 7" xfId="1831"/>
    <cellStyle name="20% - Accent1 6 2 8" xfId="1832"/>
    <cellStyle name="20% - Accent1 6 2 9" xfId="60392"/>
    <cellStyle name="20% - Accent1 6 3" xfId="1833"/>
    <cellStyle name="20% - Accent1 6 3 2" xfId="1834"/>
    <cellStyle name="20% - Accent1 6 3 2 2" xfId="1835"/>
    <cellStyle name="20% - Accent1 6 3 2 2 2" xfId="1836"/>
    <cellStyle name="20% - Accent1 6 3 2 2 2 2" xfId="1837"/>
    <cellStyle name="20% - Accent1 6 3 2 2 2 3" xfId="50290"/>
    <cellStyle name="20% - Accent1 6 3 2 2 3" xfId="1838"/>
    <cellStyle name="20% - Accent1 6 3 2 2 4" xfId="1839"/>
    <cellStyle name="20% - Accent1 6 3 2 3" xfId="1840"/>
    <cellStyle name="20% - Accent1 6 3 2 3 2" xfId="1841"/>
    <cellStyle name="20% - Accent1 6 3 2 3 2 2" xfId="1842"/>
    <cellStyle name="20% - Accent1 6 3 2 3 2 3" xfId="50291"/>
    <cellStyle name="20% - Accent1 6 3 2 3 3" xfId="1843"/>
    <cellStyle name="20% - Accent1 6 3 2 3 4" xfId="1844"/>
    <cellStyle name="20% - Accent1 6 3 2 4" xfId="1845"/>
    <cellStyle name="20% - Accent1 6 3 2 4 2" xfId="1846"/>
    <cellStyle name="20% - Accent1 6 3 2 4 3" xfId="50292"/>
    <cellStyle name="20% - Accent1 6 3 2 5" xfId="1847"/>
    <cellStyle name="20% - Accent1 6 3 2 6" xfId="1848"/>
    <cellStyle name="20% - Accent1 6 3 3" xfId="1849"/>
    <cellStyle name="20% - Accent1 6 3 3 2" xfId="1850"/>
    <cellStyle name="20% - Accent1 6 3 3 2 2" xfId="1851"/>
    <cellStyle name="20% - Accent1 6 3 3 2 3" xfId="50293"/>
    <cellStyle name="20% - Accent1 6 3 3 3" xfId="1852"/>
    <cellStyle name="20% - Accent1 6 3 3 4" xfId="1853"/>
    <cellStyle name="20% - Accent1 6 3 4" xfId="1854"/>
    <cellStyle name="20% - Accent1 6 3 4 2" xfId="1855"/>
    <cellStyle name="20% - Accent1 6 3 4 2 2" xfId="1856"/>
    <cellStyle name="20% - Accent1 6 3 4 2 3" xfId="50294"/>
    <cellStyle name="20% - Accent1 6 3 4 3" xfId="1857"/>
    <cellStyle name="20% - Accent1 6 3 4 4" xfId="1858"/>
    <cellStyle name="20% - Accent1 6 3 5" xfId="1859"/>
    <cellStyle name="20% - Accent1 6 3 5 2" xfId="1860"/>
    <cellStyle name="20% - Accent1 6 3 5 3" xfId="50295"/>
    <cellStyle name="20% - Accent1 6 3 6" xfId="1861"/>
    <cellStyle name="20% - Accent1 6 3 7" xfId="1862"/>
    <cellStyle name="20% - Accent1 6 3 8" xfId="60577"/>
    <cellStyle name="20% - Accent1 6 4" xfId="1863"/>
    <cellStyle name="20% - Accent1 6 4 2" xfId="1864"/>
    <cellStyle name="20% - Accent1 6 4 2 2" xfId="1865"/>
    <cellStyle name="20% - Accent1 6 4 2 2 2" xfId="1866"/>
    <cellStyle name="20% - Accent1 6 4 2 2 3" xfId="50296"/>
    <cellStyle name="20% - Accent1 6 4 2 3" xfId="1867"/>
    <cellStyle name="20% - Accent1 6 4 2 4" xfId="1868"/>
    <cellStyle name="20% - Accent1 6 4 3" xfId="1869"/>
    <cellStyle name="20% - Accent1 6 4 3 2" xfId="1870"/>
    <cellStyle name="20% - Accent1 6 4 3 2 2" xfId="1871"/>
    <cellStyle name="20% - Accent1 6 4 3 2 3" xfId="50297"/>
    <cellStyle name="20% - Accent1 6 4 3 3" xfId="1872"/>
    <cellStyle name="20% - Accent1 6 4 3 4" xfId="1873"/>
    <cellStyle name="20% - Accent1 6 4 4" xfId="1874"/>
    <cellStyle name="20% - Accent1 6 4 4 2" xfId="1875"/>
    <cellStyle name="20% - Accent1 6 4 4 3" xfId="50298"/>
    <cellStyle name="20% - Accent1 6 4 5" xfId="1876"/>
    <cellStyle name="20% - Accent1 6 4 6" xfId="1877"/>
    <cellStyle name="20% - Accent1 6 5" xfId="1878"/>
    <cellStyle name="20% - Accent1 6 5 2" xfId="1879"/>
    <cellStyle name="20% - Accent1 6 5 2 2" xfId="1880"/>
    <cellStyle name="20% - Accent1 6 5 2 2 2" xfId="1881"/>
    <cellStyle name="20% - Accent1 6 5 2 2 3" xfId="50299"/>
    <cellStyle name="20% - Accent1 6 5 2 3" xfId="1882"/>
    <cellStyle name="20% - Accent1 6 5 2 4" xfId="1883"/>
    <cellStyle name="20% - Accent1 6 5 3" xfId="1884"/>
    <cellStyle name="20% - Accent1 6 5 3 2" xfId="1885"/>
    <cellStyle name="20% - Accent1 6 5 3 3" xfId="50300"/>
    <cellStyle name="20% - Accent1 6 5 4" xfId="1886"/>
    <cellStyle name="20% - Accent1 6 5 5" xfId="1887"/>
    <cellStyle name="20% - Accent1 6 6" xfId="1888"/>
    <cellStyle name="20% - Accent1 6 6 2" xfId="1889"/>
    <cellStyle name="20% - Accent1 6 6 2 2" xfId="1890"/>
    <cellStyle name="20% - Accent1 6 6 2 3" xfId="50301"/>
    <cellStyle name="20% - Accent1 6 6 3" xfId="1891"/>
    <cellStyle name="20% - Accent1 6 6 4" xfId="1892"/>
    <cellStyle name="20% - Accent1 6 7" xfId="1893"/>
    <cellStyle name="20% - Accent1 6 7 2" xfId="1894"/>
    <cellStyle name="20% - Accent1 6 7 2 2" xfId="1895"/>
    <cellStyle name="20% - Accent1 6 7 2 3" xfId="50302"/>
    <cellStyle name="20% - Accent1 6 7 3" xfId="1896"/>
    <cellStyle name="20% - Accent1 6 7 4" xfId="1897"/>
    <cellStyle name="20% - Accent1 6 8" xfId="1898"/>
    <cellStyle name="20% - Accent1 6 8 2" xfId="1899"/>
    <cellStyle name="20% - Accent1 6 8 3" xfId="50303"/>
    <cellStyle name="20% - Accent1 6 9" xfId="1900"/>
    <cellStyle name="20% - Accent1 7" xfId="1901"/>
    <cellStyle name="20% - Accent1 7 10" xfId="1902"/>
    <cellStyle name="20% - Accent1 7 11" xfId="60223"/>
    <cellStyle name="20% - Accent1 7 2" xfId="1903"/>
    <cellStyle name="20% - Accent1 7 2 2" xfId="1904"/>
    <cellStyle name="20% - Accent1 7 2 2 2" xfId="1905"/>
    <cellStyle name="20% - Accent1 7 2 2 2 2" xfId="1906"/>
    <cellStyle name="20% - Accent1 7 2 2 2 2 2" xfId="1907"/>
    <cellStyle name="20% - Accent1 7 2 2 2 2 2 2" xfId="1908"/>
    <cellStyle name="20% - Accent1 7 2 2 2 2 2 3" xfId="50304"/>
    <cellStyle name="20% - Accent1 7 2 2 2 2 3" xfId="1909"/>
    <cellStyle name="20% - Accent1 7 2 2 2 2 4" xfId="1910"/>
    <cellStyle name="20% - Accent1 7 2 2 2 3" xfId="1911"/>
    <cellStyle name="20% - Accent1 7 2 2 2 3 2" xfId="1912"/>
    <cellStyle name="20% - Accent1 7 2 2 2 3 2 2" xfId="1913"/>
    <cellStyle name="20% - Accent1 7 2 2 2 3 2 3" xfId="50305"/>
    <cellStyle name="20% - Accent1 7 2 2 2 3 3" xfId="1914"/>
    <cellStyle name="20% - Accent1 7 2 2 2 3 4" xfId="1915"/>
    <cellStyle name="20% - Accent1 7 2 2 2 4" xfId="1916"/>
    <cellStyle name="20% - Accent1 7 2 2 2 4 2" xfId="1917"/>
    <cellStyle name="20% - Accent1 7 2 2 2 4 3" xfId="50306"/>
    <cellStyle name="20% - Accent1 7 2 2 2 5" xfId="1918"/>
    <cellStyle name="20% - Accent1 7 2 2 2 6" xfId="1919"/>
    <cellStyle name="20% - Accent1 7 2 2 3" xfId="1920"/>
    <cellStyle name="20% - Accent1 7 2 2 3 2" xfId="1921"/>
    <cellStyle name="20% - Accent1 7 2 2 3 2 2" xfId="1922"/>
    <cellStyle name="20% - Accent1 7 2 2 3 2 3" xfId="50307"/>
    <cellStyle name="20% - Accent1 7 2 2 3 3" xfId="1923"/>
    <cellStyle name="20% - Accent1 7 2 2 3 4" xfId="1924"/>
    <cellStyle name="20% - Accent1 7 2 2 4" xfId="1925"/>
    <cellStyle name="20% - Accent1 7 2 2 4 2" xfId="1926"/>
    <cellStyle name="20% - Accent1 7 2 2 4 2 2" xfId="1927"/>
    <cellStyle name="20% - Accent1 7 2 2 4 2 3" xfId="50308"/>
    <cellStyle name="20% - Accent1 7 2 2 4 3" xfId="1928"/>
    <cellStyle name="20% - Accent1 7 2 2 4 4" xfId="1929"/>
    <cellStyle name="20% - Accent1 7 2 2 5" xfId="1930"/>
    <cellStyle name="20% - Accent1 7 2 2 5 2" xfId="1931"/>
    <cellStyle name="20% - Accent1 7 2 2 5 3" xfId="50309"/>
    <cellStyle name="20% - Accent1 7 2 2 6" xfId="1932"/>
    <cellStyle name="20% - Accent1 7 2 2 7" xfId="1933"/>
    <cellStyle name="20% - Accent1 7 2 2 8" xfId="60774"/>
    <cellStyle name="20% - Accent1 7 2 3" xfId="1934"/>
    <cellStyle name="20% - Accent1 7 2 3 2" xfId="1935"/>
    <cellStyle name="20% - Accent1 7 2 3 2 2" xfId="1936"/>
    <cellStyle name="20% - Accent1 7 2 3 2 2 2" xfId="1937"/>
    <cellStyle name="20% - Accent1 7 2 3 2 2 3" xfId="50310"/>
    <cellStyle name="20% - Accent1 7 2 3 2 3" xfId="1938"/>
    <cellStyle name="20% - Accent1 7 2 3 2 4" xfId="1939"/>
    <cellStyle name="20% - Accent1 7 2 3 3" xfId="1940"/>
    <cellStyle name="20% - Accent1 7 2 3 3 2" xfId="1941"/>
    <cellStyle name="20% - Accent1 7 2 3 3 2 2" xfId="1942"/>
    <cellStyle name="20% - Accent1 7 2 3 3 2 3" xfId="50311"/>
    <cellStyle name="20% - Accent1 7 2 3 3 3" xfId="1943"/>
    <cellStyle name="20% - Accent1 7 2 3 3 4" xfId="1944"/>
    <cellStyle name="20% - Accent1 7 2 3 4" xfId="1945"/>
    <cellStyle name="20% - Accent1 7 2 3 4 2" xfId="1946"/>
    <cellStyle name="20% - Accent1 7 2 3 4 3" xfId="50312"/>
    <cellStyle name="20% - Accent1 7 2 3 5" xfId="1947"/>
    <cellStyle name="20% - Accent1 7 2 3 6" xfId="1948"/>
    <cellStyle name="20% - Accent1 7 2 4" xfId="1949"/>
    <cellStyle name="20% - Accent1 7 2 4 2" xfId="1950"/>
    <cellStyle name="20% - Accent1 7 2 4 2 2" xfId="1951"/>
    <cellStyle name="20% - Accent1 7 2 4 2 3" xfId="50313"/>
    <cellStyle name="20% - Accent1 7 2 4 3" xfId="1952"/>
    <cellStyle name="20% - Accent1 7 2 4 4" xfId="1953"/>
    <cellStyle name="20% - Accent1 7 2 5" xfId="1954"/>
    <cellStyle name="20% - Accent1 7 2 5 2" xfId="1955"/>
    <cellStyle name="20% - Accent1 7 2 5 2 2" xfId="1956"/>
    <cellStyle name="20% - Accent1 7 2 5 2 3" xfId="50314"/>
    <cellStyle name="20% - Accent1 7 2 5 3" xfId="1957"/>
    <cellStyle name="20% - Accent1 7 2 5 4" xfId="1958"/>
    <cellStyle name="20% - Accent1 7 2 6" xfId="1959"/>
    <cellStyle name="20% - Accent1 7 2 6 2" xfId="1960"/>
    <cellStyle name="20% - Accent1 7 2 6 3" xfId="50315"/>
    <cellStyle name="20% - Accent1 7 2 7" xfId="1961"/>
    <cellStyle name="20% - Accent1 7 2 8" xfId="1962"/>
    <cellStyle name="20% - Accent1 7 2 9" xfId="60406"/>
    <cellStyle name="20% - Accent1 7 3" xfId="1963"/>
    <cellStyle name="20% - Accent1 7 3 2" xfId="1964"/>
    <cellStyle name="20% - Accent1 7 3 2 2" xfId="1965"/>
    <cellStyle name="20% - Accent1 7 3 2 2 2" xfId="1966"/>
    <cellStyle name="20% - Accent1 7 3 2 2 2 2" xfId="1967"/>
    <cellStyle name="20% - Accent1 7 3 2 2 2 3" xfId="50316"/>
    <cellStyle name="20% - Accent1 7 3 2 2 3" xfId="1968"/>
    <cellStyle name="20% - Accent1 7 3 2 2 4" xfId="1969"/>
    <cellStyle name="20% - Accent1 7 3 2 3" xfId="1970"/>
    <cellStyle name="20% - Accent1 7 3 2 3 2" xfId="1971"/>
    <cellStyle name="20% - Accent1 7 3 2 3 2 2" xfId="1972"/>
    <cellStyle name="20% - Accent1 7 3 2 3 2 3" xfId="50317"/>
    <cellStyle name="20% - Accent1 7 3 2 3 3" xfId="1973"/>
    <cellStyle name="20% - Accent1 7 3 2 3 4" xfId="1974"/>
    <cellStyle name="20% - Accent1 7 3 2 4" xfId="1975"/>
    <cellStyle name="20% - Accent1 7 3 2 4 2" xfId="1976"/>
    <cellStyle name="20% - Accent1 7 3 2 4 3" xfId="50318"/>
    <cellStyle name="20% - Accent1 7 3 2 5" xfId="1977"/>
    <cellStyle name="20% - Accent1 7 3 2 6" xfId="1978"/>
    <cellStyle name="20% - Accent1 7 3 3" xfId="1979"/>
    <cellStyle name="20% - Accent1 7 3 3 2" xfId="1980"/>
    <cellStyle name="20% - Accent1 7 3 3 2 2" xfId="1981"/>
    <cellStyle name="20% - Accent1 7 3 3 2 3" xfId="50319"/>
    <cellStyle name="20% - Accent1 7 3 3 3" xfId="1982"/>
    <cellStyle name="20% - Accent1 7 3 3 4" xfId="1983"/>
    <cellStyle name="20% - Accent1 7 3 4" xfId="1984"/>
    <cellStyle name="20% - Accent1 7 3 4 2" xfId="1985"/>
    <cellStyle name="20% - Accent1 7 3 4 2 2" xfId="1986"/>
    <cellStyle name="20% - Accent1 7 3 4 2 3" xfId="50320"/>
    <cellStyle name="20% - Accent1 7 3 4 3" xfId="1987"/>
    <cellStyle name="20% - Accent1 7 3 4 4" xfId="1988"/>
    <cellStyle name="20% - Accent1 7 3 5" xfId="1989"/>
    <cellStyle name="20% - Accent1 7 3 5 2" xfId="1990"/>
    <cellStyle name="20% - Accent1 7 3 5 3" xfId="50321"/>
    <cellStyle name="20% - Accent1 7 3 6" xfId="1991"/>
    <cellStyle name="20% - Accent1 7 3 7" xfId="1992"/>
    <cellStyle name="20% - Accent1 7 3 8" xfId="60591"/>
    <cellStyle name="20% - Accent1 7 4" xfId="1993"/>
    <cellStyle name="20% - Accent1 7 4 2" xfId="1994"/>
    <cellStyle name="20% - Accent1 7 4 2 2" xfId="1995"/>
    <cellStyle name="20% - Accent1 7 4 2 2 2" xfId="1996"/>
    <cellStyle name="20% - Accent1 7 4 2 2 3" xfId="50322"/>
    <cellStyle name="20% - Accent1 7 4 2 3" xfId="1997"/>
    <cellStyle name="20% - Accent1 7 4 2 4" xfId="1998"/>
    <cellStyle name="20% - Accent1 7 4 3" xfId="1999"/>
    <cellStyle name="20% - Accent1 7 4 3 2" xfId="2000"/>
    <cellStyle name="20% - Accent1 7 4 3 2 2" xfId="2001"/>
    <cellStyle name="20% - Accent1 7 4 3 2 3" xfId="50323"/>
    <cellStyle name="20% - Accent1 7 4 3 3" xfId="2002"/>
    <cellStyle name="20% - Accent1 7 4 3 4" xfId="2003"/>
    <cellStyle name="20% - Accent1 7 4 4" xfId="2004"/>
    <cellStyle name="20% - Accent1 7 4 4 2" xfId="2005"/>
    <cellStyle name="20% - Accent1 7 4 4 3" xfId="50324"/>
    <cellStyle name="20% - Accent1 7 4 5" xfId="2006"/>
    <cellStyle name="20% - Accent1 7 4 6" xfId="2007"/>
    <cellStyle name="20% - Accent1 7 5" xfId="2008"/>
    <cellStyle name="20% - Accent1 7 5 2" xfId="2009"/>
    <cellStyle name="20% - Accent1 7 5 2 2" xfId="2010"/>
    <cellStyle name="20% - Accent1 7 5 2 2 2" xfId="2011"/>
    <cellStyle name="20% - Accent1 7 5 2 2 3" xfId="50325"/>
    <cellStyle name="20% - Accent1 7 5 2 3" xfId="2012"/>
    <cellStyle name="20% - Accent1 7 5 2 4" xfId="2013"/>
    <cellStyle name="20% - Accent1 7 5 3" xfId="2014"/>
    <cellStyle name="20% - Accent1 7 5 3 2" xfId="2015"/>
    <cellStyle name="20% - Accent1 7 5 3 3" xfId="50326"/>
    <cellStyle name="20% - Accent1 7 5 4" xfId="2016"/>
    <cellStyle name="20% - Accent1 7 5 5" xfId="2017"/>
    <cellStyle name="20% - Accent1 7 6" xfId="2018"/>
    <cellStyle name="20% - Accent1 7 6 2" xfId="2019"/>
    <cellStyle name="20% - Accent1 7 6 2 2" xfId="2020"/>
    <cellStyle name="20% - Accent1 7 6 2 3" xfId="50327"/>
    <cellStyle name="20% - Accent1 7 6 3" xfId="2021"/>
    <cellStyle name="20% - Accent1 7 6 4" xfId="2022"/>
    <cellStyle name="20% - Accent1 7 7" xfId="2023"/>
    <cellStyle name="20% - Accent1 7 7 2" xfId="2024"/>
    <cellStyle name="20% - Accent1 7 7 2 2" xfId="2025"/>
    <cellStyle name="20% - Accent1 7 7 2 3" xfId="50328"/>
    <cellStyle name="20% - Accent1 7 7 3" xfId="2026"/>
    <cellStyle name="20% - Accent1 7 7 4" xfId="2027"/>
    <cellStyle name="20% - Accent1 7 8" xfId="2028"/>
    <cellStyle name="20% - Accent1 7 8 2" xfId="2029"/>
    <cellStyle name="20% - Accent1 7 8 3" xfId="50329"/>
    <cellStyle name="20% - Accent1 7 9" xfId="2030"/>
    <cellStyle name="20% - Accent1 8" xfId="2031"/>
    <cellStyle name="20% - Accent1 8 2" xfId="2032"/>
    <cellStyle name="20% - Accent1 8 2 2" xfId="2033"/>
    <cellStyle name="20% - Accent1 8 2 2 2" xfId="2034"/>
    <cellStyle name="20% - Accent1 8 2 2 2 2" xfId="2035"/>
    <cellStyle name="20% - Accent1 8 2 2 2 2 2" xfId="2036"/>
    <cellStyle name="20% - Accent1 8 2 2 2 2 3" xfId="50330"/>
    <cellStyle name="20% - Accent1 8 2 2 2 3" xfId="2037"/>
    <cellStyle name="20% - Accent1 8 2 2 2 4" xfId="2038"/>
    <cellStyle name="20% - Accent1 8 2 2 3" xfId="2039"/>
    <cellStyle name="20% - Accent1 8 2 2 3 2" xfId="2040"/>
    <cellStyle name="20% - Accent1 8 2 2 3 2 2" xfId="2041"/>
    <cellStyle name="20% - Accent1 8 2 2 3 2 3" xfId="50331"/>
    <cellStyle name="20% - Accent1 8 2 2 3 3" xfId="2042"/>
    <cellStyle name="20% - Accent1 8 2 2 3 4" xfId="2043"/>
    <cellStyle name="20% - Accent1 8 2 2 4" xfId="2044"/>
    <cellStyle name="20% - Accent1 8 2 2 4 2" xfId="2045"/>
    <cellStyle name="20% - Accent1 8 2 2 4 3" xfId="50332"/>
    <cellStyle name="20% - Accent1 8 2 2 5" xfId="2046"/>
    <cellStyle name="20% - Accent1 8 2 2 6" xfId="2047"/>
    <cellStyle name="20% - Accent1 8 2 2 7" xfId="60788"/>
    <cellStyle name="20% - Accent1 8 2 3" xfId="2048"/>
    <cellStyle name="20% - Accent1 8 2 3 2" xfId="2049"/>
    <cellStyle name="20% - Accent1 8 2 3 2 2" xfId="2050"/>
    <cellStyle name="20% - Accent1 8 2 3 2 3" xfId="50333"/>
    <cellStyle name="20% - Accent1 8 2 3 3" xfId="2051"/>
    <cellStyle name="20% - Accent1 8 2 3 4" xfId="2052"/>
    <cellStyle name="20% - Accent1 8 2 4" xfId="2053"/>
    <cellStyle name="20% - Accent1 8 2 4 2" xfId="2054"/>
    <cellStyle name="20% - Accent1 8 2 4 2 2" xfId="2055"/>
    <cellStyle name="20% - Accent1 8 2 4 2 3" xfId="50334"/>
    <cellStyle name="20% - Accent1 8 2 4 3" xfId="2056"/>
    <cellStyle name="20% - Accent1 8 2 4 4" xfId="2057"/>
    <cellStyle name="20% - Accent1 8 2 5" xfId="2058"/>
    <cellStyle name="20% - Accent1 8 2 5 2" xfId="2059"/>
    <cellStyle name="20% - Accent1 8 2 5 3" xfId="50335"/>
    <cellStyle name="20% - Accent1 8 2 6" xfId="2060"/>
    <cellStyle name="20% - Accent1 8 2 7" xfId="2061"/>
    <cellStyle name="20% - Accent1 8 2 8" xfId="60420"/>
    <cellStyle name="20% - Accent1 8 3" xfId="2062"/>
    <cellStyle name="20% - Accent1 8 3 2" xfId="2063"/>
    <cellStyle name="20% - Accent1 8 3 2 2" xfId="2064"/>
    <cellStyle name="20% - Accent1 8 3 2 2 2" xfId="2065"/>
    <cellStyle name="20% - Accent1 8 3 2 2 3" xfId="50336"/>
    <cellStyle name="20% - Accent1 8 3 2 3" xfId="2066"/>
    <cellStyle name="20% - Accent1 8 3 2 4" xfId="2067"/>
    <cellStyle name="20% - Accent1 8 3 3" xfId="2068"/>
    <cellStyle name="20% - Accent1 8 3 3 2" xfId="2069"/>
    <cellStyle name="20% - Accent1 8 3 3 2 2" xfId="2070"/>
    <cellStyle name="20% - Accent1 8 3 3 2 3" xfId="50337"/>
    <cellStyle name="20% - Accent1 8 3 3 3" xfId="2071"/>
    <cellStyle name="20% - Accent1 8 3 3 4" xfId="2072"/>
    <cellStyle name="20% - Accent1 8 3 4" xfId="2073"/>
    <cellStyle name="20% - Accent1 8 3 4 2" xfId="2074"/>
    <cellStyle name="20% - Accent1 8 3 4 3" xfId="50338"/>
    <cellStyle name="20% - Accent1 8 3 5" xfId="2075"/>
    <cellStyle name="20% - Accent1 8 3 6" xfId="2076"/>
    <cellStyle name="20% - Accent1 8 3 7" xfId="60605"/>
    <cellStyle name="20% - Accent1 8 4" xfId="2077"/>
    <cellStyle name="20% - Accent1 8 4 2" xfId="2078"/>
    <cellStyle name="20% - Accent1 8 4 2 2" xfId="2079"/>
    <cellStyle name="20% - Accent1 8 4 2 3" xfId="50339"/>
    <cellStyle name="20% - Accent1 8 4 3" xfId="2080"/>
    <cellStyle name="20% - Accent1 8 4 4" xfId="2081"/>
    <cellStyle name="20% - Accent1 8 5" xfId="2082"/>
    <cellStyle name="20% - Accent1 8 5 2" xfId="2083"/>
    <cellStyle name="20% - Accent1 8 5 2 2" xfId="2084"/>
    <cellStyle name="20% - Accent1 8 5 2 3" xfId="50340"/>
    <cellStyle name="20% - Accent1 8 5 3" xfId="2085"/>
    <cellStyle name="20% - Accent1 8 5 4" xfId="2086"/>
    <cellStyle name="20% - Accent1 8 6" xfId="2087"/>
    <cellStyle name="20% - Accent1 8 6 2" xfId="2088"/>
    <cellStyle name="20% - Accent1 8 6 3" xfId="50341"/>
    <cellStyle name="20% - Accent1 8 7" xfId="2089"/>
    <cellStyle name="20% - Accent1 8 8" xfId="2090"/>
    <cellStyle name="20% - Accent1 8 9" xfId="60237"/>
    <cellStyle name="20% - Accent1 9" xfId="2091"/>
    <cellStyle name="20% - Accent1 9 2" xfId="2092"/>
    <cellStyle name="20% - Accent1 9 2 2" xfId="2093"/>
    <cellStyle name="20% - Accent1 9 2 2 2" xfId="2094"/>
    <cellStyle name="20% - Accent1 9 2 2 2 2" xfId="2095"/>
    <cellStyle name="20% - Accent1 9 2 2 2 3" xfId="50342"/>
    <cellStyle name="20% - Accent1 9 2 2 3" xfId="2096"/>
    <cellStyle name="20% - Accent1 9 2 2 4" xfId="2097"/>
    <cellStyle name="20% - Accent1 9 2 2 5" xfId="60802"/>
    <cellStyle name="20% - Accent1 9 2 3" xfId="2098"/>
    <cellStyle name="20% - Accent1 9 2 3 2" xfId="2099"/>
    <cellStyle name="20% - Accent1 9 2 3 2 2" xfId="2100"/>
    <cellStyle name="20% - Accent1 9 2 3 2 3" xfId="50343"/>
    <cellStyle name="20% - Accent1 9 2 3 3" xfId="2101"/>
    <cellStyle name="20% - Accent1 9 2 3 4" xfId="2102"/>
    <cellStyle name="20% - Accent1 9 2 4" xfId="2103"/>
    <cellStyle name="20% - Accent1 9 2 4 2" xfId="2104"/>
    <cellStyle name="20% - Accent1 9 2 4 3" xfId="50344"/>
    <cellStyle name="20% - Accent1 9 2 5" xfId="2105"/>
    <cellStyle name="20% - Accent1 9 2 6" xfId="2106"/>
    <cellStyle name="20% - Accent1 9 2 7" xfId="60434"/>
    <cellStyle name="20% - Accent1 9 3" xfId="2107"/>
    <cellStyle name="20% - Accent1 9 3 2" xfId="2108"/>
    <cellStyle name="20% - Accent1 9 3 2 2" xfId="2109"/>
    <cellStyle name="20% - Accent1 9 3 2 3" xfId="50345"/>
    <cellStyle name="20% - Accent1 9 3 3" xfId="2110"/>
    <cellStyle name="20% - Accent1 9 3 4" xfId="2111"/>
    <cellStyle name="20% - Accent1 9 3 5" xfId="60619"/>
    <cellStyle name="20% - Accent1 9 4" xfId="2112"/>
    <cellStyle name="20% - Accent1 9 4 2" xfId="2113"/>
    <cellStyle name="20% - Accent1 9 4 2 2" xfId="2114"/>
    <cellStyle name="20% - Accent1 9 4 2 3" xfId="50346"/>
    <cellStyle name="20% - Accent1 9 4 3" xfId="2115"/>
    <cellStyle name="20% - Accent1 9 4 4" xfId="2116"/>
    <cellStyle name="20% - Accent1 9 5" xfId="2117"/>
    <cellStyle name="20% - Accent1 9 5 2" xfId="2118"/>
    <cellStyle name="20% - Accent1 9 5 3" xfId="50347"/>
    <cellStyle name="20% - Accent1 9 6" xfId="2119"/>
    <cellStyle name="20% - Accent1 9 7" xfId="2120"/>
    <cellStyle name="20% - Accent1 9 8" xfId="60251"/>
    <cellStyle name="20% - Accent2 10" xfId="2121"/>
    <cellStyle name="20% - Accent2 10 2" xfId="2122"/>
    <cellStyle name="20% - Accent2 10 2 2" xfId="2123"/>
    <cellStyle name="20% - Accent2 10 2 2 2" xfId="2124"/>
    <cellStyle name="20% - Accent2 10 2 2 3" xfId="50348"/>
    <cellStyle name="20% - Accent2 10 2 2 4" xfId="60818"/>
    <cellStyle name="20% - Accent2 10 2 3" xfId="2125"/>
    <cellStyle name="20% - Accent2 10 2 4" xfId="2126"/>
    <cellStyle name="20% - Accent2 10 2 5" xfId="60450"/>
    <cellStyle name="20% - Accent2 10 3" xfId="2127"/>
    <cellStyle name="20% - Accent2 10 3 2" xfId="2128"/>
    <cellStyle name="20% - Accent2 10 3 2 2" xfId="2129"/>
    <cellStyle name="20% - Accent2 10 3 2 3" xfId="50349"/>
    <cellStyle name="20% - Accent2 10 3 3" xfId="2130"/>
    <cellStyle name="20% - Accent2 10 3 4" xfId="2131"/>
    <cellStyle name="20% - Accent2 10 3 5" xfId="60635"/>
    <cellStyle name="20% - Accent2 10 4" xfId="2132"/>
    <cellStyle name="20% - Accent2 10 4 2" xfId="2133"/>
    <cellStyle name="20% - Accent2 10 4 3" xfId="50350"/>
    <cellStyle name="20% - Accent2 10 5" xfId="2134"/>
    <cellStyle name="20% - Accent2 10 6" xfId="2135"/>
    <cellStyle name="20% - Accent2 10 7" xfId="60267"/>
    <cellStyle name="20% - Accent2 11" xfId="2136"/>
    <cellStyle name="20% - Accent2 11 2" xfId="2137"/>
    <cellStyle name="20% - Accent2 11 2 2" xfId="2138"/>
    <cellStyle name="20% - Accent2 11 2 2 2" xfId="2139"/>
    <cellStyle name="20% - Accent2 11 2 2 3" xfId="50351"/>
    <cellStyle name="20% - Accent2 11 2 2 4" xfId="60832"/>
    <cellStyle name="20% - Accent2 11 2 3" xfId="2140"/>
    <cellStyle name="20% - Accent2 11 2 4" xfId="2141"/>
    <cellStyle name="20% - Accent2 11 2 5" xfId="60464"/>
    <cellStyle name="20% - Accent2 11 3" xfId="2142"/>
    <cellStyle name="20% - Accent2 11 3 2" xfId="2143"/>
    <cellStyle name="20% - Accent2 11 3 3" xfId="50352"/>
    <cellStyle name="20% - Accent2 11 3 4" xfId="60649"/>
    <cellStyle name="20% - Accent2 11 4" xfId="2144"/>
    <cellStyle name="20% - Accent2 11 5" xfId="2145"/>
    <cellStyle name="20% - Accent2 11 6" xfId="60281"/>
    <cellStyle name="20% - Accent2 12" xfId="2146"/>
    <cellStyle name="20% - Accent2 12 2" xfId="2147"/>
    <cellStyle name="20% - Accent2 12 2 2" xfId="2148"/>
    <cellStyle name="20% - Accent2 12 2 2 2" xfId="60846"/>
    <cellStyle name="20% - Accent2 12 2 3" xfId="50353"/>
    <cellStyle name="20% - Accent2 12 2 4" xfId="60478"/>
    <cellStyle name="20% - Accent2 12 3" xfId="2149"/>
    <cellStyle name="20% - Accent2 12 3 2" xfId="60663"/>
    <cellStyle name="20% - Accent2 12 4" xfId="2150"/>
    <cellStyle name="20% - Accent2 12 5" xfId="60295"/>
    <cellStyle name="20% - Accent2 13" xfId="2151"/>
    <cellStyle name="20% - Accent2 13 2" xfId="2152"/>
    <cellStyle name="20% - Accent2 13 2 2" xfId="2153"/>
    <cellStyle name="20% - Accent2 13 2 2 2" xfId="60860"/>
    <cellStyle name="20% - Accent2 13 2 3" xfId="50354"/>
    <cellStyle name="20% - Accent2 13 2 4" xfId="60492"/>
    <cellStyle name="20% - Accent2 13 3" xfId="2154"/>
    <cellStyle name="20% - Accent2 13 3 2" xfId="60677"/>
    <cellStyle name="20% - Accent2 13 4" xfId="2155"/>
    <cellStyle name="20% - Accent2 13 5" xfId="60309"/>
    <cellStyle name="20% - Accent2 14" xfId="2156"/>
    <cellStyle name="20% - Accent2 14 2" xfId="2157"/>
    <cellStyle name="20% - Accent2 14 2 2" xfId="60690"/>
    <cellStyle name="20% - Accent2 14 3" xfId="50355"/>
    <cellStyle name="20% - Accent2 14 4" xfId="60322"/>
    <cellStyle name="20% - Accent2 15" xfId="2158"/>
    <cellStyle name="20% - Accent2 15 2" xfId="60506"/>
    <cellStyle name="20% - Accent2 16" xfId="2159"/>
    <cellStyle name="20% - Accent2 16 2" xfId="60874"/>
    <cellStyle name="20% - Accent2 17" xfId="50356"/>
    <cellStyle name="20% - Accent2 17 2" xfId="60888"/>
    <cellStyle name="20% - Accent2 18" xfId="50357"/>
    <cellStyle name="20% - Accent2 18 2" xfId="60902"/>
    <cellStyle name="20% - Accent2 19" xfId="60129"/>
    <cellStyle name="20% - Accent2 2" xfId="2160"/>
    <cellStyle name="20% - Accent2 2 10" xfId="2161"/>
    <cellStyle name="20% - Accent2 2 10 2" xfId="2162"/>
    <cellStyle name="20% - Accent2 2 10 2 2" xfId="2163"/>
    <cellStyle name="20% - Accent2 2 10 2 2 2" xfId="2164"/>
    <cellStyle name="20% - Accent2 2 10 2 2 3" xfId="50358"/>
    <cellStyle name="20% - Accent2 2 10 2 3" xfId="2165"/>
    <cellStyle name="20% - Accent2 2 10 2 4" xfId="2166"/>
    <cellStyle name="20% - Accent2 2 10 3" xfId="2167"/>
    <cellStyle name="20% - Accent2 2 10 3 2" xfId="2168"/>
    <cellStyle name="20% - Accent2 2 10 3 3" xfId="50359"/>
    <cellStyle name="20% - Accent2 2 10 4" xfId="2169"/>
    <cellStyle name="20% - Accent2 2 10 5" xfId="2170"/>
    <cellStyle name="20% - Accent2 2 11" xfId="2171"/>
    <cellStyle name="20% - Accent2 2 11 2" xfId="2172"/>
    <cellStyle name="20% - Accent2 2 11 2 2" xfId="2173"/>
    <cellStyle name="20% - Accent2 2 11 2 3" xfId="50360"/>
    <cellStyle name="20% - Accent2 2 11 3" xfId="2174"/>
    <cellStyle name="20% - Accent2 2 11 4" xfId="2175"/>
    <cellStyle name="20% - Accent2 2 12" xfId="2176"/>
    <cellStyle name="20% - Accent2 2 12 2" xfId="2177"/>
    <cellStyle name="20% - Accent2 2 12 2 2" xfId="2178"/>
    <cellStyle name="20% - Accent2 2 12 2 3" xfId="50361"/>
    <cellStyle name="20% - Accent2 2 12 3" xfId="2179"/>
    <cellStyle name="20% - Accent2 2 12 4" xfId="2180"/>
    <cellStyle name="20% - Accent2 2 13" xfId="2181"/>
    <cellStyle name="20% - Accent2 2 13 2" xfId="2182"/>
    <cellStyle name="20% - Accent2 2 13 3" xfId="50362"/>
    <cellStyle name="20% - Accent2 2 14" xfId="2183"/>
    <cellStyle name="20% - Accent2 2 15" xfId="2184"/>
    <cellStyle name="20% - Accent2 2 16" xfId="60154"/>
    <cellStyle name="20% - Accent2 2 2" xfId="2185"/>
    <cellStyle name="20% - Accent2 2 2 10" xfId="2186"/>
    <cellStyle name="20% - Accent2 2 2 11" xfId="2187"/>
    <cellStyle name="20% - Accent2 2 2 12" xfId="60338"/>
    <cellStyle name="20% - Accent2 2 2 2" xfId="2188"/>
    <cellStyle name="20% - Accent2 2 2 2 10" xfId="2189"/>
    <cellStyle name="20% - Accent2 2 2 2 11" xfId="60706"/>
    <cellStyle name="20% - Accent2 2 2 2 2" xfId="2190"/>
    <cellStyle name="20% - Accent2 2 2 2 2 2" xfId="2191"/>
    <cellStyle name="20% - Accent2 2 2 2 2 2 2" xfId="2192"/>
    <cellStyle name="20% - Accent2 2 2 2 2 2 2 2" xfId="2193"/>
    <cellStyle name="20% - Accent2 2 2 2 2 2 2 2 2" xfId="2194"/>
    <cellStyle name="20% - Accent2 2 2 2 2 2 2 2 2 2" xfId="2195"/>
    <cellStyle name="20% - Accent2 2 2 2 2 2 2 2 2 3" xfId="50363"/>
    <cellStyle name="20% - Accent2 2 2 2 2 2 2 2 3" xfId="2196"/>
    <cellStyle name="20% - Accent2 2 2 2 2 2 2 2 4" xfId="2197"/>
    <cellStyle name="20% - Accent2 2 2 2 2 2 2 3" xfId="2198"/>
    <cellStyle name="20% - Accent2 2 2 2 2 2 2 3 2" xfId="2199"/>
    <cellStyle name="20% - Accent2 2 2 2 2 2 2 3 2 2" xfId="2200"/>
    <cellStyle name="20% - Accent2 2 2 2 2 2 2 3 2 3" xfId="50364"/>
    <cellStyle name="20% - Accent2 2 2 2 2 2 2 3 3" xfId="2201"/>
    <cellStyle name="20% - Accent2 2 2 2 2 2 2 3 4" xfId="2202"/>
    <cellStyle name="20% - Accent2 2 2 2 2 2 2 4" xfId="2203"/>
    <cellStyle name="20% - Accent2 2 2 2 2 2 2 4 2" xfId="2204"/>
    <cellStyle name="20% - Accent2 2 2 2 2 2 2 4 3" xfId="50365"/>
    <cellStyle name="20% - Accent2 2 2 2 2 2 2 5" xfId="2205"/>
    <cellStyle name="20% - Accent2 2 2 2 2 2 2 6" xfId="2206"/>
    <cellStyle name="20% - Accent2 2 2 2 2 2 3" xfId="2207"/>
    <cellStyle name="20% - Accent2 2 2 2 2 2 3 2" xfId="2208"/>
    <cellStyle name="20% - Accent2 2 2 2 2 2 3 2 2" xfId="2209"/>
    <cellStyle name="20% - Accent2 2 2 2 2 2 3 2 3" xfId="50366"/>
    <cellStyle name="20% - Accent2 2 2 2 2 2 3 3" xfId="2210"/>
    <cellStyle name="20% - Accent2 2 2 2 2 2 3 4" xfId="2211"/>
    <cellStyle name="20% - Accent2 2 2 2 2 2 4" xfId="2212"/>
    <cellStyle name="20% - Accent2 2 2 2 2 2 4 2" xfId="2213"/>
    <cellStyle name="20% - Accent2 2 2 2 2 2 4 2 2" xfId="2214"/>
    <cellStyle name="20% - Accent2 2 2 2 2 2 4 2 3" xfId="50367"/>
    <cellStyle name="20% - Accent2 2 2 2 2 2 4 3" xfId="2215"/>
    <cellStyle name="20% - Accent2 2 2 2 2 2 4 4" xfId="2216"/>
    <cellStyle name="20% - Accent2 2 2 2 2 2 5" xfId="2217"/>
    <cellStyle name="20% - Accent2 2 2 2 2 2 5 2" xfId="2218"/>
    <cellStyle name="20% - Accent2 2 2 2 2 2 5 3" xfId="50368"/>
    <cellStyle name="20% - Accent2 2 2 2 2 2 6" xfId="2219"/>
    <cellStyle name="20% - Accent2 2 2 2 2 2 7" xfId="2220"/>
    <cellStyle name="20% - Accent2 2 2 2 2 3" xfId="2221"/>
    <cellStyle name="20% - Accent2 2 2 2 2 3 2" xfId="2222"/>
    <cellStyle name="20% - Accent2 2 2 2 2 3 2 2" xfId="2223"/>
    <cellStyle name="20% - Accent2 2 2 2 2 3 2 2 2" xfId="2224"/>
    <cellStyle name="20% - Accent2 2 2 2 2 3 2 2 3" xfId="50369"/>
    <cellStyle name="20% - Accent2 2 2 2 2 3 2 3" xfId="2225"/>
    <cellStyle name="20% - Accent2 2 2 2 2 3 2 4" xfId="2226"/>
    <cellStyle name="20% - Accent2 2 2 2 2 3 3" xfId="2227"/>
    <cellStyle name="20% - Accent2 2 2 2 2 3 3 2" xfId="2228"/>
    <cellStyle name="20% - Accent2 2 2 2 2 3 3 2 2" xfId="2229"/>
    <cellStyle name="20% - Accent2 2 2 2 2 3 3 2 3" xfId="50370"/>
    <cellStyle name="20% - Accent2 2 2 2 2 3 3 3" xfId="2230"/>
    <cellStyle name="20% - Accent2 2 2 2 2 3 3 4" xfId="2231"/>
    <cellStyle name="20% - Accent2 2 2 2 2 3 4" xfId="2232"/>
    <cellStyle name="20% - Accent2 2 2 2 2 3 4 2" xfId="2233"/>
    <cellStyle name="20% - Accent2 2 2 2 2 3 4 3" xfId="50371"/>
    <cellStyle name="20% - Accent2 2 2 2 2 3 5" xfId="2234"/>
    <cellStyle name="20% - Accent2 2 2 2 2 3 6" xfId="2235"/>
    <cellStyle name="20% - Accent2 2 2 2 2 4" xfId="2236"/>
    <cellStyle name="20% - Accent2 2 2 2 2 4 2" xfId="2237"/>
    <cellStyle name="20% - Accent2 2 2 2 2 4 2 2" xfId="2238"/>
    <cellStyle name="20% - Accent2 2 2 2 2 4 2 3" xfId="50372"/>
    <cellStyle name="20% - Accent2 2 2 2 2 4 3" xfId="2239"/>
    <cellStyle name="20% - Accent2 2 2 2 2 4 4" xfId="2240"/>
    <cellStyle name="20% - Accent2 2 2 2 2 5" xfId="2241"/>
    <cellStyle name="20% - Accent2 2 2 2 2 5 2" xfId="2242"/>
    <cellStyle name="20% - Accent2 2 2 2 2 5 2 2" xfId="2243"/>
    <cellStyle name="20% - Accent2 2 2 2 2 5 2 3" xfId="50373"/>
    <cellStyle name="20% - Accent2 2 2 2 2 5 3" xfId="2244"/>
    <cellStyle name="20% - Accent2 2 2 2 2 5 4" xfId="2245"/>
    <cellStyle name="20% - Accent2 2 2 2 2 6" xfId="2246"/>
    <cellStyle name="20% - Accent2 2 2 2 2 6 2" xfId="2247"/>
    <cellStyle name="20% - Accent2 2 2 2 2 6 3" xfId="50374"/>
    <cellStyle name="20% - Accent2 2 2 2 2 7" xfId="2248"/>
    <cellStyle name="20% - Accent2 2 2 2 2 8" xfId="2249"/>
    <cellStyle name="20% - Accent2 2 2 2 3" xfId="2250"/>
    <cellStyle name="20% - Accent2 2 2 2 3 2" xfId="2251"/>
    <cellStyle name="20% - Accent2 2 2 2 3 2 2" xfId="2252"/>
    <cellStyle name="20% - Accent2 2 2 2 3 2 2 2" xfId="2253"/>
    <cellStyle name="20% - Accent2 2 2 2 3 2 2 2 2" xfId="2254"/>
    <cellStyle name="20% - Accent2 2 2 2 3 2 2 2 3" xfId="50375"/>
    <cellStyle name="20% - Accent2 2 2 2 3 2 2 3" xfId="2255"/>
    <cellStyle name="20% - Accent2 2 2 2 3 2 2 4" xfId="2256"/>
    <cellStyle name="20% - Accent2 2 2 2 3 2 3" xfId="2257"/>
    <cellStyle name="20% - Accent2 2 2 2 3 2 3 2" xfId="2258"/>
    <cellStyle name="20% - Accent2 2 2 2 3 2 3 2 2" xfId="2259"/>
    <cellStyle name="20% - Accent2 2 2 2 3 2 3 2 3" xfId="50376"/>
    <cellStyle name="20% - Accent2 2 2 2 3 2 3 3" xfId="2260"/>
    <cellStyle name="20% - Accent2 2 2 2 3 2 3 4" xfId="2261"/>
    <cellStyle name="20% - Accent2 2 2 2 3 2 4" xfId="2262"/>
    <cellStyle name="20% - Accent2 2 2 2 3 2 4 2" xfId="2263"/>
    <cellStyle name="20% - Accent2 2 2 2 3 2 4 3" xfId="50377"/>
    <cellStyle name="20% - Accent2 2 2 2 3 2 5" xfId="2264"/>
    <cellStyle name="20% - Accent2 2 2 2 3 2 6" xfId="2265"/>
    <cellStyle name="20% - Accent2 2 2 2 3 3" xfId="2266"/>
    <cellStyle name="20% - Accent2 2 2 2 3 3 2" xfId="2267"/>
    <cellStyle name="20% - Accent2 2 2 2 3 3 2 2" xfId="2268"/>
    <cellStyle name="20% - Accent2 2 2 2 3 3 2 3" xfId="50378"/>
    <cellStyle name="20% - Accent2 2 2 2 3 3 3" xfId="2269"/>
    <cellStyle name="20% - Accent2 2 2 2 3 3 4" xfId="2270"/>
    <cellStyle name="20% - Accent2 2 2 2 3 4" xfId="2271"/>
    <cellStyle name="20% - Accent2 2 2 2 3 4 2" xfId="2272"/>
    <cellStyle name="20% - Accent2 2 2 2 3 4 2 2" xfId="2273"/>
    <cellStyle name="20% - Accent2 2 2 2 3 4 2 3" xfId="50379"/>
    <cellStyle name="20% - Accent2 2 2 2 3 4 3" xfId="2274"/>
    <cellStyle name="20% - Accent2 2 2 2 3 4 4" xfId="2275"/>
    <cellStyle name="20% - Accent2 2 2 2 3 5" xfId="2276"/>
    <cellStyle name="20% - Accent2 2 2 2 3 5 2" xfId="2277"/>
    <cellStyle name="20% - Accent2 2 2 2 3 5 3" xfId="50380"/>
    <cellStyle name="20% - Accent2 2 2 2 3 6" xfId="2278"/>
    <cellStyle name="20% - Accent2 2 2 2 3 7" xfId="2279"/>
    <cellStyle name="20% - Accent2 2 2 2 4" xfId="2280"/>
    <cellStyle name="20% - Accent2 2 2 2 4 2" xfId="2281"/>
    <cellStyle name="20% - Accent2 2 2 2 4 2 2" xfId="2282"/>
    <cellStyle name="20% - Accent2 2 2 2 4 2 2 2" xfId="2283"/>
    <cellStyle name="20% - Accent2 2 2 2 4 2 2 3" xfId="50381"/>
    <cellStyle name="20% - Accent2 2 2 2 4 2 3" xfId="2284"/>
    <cellStyle name="20% - Accent2 2 2 2 4 2 4" xfId="2285"/>
    <cellStyle name="20% - Accent2 2 2 2 4 3" xfId="2286"/>
    <cellStyle name="20% - Accent2 2 2 2 4 3 2" xfId="2287"/>
    <cellStyle name="20% - Accent2 2 2 2 4 3 2 2" xfId="2288"/>
    <cellStyle name="20% - Accent2 2 2 2 4 3 2 3" xfId="50382"/>
    <cellStyle name="20% - Accent2 2 2 2 4 3 3" xfId="2289"/>
    <cellStyle name="20% - Accent2 2 2 2 4 3 4" xfId="2290"/>
    <cellStyle name="20% - Accent2 2 2 2 4 4" xfId="2291"/>
    <cellStyle name="20% - Accent2 2 2 2 4 4 2" xfId="2292"/>
    <cellStyle name="20% - Accent2 2 2 2 4 4 3" xfId="50383"/>
    <cellStyle name="20% - Accent2 2 2 2 4 5" xfId="2293"/>
    <cellStyle name="20% - Accent2 2 2 2 4 6" xfId="2294"/>
    <cellStyle name="20% - Accent2 2 2 2 5" xfId="2295"/>
    <cellStyle name="20% - Accent2 2 2 2 5 2" xfId="2296"/>
    <cellStyle name="20% - Accent2 2 2 2 5 2 2" xfId="2297"/>
    <cellStyle name="20% - Accent2 2 2 2 5 2 2 2" xfId="2298"/>
    <cellStyle name="20% - Accent2 2 2 2 5 2 2 3" xfId="50384"/>
    <cellStyle name="20% - Accent2 2 2 2 5 2 3" xfId="2299"/>
    <cellStyle name="20% - Accent2 2 2 2 5 2 4" xfId="2300"/>
    <cellStyle name="20% - Accent2 2 2 2 5 3" xfId="2301"/>
    <cellStyle name="20% - Accent2 2 2 2 5 3 2" xfId="2302"/>
    <cellStyle name="20% - Accent2 2 2 2 5 3 3" xfId="50385"/>
    <cellStyle name="20% - Accent2 2 2 2 5 4" xfId="2303"/>
    <cellStyle name="20% - Accent2 2 2 2 5 5" xfId="2304"/>
    <cellStyle name="20% - Accent2 2 2 2 6" xfId="2305"/>
    <cellStyle name="20% - Accent2 2 2 2 6 2" xfId="2306"/>
    <cellStyle name="20% - Accent2 2 2 2 6 2 2" xfId="2307"/>
    <cellStyle name="20% - Accent2 2 2 2 6 2 3" xfId="50386"/>
    <cellStyle name="20% - Accent2 2 2 2 6 3" xfId="2308"/>
    <cellStyle name="20% - Accent2 2 2 2 6 4" xfId="2309"/>
    <cellStyle name="20% - Accent2 2 2 2 7" xfId="2310"/>
    <cellStyle name="20% - Accent2 2 2 2 7 2" xfId="2311"/>
    <cellStyle name="20% - Accent2 2 2 2 7 2 2" xfId="2312"/>
    <cellStyle name="20% - Accent2 2 2 2 7 2 3" xfId="50387"/>
    <cellStyle name="20% - Accent2 2 2 2 7 3" xfId="2313"/>
    <cellStyle name="20% - Accent2 2 2 2 7 4" xfId="2314"/>
    <cellStyle name="20% - Accent2 2 2 2 8" xfId="2315"/>
    <cellStyle name="20% - Accent2 2 2 2 8 2" xfId="2316"/>
    <cellStyle name="20% - Accent2 2 2 2 8 3" xfId="50388"/>
    <cellStyle name="20% - Accent2 2 2 2 9" xfId="2317"/>
    <cellStyle name="20% - Accent2 2 2 3" xfId="2318"/>
    <cellStyle name="20% - Accent2 2 2 3 2" xfId="2319"/>
    <cellStyle name="20% - Accent2 2 2 3 2 2" xfId="2320"/>
    <cellStyle name="20% - Accent2 2 2 3 2 2 2" xfId="2321"/>
    <cellStyle name="20% - Accent2 2 2 3 2 2 2 2" xfId="2322"/>
    <cellStyle name="20% - Accent2 2 2 3 2 2 2 2 2" xfId="2323"/>
    <cellStyle name="20% - Accent2 2 2 3 2 2 2 2 3" xfId="50389"/>
    <cellStyle name="20% - Accent2 2 2 3 2 2 2 3" xfId="2324"/>
    <cellStyle name="20% - Accent2 2 2 3 2 2 2 4" xfId="2325"/>
    <cellStyle name="20% - Accent2 2 2 3 2 2 3" xfId="2326"/>
    <cellStyle name="20% - Accent2 2 2 3 2 2 3 2" xfId="2327"/>
    <cellStyle name="20% - Accent2 2 2 3 2 2 3 2 2" xfId="2328"/>
    <cellStyle name="20% - Accent2 2 2 3 2 2 3 2 3" xfId="50390"/>
    <cellStyle name="20% - Accent2 2 2 3 2 2 3 3" xfId="2329"/>
    <cellStyle name="20% - Accent2 2 2 3 2 2 3 4" xfId="2330"/>
    <cellStyle name="20% - Accent2 2 2 3 2 2 4" xfId="2331"/>
    <cellStyle name="20% - Accent2 2 2 3 2 2 4 2" xfId="2332"/>
    <cellStyle name="20% - Accent2 2 2 3 2 2 4 3" xfId="50391"/>
    <cellStyle name="20% - Accent2 2 2 3 2 2 5" xfId="2333"/>
    <cellStyle name="20% - Accent2 2 2 3 2 2 6" xfId="2334"/>
    <cellStyle name="20% - Accent2 2 2 3 2 3" xfId="2335"/>
    <cellStyle name="20% - Accent2 2 2 3 2 3 2" xfId="2336"/>
    <cellStyle name="20% - Accent2 2 2 3 2 3 2 2" xfId="2337"/>
    <cellStyle name="20% - Accent2 2 2 3 2 3 2 3" xfId="50392"/>
    <cellStyle name="20% - Accent2 2 2 3 2 3 3" xfId="2338"/>
    <cellStyle name="20% - Accent2 2 2 3 2 3 4" xfId="2339"/>
    <cellStyle name="20% - Accent2 2 2 3 2 4" xfId="2340"/>
    <cellStyle name="20% - Accent2 2 2 3 2 4 2" xfId="2341"/>
    <cellStyle name="20% - Accent2 2 2 3 2 4 2 2" xfId="2342"/>
    <cellStyle name="20% - Accent2 2 2 3 2 4 2 3" xfId="50393"/>
    <cellStyle name="20% - Accent2 2 2 3 2 4 3" xfId="2343"/>
    <cellStyle name="20% - Accent2 2 2 3 2 4 4" xfId="2344"/>
    <cellStyle name="20% - Accent2 2 2 3 2 5" xfId="2345"/>
    <cellStyle name="20% - Accent2 2 2 3 2 5 2" xfId="2346"/>
    <cellStyle name="20% - Accent2 2 2 3 2 5 3" xfId="50394"/>
    <cellStyle name="20% - Accent2 2 2 3 2 6" xfId="2347"/>
    <cellStyle name="20% - Accent2 2 2 3 2 7" xfId="2348"/>
    <cellStyle name="20% - Accent2 2 2 3 3" xfId="2349"/>
    <cellStyle name="20% - Accent2 2 2 3 3 2" xfId="2350"/>
    <cellStyle name="20% - Accent2 2 2 3 3 2 2" xfId="2351"/>
    <cellStyle name="20% - Accent2 2 2 3 3 2 2 2" xfId="2352"/>
    <cellStyle name="20% - Accent2 2 2 3 3 2 2 3" xfId="50395"/>
    <cellStyle name="20% - Accent2 2 2 3 3 2 3" xfId="2353"/>
    <cellStyle name="20% - Accent2 2 2 3 3 2 4" xfId="2354"/>
    <cellStyle name="20% - Accent2 2 2 3 3 3" xfId="2355"/>
    <cellStyle name="20% - Accent2 2 2 3 3 3 2" xfId="2356"/>
    <cellStyle name="20% - Accent2 2 2 3 3 3 2 2" xfId="2357"/>
    <cellStyle name="20% - Accent2 2 2 3 3 3 2 3" xfId="50396"/>
    <cellStyle name="20% - Accent2 2 2 3 3 3 3" xfId="2358"/>
    <cellStyle name="20% - Accent2 2 2 3 3 3 4" xfId="2359"/>
    <cellStyle name="20% - Accent2 2 2 3 3 4" xfId="2360"/>
    <cellStyle name="20% - Accent2 2 2 3 3 4 2" xfId="2361"/>
    <cellStyle name="20% - Accent2 2 2 3 3 4 3" xfId="50397"/>
    <cellStyle name="20% - Accent2 2 2 3 3 5" xfId="2362"/>
    <cellStyle name="20% - Accent2 2 2 3 3 6" xfId="2363"/>
    <cellStyle name="20% - Accent2 2 2 3 4" xfId="2364"/>
    <cellStyle name="20% - Accent2 2 2 3 4 2" xfId="2365"/>
    <cellStyle name="20% - Accent2 2 2 3 4 2 2" xfId="2366"/>
    <cellStyle name="20% - Accent2 2 2 3 4 2 2 2" xfId="2367"/>
    <cellStyle name="20% - Accent2 2 2 3 4 2 2 3" xfId="50398"/>
    <cellStyle name="20% - Accent2 2 2 3 4 2 3" xfId="2368"/>
    <cellStyle name="20% - Accent2 2 2 3 4 2 4" xfId="2369"/>
    <cellStyle name="20% - Accent2 2 2 3 4 3" xfId="2370"/>
    <cellStyle name="20% - Accent2 2 2 3 4 3 2" xfId="2371"/>
    <cellStyle name="20% - Accent2 2 2 3 4 3 3" xfId="50399"/>
    <cellStyle name="20% - Accent2 2 2 3 4 4" xfId="2372"/>
    <cellStyle name="20% - Accent2 2 2 3 4 5" xfId="2373"/>
    <cellStyle name="20% - Accent2 2 2 3 5" xfId="2374"/>
    <cellStyle name="20% - Accent2 2 2 3 5 2" xfId="2375"/>
    <cellStyle name="20% - Accent2 2 2 3 5 2 2" xfId="2376"/>
    <cellStyle name="20% - Accent2 2 2 3 5 2 3" xfId="50400"/>
    <cellStyle name="20% - Accent2 2 2 3 5 3" xfId="2377"/>
    <cellStyle name="20% - Accent2 2 2 3 5 4" xfId="2378"/>
    <cellStyle name="20% - Accent2 2 2 3 6" xfId="2379"/>
    <cellStyle name="20% - Accent2 2 2 3 6 2" xfId="2380"/>
    <cellStyle name="20% - Accent2 2 2 3 6 2 2" xfId="2381"/>
    <cellStyle name="20% - Accent2 2 2 3 6 2 3" xfId="50401"/>
    <cellStyle name="20% - Accent2 2 2 3 6 3" xfId="2382"/>
    <cellStyle name="20% - Accent2 2 2 3 6 4" xfId="2383"/>
    <cellStyle name="20% - Accent2 2 2 3 7" xfId="2384"/>
    <cellStyle name="20% - Accent2 2 2 3 7 2" xfId="2385"/>
    <cellStyle name="20% - Accent2 2 2 3 7 3" xfId="50402"/>
    <cellStyle name="20% - Accent2 2 2 3 8" xfId="2386"/>
    <cellStyle name="20% - Accent2 2 2 3 9" xfId="2387"/>
    <cellStyle name="20% - Accent2 2 2 4" xfId="2388"/>
    <cellStyle name="20% - Accent2 2 2 4 2" xfId="2389"/>
    <cellStyle name="20% - Accent2 2 2 4 2 2" xfId="2390"/>
    <cellStyle name="20% - Accent2 2 2 4 2 2 2" xfId="2391"/>
    <cellStyle name="20% - Accent2 2 2 4 2 2 2 2" xfId="2392"/>
    <cellStyle name="20% - Accent2 2 2 4 2 2 2 3" xfId="50403"/>
    <cellStyle name="20% - Accent2 2 2 4 2 2 3" xfId="2393"/>
    <cellStyle name="20% - Accent2 2 2 4 2 2 4" xfId="2394"/>
    <cellStyle name="20% - Accent2 2 2 4 2 3" xfId="2395"/>
    <cellStyle name="20% - Accent2 2 2 4 2 3 2" xfId="2396"/>
    <cellStyle name="20% - Accent2 2 2 4 2 3 2 2" xfId="2397"/>
    <cellStyle name="20% - Accent2 2 2 4 2 3 2 3" xfId="50404"/>
    <cellStyle name="20% - Accent2 2 2 4 2 3 3" xfId="2398"/>
    <cellStyle name="20% - Accent2 2 2 4 2 3 4" xfId="2399"/>
    <cellStyle name="20% - Accent2 2 2 4 2 4" xfId="2400"/>
    <cellStyle name="20% - Accent2 2 2 4 2 4 2" xfId="2401"/>
    <cellStyle name="20% - Accent2 2 2 4 2 4 3" xfId="50405"/>
    <cellStyle name="20% - Accent2 2 2 4 2 5" xfId="2402"/>
    <cellStyle name="20% - Accent2 2 2 4 2 6" xfId="2403"/>
    <cellStyle name="20% - Accent2 2 2 4 3" xfId="2404"/>
    <cellStyle name="20% - Accent2 2 2 4 3 2" xfId="2405"/>
    <cellStyle name="20% - Accent2 2 2 4 3 2 2" xfId="2406"/>
    <cellStyle name="20% - Accent2 2 2 4 3 2 3" xfId="50406"/>
    <cellStyle name="20% - Accent2 2 2 4 3 3" xfId="2407"/>
    <cellStyle name="20% - Accent2 2 2 4 3 4" xfId="2408"/>
    <cellStyle name="20% - Accent2 2 2 4 4" xfId="2409"/>
    <cellStyle name="20% - Accent2 2 2 4 4 2" xfId="2410"/>
    <cellStyle name="20% - Accent2 2 2 4 4 2 2" xfId="2411"/>
    <cellStyle name="20% - Accent2 2 2 4 4 2 3" xfId="50407"/>
    <cellStyle name="20% - Accent2 2 2 4 4 3" xfId="2412"/>
    <cellStyle name="20% - Accent2 2 2 4 4 4" xfId="2413"/>
    <cellStyle name="20% - Accent2 2 2 4 5" xfId="2414"/>
    <cellStyle name="20% - Accent2 2 2 4 5 2" xfId="2415"/>
    <cellStyle name="20% - Accent2 2 2 4 5 3" xfId="50408"/>
    <cellStyle name="20% - Accent2 2 2 4 6" xfId="2416"/>
    <cellStyle name="20% - Accent2 2 2 4 7" xfId="2417"/>
    <cellStyle name="20% - Accent2 2 2 5" xfId="2418"/>
    <cellStyle name="20% - Accent2 2 2 5 2" xfId="2419"/>
    <cellStyle name="20% - Accent2 2 2 5 2 2" xfId="2420"/>
    <cellStyle name="20% - Accent2 2 2 5 2 2 2" xfId="2421"/>
    <cellStyle name="20% - Accent2 2 2 5 2 2 3" xfId="50409"/>
    <cellStyle name="20% - Accent2 2 2 5 2 3" xfId="2422"/>
    <cellStyle name="20% - Accent2 2 2 5 2 4" xfId="2423"/>
    <cellStyle name="20% - Accent2 2 2 5 3" xfId="2424"/>
    <cellStyle name="20% - Accent2 2 2 5 3 2" xfId="2425"/>
    <cellStyle name="20% - Accent2 2 2 5 3 2 2" xfId="2426"/>
    <cellStyle name="20% - Accent2 2 2 5 3 2 3" xfId="50410"/>
    <cellStyle name="20% - Accent2 2 2 5 3 3" xfId="2427"/>
    <cellStyle name="20% - Accent2 2 2 5 3 4" xfId="2428"/>
    <cellStyle name="20% - Accent2 2 2 5 4" xfId="2429"/>
    <cellStyle name="20% - Accent2 2 2 5 4 2" xfId="2430"/>
    <cellStyle name="20% - Accent2 2 2 5 4 3" xfId="50411"/>
    <cellStyle name="20% - Accent2 2 2 5 5" xfId="2431"/>
    <cellStyle name="20% - Accent2 2 2 5 6" xfId="2432"/>
    <cellStyle name="20% - Accent2 2 2 6" xfId="2433"/>
    <cellStyle name="20% - Accent2 2 2 6 2" xfId="2434"/>
    <cellStyle name="20% - Accent2 2 2 6 2 2" xfId="2435"/>
    <cellStyle name="20% - Accent2 2 2 6 2 2 2" xfId="2436"/>
    <cellStyle name="20% - Accent2 2 2 6 2 2 3" xfId="50412"/>
    <cellStyle name="20% - Accent2 2 2 6 2 3" xfId="2437"/>
    <cellStyle name="20% - Accent2 2 2 6 2 4" xfId="2438"/>
    <cellStyle name="20% - Accent2 2 2 6 3" xfId="2439"/>
    <cellStyle name="20% - Accent2 2 2 6 3 2" xfId="2440"/>
    <cellStyle name="20% - Accent2 2 2 6 3 3" xfId="50413"/>
    <cellStyle name="20% - Accent2 2 2 6 4" xfId="2441"/>
    <cellStyle name="20% - Accent2 2 2 6 5" xfId="2442"/>
    <cellStyle name="20% - Accent2 2 2 7" xfId="2443"/>
    <cellStyle name="20% - Accent2 2 2 7 2" xfId="2444"/>
    <cellStyle name="20% - Accent2 2 2 7 2 2" xfId="2445"/>
    <cellStyle name="20% - Accent2 2 2 7 2 3" xfId="50414"/>
    <cellStyle name="20% - Accent2 2 2 7 3" xfId="2446"/>
    <cellStyle name="20% - Accent2 2 2 7 4" xfId="2447"/>
    <cellStyle name="20% - Accent2 2 2 8" xfId="2448"/>
    <cellStyle name="20% - Accent2 2 2 8 2" xfId="2449"/>
    <cellStyle name="20% - Accent2 2 2 8 2 2" xfId="2450"/>
    <cellStyle name="20% - Accent2 2 2 8 2 3" xfId="50415"/>
    <cellStyle name="20% - Accent2 2 2 8 3" xfId="2451"/>
    <cellStyle name="20% - Accent2 2 2 8 4" xfId="2452"/>
    <cellStyle name="20% - Accent2 2 2 9" xfId="2453"/>
    <cellStyle name="20% - Accent2 2 2 9 2" xfId="2454"/>
    <cellStyle name="20% - Accent2 2 2 9 3" xfId="50416"/>
    <cellStyle name="20% - Accent2 2 3" xfId="2455"/>
    <cellStyle name="20% - Accent2 2 3 10" xfId="2456"/>
    <cellStyle name="20% - Accent2 2 3 11" xfId="2457"/>
    <cellStyle name="20% - Accent2 2 3 12" xfId="60523"/>
    <cellStyle name="20% - Accent2 2 3 2" xfId="2458"/>
    <cellStyle name="20% - Accent2 2 3 2 10" xfId="2459"/>
    <cellStyle name="20% - Accent2 2 3 2 2" xfId="2460"/>
    <cellStyle name="20% - Accent2 2 3 2 2 2" xfId="2461"/>
    <cellStyle name="20% - Accent2 2 3 2 2 2 2" xfId="2462"/>
    <cellStyle name="20% - Accent2 2 3 2 2 2 2 2" xfId="2463"/>
    <cellStyle name="20% - Accent2 2 3 2 2 2 2 2 2" xfId="2464"/>
    <cellStyle name="20% - Accent2 2 3 2 2 2 2 2 2 2" xfId="2465"/>
    <cellStyle name="20% - Accent2 2 3 2 2 2 2 2 2 3" xfId="50417"/>
    <cellStyle name="20% - Accent2 2 3 2 2 2 2 2 3" xfId="2466"/>
    <cellStyle name="20% - Accent2 2 3 2 2 2 2 2 4" xfId="2467"/>
    <cellStyle name="20% - Accent2 2 3 2 2 2 2 3" xfId="2468"/>
    <cellStyle name="20% - Accent2 2 3 2 2 2 2 3 2" xfId="2469"/>
    <cellStyle name="20% - Accent2 2 3 2 2 2 2 3 2 2" xfId="2470"/>
    <cellStyle name="20% - Accent2 2 3 2 2 2 2 3 2 3" xfId="50418"/>
    <cellStyle name="20% - Accent2 2 3 2 2 2 2 3 3" xfId="2471"/>
    <cellStyle name="20% - Accent2 2 3 2 2 2 2 3 4" xfId="2472"/>
    <cellStyle name="20% - Accent2 2 3 2 2 2 2 4" xfId="2473"/>
    <cellStyle name="20% - Accent2 2 3 2 2 2 2 4 2" xfId="2474"/>
    <cellStyle name="20% - Accent2 2 3 2 2 2 2 4 3" xfId="50419"/>
    <cellStyle name="20% - Accent2 2 3 2 2 2 2 5" xfId="2475"/>
    <cellStyle name="20% - Accent2 2 3 2 2 2 2 6" xfId="2476"/>
    <cellStyle name="20% - Accent2 2 3 2 2 2 3" xfId="2477"/>
    <cellStyle name="20% - Accent2 2 3 2 2 2 3 2" xfId="2478"/>
    <cellStyle name="20% - Accent2 2 3 2 2 2 3 2 2" xfId="2479"/>
    <cellStyle name="20% - Accent2 2 3 2 2 2 3 2 3" xfId="50420"/>
    <cellStyle name="20% - Accent2 2 3 2 2 2 3 3" xfId="2480"/>
    <cellStyle name="20% - Accent2 2 3 2 2 2 3 4" xfId="2481"/>
    <cellStyle name="20% - Accent2 2 3 2 2 2 4" xfId="2482"/>
    <cellStyle name="20% - Accent2 2 3 2 2 2 4 2" xfId="2483"/>
    <cellStyle name="20% - Accent2 2 3 2 2 2 4 2 2" xfId="2484"/>
    <cellStyle name="20% - Accent2 2 3 2 2 2 4 2 3" xfId="50421"/>
    <cellStyle name="20% - Accent2 2 3 2 2 2 4 3" xfId="2485"/>
    <cellStyle name="20% - Accent2 2 3 2 2 2 4 4" xfId="2486"/>
    <cellStyle name="20% - Accent2 2 3 2 2 2 5" xfId="2487"/>
    <cellStyle name="20% - Accent2 2 3 2 2 2 5 2" xfId="2488"/>
    <cellStyle name="20% - Accent2 2 3 2 2 2 5 3" xfId="50422"/>
    <cellStyle name="20% - Accent2 2 3 2 2 2 6" xfId="2489"/>
    <cellStyle name="20% - Accent2 2 3 2 2 2 7" xfId="2490"/>
    <cellStyle name="20% - Accent2 2 3 2 2 3" xfId="2491"/>
    <cellStyle name="20% - Accent2 2 3 2 2 3 2" xfId="2492"/>
    <cellStyle name="20% - Accent2 2 3 2 2 3 2 2" xfId="2493"/>
    <cellStyle name="20% - Accent2 2 3 2 2 3 2 2 2" xfId="2494"/>
    <cellStyle name="20% - Accent2 2 3 2 2 3 2 2 3" xfId="50423"/>
    <cellStyle name="20% - Accent2 2 3 2 2 3 2 3" xfId="2495"/>
    <cellStyle name="20% - Accent2 2 3 2 2 3 2 4" xfId="2496"/>
    <cellStyle name="20% - Accent2 2 3 2 2 3 3" xfId="2497"/>
    <cellStyle name="20% - Accent2 2 3 2 2 3 3 2" xfId="2498"/>
    <cellStyle name="20% - Accent2 2 3 2 2 3 3 2 2" xfId="2499"/>
    <cellStyle name="20% - Accent2 2 3 2 2 3 3 2 3" xfId="50424"/>
    <cellStyle name="20% - Accent2 2 3 2 2 3 3 3" xfId="2500"/>
    <cellStyle name="20% - Accent2 2 3 2 2 3 3 4" xfId="2501"/>
    <cellStyle name="20% - Accent2 2 3 2 2 3 4" xfId="2502"/>
    <cellStyle name="20% - Accent2 2 3 2 2 3 4 2" xfId="2503"/>
    <cellStyle name="20% - Accent2 2 3 2 2 3 4 3" xfId="50425"/>
    <cellStyle name="20% - Accent2 2 3 2 2 3 5" xfId="2504"/>
    <cellStyle name="20% - Accent2 2 3 2 2 3 6" xfId="2505"/>
    <cellStyle name="20% - Accent2 2 3 2 2 4" xfId="2506"/>
    <cellStyle name="20% - Accent2 2 3 2 2 4 2" xfId="2507"/>
    <cellStyle name="20% - Accent2 2 3 2 2 4 2 2" xfId="2508"/>
    <cellStyle name="20% - Accent2 2 3 2 2 4 2 3" xfId="50426"/>
    <cellStyle name="20% - Accent2 2 3 2 2 4 3" xfId="2509"/>
    <cellStyle name="20% - Accent2 2 3 2 2 4 4" xfId="2510"/>
    <cellStyle name="20% - Accent2 2 3 2 2 5" xfId="2511"/>
    <cellStyle name="20% - Accent2 2 3 2 2 5 2" xfId="2512"/>
    <cellStyle name="20% - Accent2 2 3 2 2 5 2 2" xfId="2513"/>
    <cellStyle name="20% - Accent2 2 3 2 2 5 2 3" xfId="50427"/>
    <cellStyle name="20% - Accent2 2 3 2 2 5 3" xfId="2514"/>
    <cellStyle name="20% - Accent2 2 3 2 2 5 4" xfId="2515"/>
    <cellStyle name="20% - Accent2 2 3 2 2 6" xfId="2516"/>
    <cellStyle name="20% - Accent2 2 3 2 2 6 2" xfId="2517"/>
    <cellStyle name="20% - Accent2 2 3 2 2 6 3" xfId="50428"/>
    <cellStyle name="20% - Accent2 2 3 2 2 7" xfId="2518"/>
    <cellStyle name="20% - Accent2 2 3 2 2 8" xfId="2519"/>
    <cellStyle name="20% - Accent2 2 3 2 3" xfId="2520"/>
    <cellStyle name="20% - Accent2 2 3 2 3 2" xfId="2521"/>
    <cellStyle name="20% - Accent2 2 3 2 3 2 2" xfId="2522"/>
    <cellStyle name="20% - Accent2 2 3 2 3 2 2 2" xfId="2523"/>
    <cellStyle name="20% - Accent2 2 3 2 3 2 2 2 2" xfId="2524"/>
    <cellStyle name="20% - Accent2 2 3 2 3 2 2 2 3" xfId="50429"/>
    <cellStyle name="20% - Accent2 2 3 2 3 2 2 3" xfId="2525"/>
    <cellStyle name="20% - Accent2 2 3 2 3 2 2 4" xfId="2526"/>
    <cellStyle name="20% - Accent2 2 3 2 3 2 3" xfId="2527"/>
    <cellStyle name="20% - Accent2 2 3 2 3 2 3 2" xfId="2528"/>
    <cellStyle name="20% - Accent2 2 3 2 3 2 3 2 2" xfId="2529"/>
    <cellStyle name="20% - Accent2 2 3 2 3 2 3 2 3" xfId="50430"/>
    <cellStyle name="20% - Accent2 2 3 2 3 2 3 3" xfId="2530"/>
    <cellStyle name="20% - Accent2 2 3 2 3 2 3 4" xfId="2531"/>
    <cellStyle name="20% - Accent2 2 3 2 3 2 4" xfId="2532"/>
    <cellStyle name="20% - Accent2 2 3 2 3 2 4 2" xfId="2533"/>
    <cellStyle name="20% - Accent2 2 3 2 3 2 4 3" xfId="50431"/>
    <cellStyle name="20% - Accent2 2 3 2 3 2 5" xfId="2534"/>
    <cellStyle name="20% - Accent2 2 3 2 3 2 6" xfId="2535"/>
    <cellStyle name="20% - Accent2 2 3 2 3 3" xfId="2536"/>
    <cellStyle name="20% - Accent2 2 3 2 3 3 2" xfId="2537"/>
    <cellStyle name="20% - Accent2 2 3 2 3 3 2 2" xfId="2538"/>
    <cellStyle name="20% - Accent2 2 3 2 3 3 2 3" xfId="50432"/>
    <cellStyle name="20% - Accent2 2 3 2 3 3 3" xfId="2539"/>
    <cellStyle name="20% - Accent2 2 3 2 3 3 4" xfId="2540"/>
    <cellStyle name="20% - Accent2 2 3 2 3 4" xfId="2541"/>
    <cellStyle name="20% - Accent2 2 3 2 3 4 2" xfId="2542"/>
    <cellStyle name="20% - Accent2 2 3 2 3 4 2 2" xfId="2543"/>
    <cellStyle name="20% - Accent2 2 3 2 3 4 2 3" xfId="50433"/>
    <cellStyle name="20% - Accent2 2 3 2 3 4 3" xfId="2544"/>
    <cellStyle name="20% - Accent2 2 3 2 3 4 4" xfId="2545"/>
    <cellStyle name="20% - Accent2 2 3 2 3 5" xfId="2546"/>
    <cellStyle name="20% - Accent2 2 3 2 3 5 2" xfId="2547"/>
    <cellStyle name="20% - Accent2 2 3 2 3 5 3" xfId="50434"/>
    <cellStyle name="20% - Accent2 2 3 2 3 6" xfId="2548"/>
    <cellStyle name="20% - Accent2 2 3 2 3 7" xfId="2549"/>
    <cellStyle name="20% - Accent2 2 3 2 4" xfId="2550"/>
    <cellStyle name="20% - Accent2 2 3 2 4 2" xfId="2551"/>
    <cellStyle name="20% - Accent2 2 3 2 4 2 2" xfId="2552"/>
    <cellStyle name="20% - Accent2 2 3 2 4 2 2 2" xfId="2553"/>
    <cellStyle name="20% - Accent2 2 3 2 4 2 2 3" xfId="50435"/>
    <cellStyle name="20% - Accent2 2 3 2 4 2 3" xfId="2554"/>
    <cellStyle name="20% - Accent2 2 3 2 4 2 4" xfId="2555"/>
    <cellStyle name="20% - Accent2 2 3 2 4 3" xfId="2556"/>
    <cellStyle name="20% - Accent2 2 3 2 4 3 2" xfId="2557"/>
    <cellStyle name="20% - Accent2 2 3 2 4 3 2 2" xfId="2558"/>
    <cellStyle name="20% - Accent2 2 3 2 4 3 2 3" xfId="50436"/>
    <cellStyle name="20% - Accent2 2 3 2 4 3 3" xfId="2559"/>
    <cellStyle name="20% - Accent2 2 3 2 4 3 4" xfId="2560"/>
    <cellStyle name="20% - Accent2 2 3 2 4 4" xfId="2561"/>
    <cellStyle name="20% - Accent2 2 3 2 4 4 2" xfId="2562"/>
    <cellStyle name="20% - Accent2 2 3 2 4 4 3" xfId="50437"/>
    <cellStyle name="20% - Accent2 2 3 2 4 5" xfId="2563"/>
    <cellStyle name="20% - Accent2 2 3 2 4 6" xfId="2564"/>
    <cellStyle name="20% - Accent2 2 3 2 5" xfId="2565"/>
    <cellStyle name="20% - Accent2 2 3 2 5 2" xfId="2566"/>
    <cellStyle name="20% - Accent2 2 3 2 5 2 2" xfId="2567"/>
    <cellStyle name="20% - Accent2 2 3 2 5 2 2 2" xfId="2568"/>
    <cellStyle name="20% - Accent2 2 3 2 5 2 2 3" xfId="50438"/>
    <cellStyle name="20% - Accent2 2 3 2 5 2 3" xfId="2569"/>
    <cellStyle name="20% - Accent2 2 3 2 5 2 4" xfId="2570"/>
    <cellStyle name="20% - Accent2 2 3 2 5 3" xfId="2571"/>
    <cellStyle name="20% - Accent2 2 3 2 5 3 2" xfId="2572"/>
    <cellStyle name="20% - Accent2 2 3 2 5 3 3" xfId="50439"/>
    <cellStyle name="20% - Accent2 2 3 2 5 4" xfId="2573"/>
    <cellStyle name="20% - Accent2 2 3 2 5 5" xfId="2574"/>
    <cellStyle name="20% - Accent2 2 3 2 6" xfId="2575"/>
    <cellStyle name="20% - Accent2 2 3 2 6 2" xfId="2576"/>
    <cellStyle name="20% - Accent2 2 3 2 6 2 2" xfId="2577"/>
    <cellStyle name="20% - Accent2 2 3 2 6 2 3" xfId="50440"/>
    <cellStyle name="20% - Accent2 2 3 2 6 3" xfId="2578"/>
    <cellStyle name="20% - Accent2 2 3 2 6 4" xfId="2579"/>
    <cellStyle name="20% - Accent2 2 3 2 7" xfId="2580"/>
    <cellStyle name="20% - Accent2 2 3 2 7 2" xfId="2581"/>
    <cellStyle name="20% - Accent2 2 3 2 7 2 2" xfId="2582"/>
    <cellStyle name="20% - Accent2 2 3 2 7 2 3" xfId="50441"/>
    <cellStyle name="20% - Accent2 2 3 2 7 3" xfId="2583"/>
    <cellStyle name="20% - Accent2 2 3 2 7 4" xfId="2584"/>
    <cellStyle name="20% - Accent2 2 3 2 8" xfId="2585"/>
    <cellStyle name="20% - Accent2 2 3 2 8 2" xfId="2586"/>
    <cellStyle name="20% - Accent2 2 3 2 8 3" xfId="50442"/>
    <cellStyle name="20% - Accent2 2 3 2 9" xfId="2587"/>
    <cellStyle name="20% - Accent2 2 3 3" xfId="2588"/>
    <cellStyle name="20% - Accent2 2 3 3 2" xfId="2589"/>
    <cellStyle name="20% - Accent2 2 3 3 2 2" xfId="2590"/>
    <cellStyle name="20% - Accent2 2 3 3 2 2 2" xfId="2591"/>
    <cellStyle name="20% - Accent2 2 3 3 2 2 2 2" xfId="2592"/>
    <cellStyle name="20% - Accent2 2 3 3 2 2 2 2 2" xfId="2593"/>
    <cellStyle name="20% - Accent2 2 3 3 2 2 2 2 3" xfId="50443"/>
    <cellStyle name="20% - Accent2 2 3 3 2 2 2 3" xfId="2594"/>
    <cellStyle name="20% - Accent2 2 3 3 2 2 2 4" xfId="2595"/>
    <cellStyle name="20% - Accent2 2 3 3 2 2 3" xfId="2596"/>
    <cellStyle name="20% - Accent2 2 3 3 2 2 3 2" xfId="2597"/>
    <cellStyle name="20% - Accent2 2 3 3 2 2 3 2 2" xfId="2598"/>
    <cellStyle name="20% - Accent2 2 3 3 2 2 3 2 3" xfId="50444"/>
    <cellStyle name="20% - Accent2 2 3 3 2 2 3 3" xfId="2599"/>
    <cellStyle name="20% - Accent2 2 3 3 2 2 3 4" xfId="2600"/>
    <cellStyle name="20% - Accent2 2 3 3 2 2 4" xfId="2601"/>
    <cellStyle name="20% - Accent2 2 3 3 2 2 4 2" xfId="2602"/>
    <cellStyle name="20% - Accent2 2 3 3 2 2 4 3" xfId="50445"/>
    <cellStyle name="20% - Accent2 2 3 3 2 2 5" xfId="2603"/>
    <cellStyle name="20% - Accent2 2 3 3 2 2 6" xfId="2604"/>
    <cellStyle name="20% - Accent2 2 3 3 2 3" xfId="2605"/>
    <cellStyle name="20% - Accent2 2 3 3 2 3 2" xfId="2606"/>
    <cellStyle name="20% - Accent2 2 3 3 2 3 2 2" xfId="2607"/>
    <cellStyle name="20% - Accent2 2 3 3 2 3 2 3" xfId="50446"/>
    <cellStyle name="20% - Accent2 2 3 3 2 3 3" xfId="2608"/>
    <cellStyle name="20% - Accent2 2 3 3 2 3 4" xfId="2609"/>
    <cellStyle name="20% - Accent2 2 3 3 2 4" xfId="2610"/>
    <cellStyle name="20% - Accent2 2 3 3 2 4 2" xfId="2611"/>
    <cellStyle name="20% - Accent2 2 3 3 2 4 2 2" xfId="2612"/>
    <cellStyle name="20% - Accent2 2 3 3 2 4 2 3" xfId="50447"/>
    <cellStyle name="20% - Accent2 2 3 3 2 4 3" xfId="2613"/>
    <cellStyle name="20% - Accent2 2 3 3 2 4 4" xfId="2614"/>
    <cellStyle name="20% - Accent2 2 3 3 2 5" xfId="2615"/>
    <cellStyle name="20% - Accent2 2 3 3 2 5 2" xfId="2616"/>
    <cellStyle name="20% - Accent2 2 3 3 2 5 3" xfId="50448"/>
    <cellStyle name="20% - Accent2 2 3 3 2 6" xfId="2617"/>
    <cellStyle name="20% - Accent2 2 3 3 2 7" xfId="2618"/>
    <cellStyle name="20% - Accent2 2 3 3 3" xfId="2619"/>
    <cellStyle name="20% - Accent2 2 3 3 3 2" xfId="2620"/>
    <cellStyle name="20% - Accent2 2 3 3 3 2 2" xfId="2621"/>
    <cellStyle name="20% - Accent2 2 3 3 3 2 2 2" xfId="2622"/>
    <cellStyle name="20% - Accent2 2 3 3 3 2 2 3" xfId="50449"/>
    <cellStyle name="20% - Accent2 2 3 3 3 2 3" xfId="2623"/>
    <cellStyle name="20% - Accent2 2 3 3 3 2 4" xfId="2624"/>
    <cellStyle name="20% - Accent2 2 3 3 3 3" xfId="2625"/>
    <cellStyle name="20% - Accent2 2 3 3 3 3 2" xfId="2626"/>
    <cellStyle name="20% - Accent2 2 3 3 3 3 2 2" xfId="2627"/>
    <cellStyle name="20% - Accent2 2 3 3 3 3 2 3" xfId="50450"/>
    <cellStyle name="20% - Accent2 2 3 3 3 3 3" xfId="2628"/>
    <cellStyle name="20% - Accent2 2 3 3 3 3 4" xfId="2629"/>
    <cellStyle name="20% - Accent2 2 3 3 3 4" xfId="2630"/>
    <cellStyle name="20% - Accent2 2 3 3 3 4 2" xfId="2631"/>
    <cellStyle name="20% - Accent2 2 3 3 3 4 3" xfId="50451"/>
    <cellStyle name="20% - Accent2 2 3 3 3 5" xfId="2632"/>
    <cellStyle name="20% - Accent2 2 3 3 3 6" xfId="2633"/>
    <cellStyle name="20% - Accent2 2 3 3 4" xfId="2634"/>
    <cellStyle name="20% - Accent2 2 3 3 4 2" xfId="2635"/>
    <cellStyle name="20% - Accent2 2 3 3 4 2 2" xfId="2636"/>
    <cellStyle name="20% - Accent2 2 3 3 4 2 3" xfId="50452"/>
    <cellStyle name="20% - Accent2 2 3 3 4 3" xfId="2637"/>
    <cellStyle name="20% - Accent2 2 3 3 4 4" xfId="2638"/>
    <cellStyle name="20% - Accent2 2 3 3 5" xfId="2639"/>
    <cellStyle name="20% - Accent2 2 3 3 5 2" xfId="2640"/>
    <cellStyle name="20% - Accent2 2 3 3 5 2 2" xfId="2641"/>
    <cellStyle name="20% - Accent2 2 3 3 5 2 3" xfId="50453"/>
    <cellStyle name="20% - Accent2 2 3 3 5 3" xfId="2642"/>
    <cellStyle name="20% - Accent2 2 3 3 5 4" xfId="2643"/>
    <cellStyle name="20% - Accent2 2 3 3 6" xfId="2644"/>
    <cellStyle name="20% - Accent2 2 3 3 6 2" xfId="2645"/>
    <cellStyle name="20% - Accent2 2 3 3 6 3" xfId="50454"/>
    <cellStyle name="20% - Accent2 2 3 3 7" xfId="2646"/>
    <cellStyle name="20% - Accent2 2 3 3 8" xfId="2647"/>
    <cellStyle name="20% - Accent2 2 3 4" xfId="2648"/>
    <cellStyle name="20% - Accent2 2 3 4 2" xfId="2649"/>
    <cellStyle name="20% - Accent2 2 3 4 2 2" xfId="2650"/>
    <cellStyle name="20% - Accent2 2 3 4 2 2 2" xfId="2651"/>
    <cellStyle name="20% - Accent2 2 3 4 2 2 2 2" xfId="2652"/>
    <cellStyle name="20% - Accent2 2 3 4 2 2 2 3" xfId="50455"/>
    <cellStyle name="20% - Accent2 2 3 4 2 2 3" xfId="2653"/>
    <cellStyle name="20% - Accent2 2 3 4 2 2 4" xfId="2654"/>
    <cellStyle name="20% - Accent2 2 3 4 2 3" xfId="2655"/>
    <cellStyle name="20% - Accent2 2 3 4 2 3 2" xfId="2656"/>
    <cellStyle name="20% - Accent2 2 3 4 2 3 2 2" xfId="2657"/>
    <cellStyle name="20% - Accent2 2 3 4 2 3 2 3" xfId="50456"/>
    <cellStyle name="20% - Accent2 2 3 4 2 3 3" xfId="2658"/>
    <cellStyle name="20% - Accent2 2 3 4 2 3 4" xfId="2659"/>
    <cellStyle name="20% - Accent2 2 3 4 2 4" xfId="2660"/>
    <cellStyle name="20% - Accent2 2 3 4 2 4 2" xfId="2661"/>
    <cellStyle name="20% - Accent2 2 3 4 2 4 3" xfId="50457"/>
    <cellStyle name="20% - Accent2 2 3 4 2 5" xfId="2662"/>
    <cellStyle name="20% - Accent2 2 3 4 2 6" xfId="2663"/>
    <cellStyle name="20% - Accent2 2 3 4 3" xfId="2664"/>
    <cellStyle name="20% - Accent2 2 3 4 3 2" xfId="2665"/>
    <cellStyle name="20% - Accent2 2 3 4 3 2 2" xfId="2666"/>
    <cellStyle name="20% - Accent2 2 3 4 3 2 3" xfId="50458"/>
    <cellStyle name="20% - Accent2 2 3 4 3 3" xfId="2667"/>
    <cellStyle name="20% - Accent2 2 3 4 3 4" xfId="2668"/>
    <cellStyle name="20% - Accent2 2 3 4 4" xfId="2669"/>
    <cellStyle name="20% - Accent2 2 3 4 4 2" xfId="2670"/>
    <cellStyle name="20% - Accent2 2 3 4 4 2 2" xfId="2671"/>
    <cellStyle name="20% - Accent2 2 3 4 4 2 3" xfId="50459"/>
    <cellStyle name="20% - Accent2 2 3 4 4 3" xfId="2672"/>
    <cellStyle name="20% - Accent2 2 3 4 4 4" xfId="2673"/>
    <cellStyle name="20% - Accent2 2 3 4 5" xfId="2674"/>
    <cellStyle name="20% - Accent2 2 3 4 5 2" xfId="2675"/>
    <cellStyle name="20% - Accent2 2 3 4 5 3" xfId="50460"/>
    <cellStyle name="20% - Accent2 2 3 4 6" xfId="2676"/>
    <cellStyle name="20% - Accent2 2 3 4 7" xfId="2677"/>
    <cellStyle name="20% - Accent2 2 3 5" xfId="2678"/>
    <cellStyle name="20% - Accent2 2 3 5 2" xfId="2679"/>
    <cellStyle name="20% - Accent2 2 3 5 2 2" xfId="2680"/>
    <cellStyle name="20% - Accent2 2 3 5 2 2 2" xfId="2681"/>
    <cellStyle name="20% - Accent2 2 3 5 2 2 3" xfId="50461"/>
    <cellStyle name="20% - Accent2 2 3 5 2 3" xfId="2682"/>
    <cellStyle name="20% - Accent2 2 3 5 2 4" xfId="2683"/>
    <cellStyle name="20% - Accent2 2 3 5 3" xfId="2684"/>
    <cellStyle name="20% - Accent2 2 3 5 3 2" xfId="2685"/>
    <cellStyle name="20% - Accent2 2 3 5 3 2 2" xfId="2686"/>
    <cellStyle name="20% - Accent2 2 3 5 3 2 3" xfId="50462"/>
    <cellStyle name="20% - Accent2 2 3 5 3 3" xfId="2687"/>
    <cellStyle name="20% - Accent2 2 3 5 3 4" xfId="2688"/>
    <cellStyle name="20% - Accent2 2 3 5 4" xfId="2689"/>
    <cellStyle name="20% - Accent2 2 3 5 4 2" xfId="2690"/>
    <cellStyle name="20% - Accent2 2 3 5 4 3" xfId="50463"/>
    <cellStyle name="20% - Accent2 2 3 5 5" xfId="2691"/>
    <cellStyle name="20% - Accent2 2 3 5 6" xfId="2692"/>
    <cellStyle name="20% - Accent2 2 3 6" xfId="2693"/>
    <cellStyle name="20% - Accent2 2 3 6 2" xfId="2694"/>
    <cellStyle name="20% - Accent2 2 3 6 2 2" xfId="2695"/>
    <cellStyle name="20% - Accent2 2 3 6 2 2 2" xfId="2696"/>
    <cellStyle name="20% - Accent2 2 3 6 2 2 3" xfId="50464"/>
    <cellStyle name="20% - Accent2 2 3 6 2 3" xfId="2697"/>
    <cellStyle name="20% - Accent2 2 3 6 2 4" xfId="2698"/>
    <cellStyle name="20% - Accent2 2 3 6 3" xfId="2699"/>
    <cellStyle name="20% - Accent2 2 3 6 3 2" xfId="2700"/>
    <cellStyle name="20% - Accent2 2 3 6 3 3" xfId="50465"/>
    <cellStyle name="20% - Accent2 2 3 6 4" xfId="2701"/>
    <cellStyle name="20% - Accent2 2 3 6 5" xfId="2702"/>
    <cellStyle name="20% - Accent2 2 3 7" xfId="2703"/>
    <cellStyle name="20% - Accent2 2 3 7 2" xfId="2704"/>
    <cellStyle name="20% - Accent2 2 3 7 2 2" xfId="2705"/>
    <cellStyle name="20% - Accent2 2 3 7 2 3" xfId="50466"/>
    <cellStyle name="20% - Accent2 2 3 7 3" xfId="2706"/>
    <cellStyle name="20% - Accent2 2 3 7 4" xfId="2707"/>
    <cellStyle name="20% - Accent2 2 3 8" xfId="2708"/>
    <cellStyle name="20% - Accent2 2 3 8 2" xfId="2709"/>
    <cellStyle name="20% - Accent2 2 3 8 2 2" xfId="2710"/>
    <cellStyle name="20% - Accent2 2 3 8 2 3" xfId="50467"/>
    <cellStyle name="20% - Accent2 2 3 8 3" xfId="2711"/>
    <cellStyle name="20% - Accent2 2 3 8 4" xfId="2712"/>
    <cellStyle name="20% - Accent2 2 3 9" xfId="2713"/>
    <cellStyle name="20% - Accent2 2 3 9 2" xfId="2714"/>
    <cellStyle name="20% - Accent2 2 3 9 3" xfId="50468"/>
    <cellStyle name="20% - Accent2 2 4" xfId="2715"/>
    <cellStyle name="20% - Accent2 2 4 10" xfId="2716"/>
    <cellStyle name="20% - Accent2 2 4 2" xfId="2717"/>
    <cellStyle name="20% - Accent2 2 4 2 2" xfId="2718"/>
    <cellStyle name="20% - Accent2 2 4 2 2 2" xfId="2719"/>
    <cellStyle name="20% - Accent2 2 4 2 2 2 2" xfId="2720"/>
    <cellStyle name="20% - Accent2 2 4 2 2 2 2 2" xfId="2721"/>
    <cellStyle name="20% - Accent2 2 4 2 2 2 2 2 2" xfId="2722"/>
    <cellStyle name="20% - Accent2 2 4 2 2 2 2 2 3" xfId="50469"/>
    <cellStyle name="20% - Accent2 2 4 2 2 2 2 3" xfId="2723"/>
    <cellStyle name="20% - Accent2 2 4 2 2 2 2 4" xfId="2724"/>
    <cellStyle name="20% - Accent2 2 4 2 2 2 3" xfId="2725"/>
    <cellStyle name="20% - Accent2 2 4 2 2 2 3 2" xfId="2726"/>
    <cellStyle name="20% - Accent2 2 4 2 2 2 3 2 2" xfId="2727"/>
    <cellStyle name="20% - Accent2 2 4 2 2 2 3 2 3" xfId="50470"/>
    <cellStyle name="20% - Accent2 2 4 2 2 2 3 3" xfId="2728"/>
    <cellStyle name="20% - Accent2 2 4 2 2 2 3 4" xfId="2729"/>
    <cellStyle name="20% - Accent2 2 4 2 2 2 4" xfId="2730"/>
    <cellStyle name="20% - Accent2 2 4 2 2 2 4 2" xfId="2731"/>
    <cellStyle name="20% - Accent2 2 4 2 2 2 4 3" xfId="50471"/>
    <cellStyle name="20% - Accent2 2 4 2 2 2 5" xfId="2732"/>
    <cellStyle name="20% - Accent2 2 4 2 2 2 6" xfId="2733"/>
    <cellStyle name="20% - Accent2 2 4 2 2 3" xfId="2734"/>
    <cellStyle name="20% - Accent2 2 4 2 2 3 2" xfId="2735"/>
    <cellStyle name="20% - Accent2 2 4 2 2 3 2 2" xfId="2736"/>
    <cellStyle name="20% - Accent2 2 4 2 2 3 2 3" xfId="50472"/>
    <cellStyle name="20% - Accent2 2 4 2 2 3 3" xfId="2737"/>
    <cellStyle name="20% - Accent2 2 4 2 2 3 4" xfId="2738"/>
    <cellStyle name="20% - Accent2 2 4 2 2 4" xfId="2739"/>
    <cellStyle name="20% - Accent2 2 4 2 2 4 2" xfId="2740"/>
    <cellStyle name="20% - Accent2 2 4 2 2 4 2 2" xfId="2741"/>
    <cellStyle name="20% - Accent2 2 4 2 2 4 2 3" xfId="50473"/>
    <cellStyle name="20% - Accent2 2 4 2 2 4 3" xfId="2742"/>
    <cellStyle name="20% - Accent2 2 4 2 2 4 4" xfId="2743"/>
    <cellStyle name="20% - Accent2 2 4 2 2 5" xfId="2744"/>
    <cellStyle name="20% - Accent2 2 4 2 2 5 2" xfId="2745"/>
    <cellStyle name="20% - Accent2 2 4 2 2 5 3" xfId="50474"/>
    <cellStyle name="20% - Accent2 2 4 2 2 6" xfId="2746"/>
    <cellStyle name="20% - Accent2 2 4 2 2 7" xfId="2747"/>
    <cellStyle name="20% - Accent2 2 4 2 3" xfId="2748"/>
    <cellStyle name="20% - Accent2 2 4 2 3 2" xfId="2749"/>
    <cellStyle name="20% - Accent2 2 4 2 3 2 2" xfId="2750"/>
    <cellStyle name="20% - Accent2 2 4 2 3 2 2 2" xfId="2751"/>
    <cellStyle name="20% - Accent2 2 4 2 3 2 2 3" xfId="50475"/>
    <cellStyle name="20% - Accent2 2 4 2 3 2 3" xfId="2752"/>
    <cellStyle name="20% - Accent2 2 4 2 3 2 4" xfId="2753"/>
    <cellStyle name="20% - Accent2 2 4 2 3 3" xfId="2754"/>
    <cellStyle name="20% - Accent2 2 4 2 3 3 2" xfId="2755"/>
    <cellStyle name="20% - Accent2 2 4 2 3 3 2 2" xfId="2756"/>
    <cellStyle name="20% - Accent2 2 4 2 3 3 2 3" xfId="50476"/>
    <cellStyle name="20% - Accent2 2 4 2 3 3 3" xfId="2757"/>
    <cellStyle name="20% - Accent2 2 4 2 3 3 4" xfId="2758"/>
    <cellStyle name="20% - Accent2 2 4 2 3 4" xfId="2759"/>
    <cellStyle name="20% - Accent2 2 4 2 3 4 2" xfId="2760"/>
    <cellStyle name="20% - Accent2 2 4 2 3 4 3" xfId="50477"/>
    <cellStyle name="20% - Accent2 2 4 2 3 5" xfId="2761"/>
    <cellStyle name="20% - Accent2 2 4 2 3 6" xfId="2762"/>
    <cellStyle name="20% - Accent2 2 4 2 4" xfId="2763"/>
    <cellStyle name="20% - Accent2 2 4 2 4 2" xfId="2764"/>
    <cellStyle name="20% - Accent2 2 4 2 4 2 2" xfId="2765"/>
    <cellStyle name="20% - Accent2 2 4 2 4 2 3" xfId="50478"/>
    <cellStyle name="20% - Accent2 2 4 2 4 3" xfId="2766"/>
    <cellStyle name="20% - Accent2 2 4 2 4 4" xfId="2767"/>
    <cellStyle name="20% - Accent2 2 4 2 5" xfId="2768"/>
    <cellStyle name="20% - Accent2 2 4 2 5 2" xfId="2769"/>
    <cellStyle name="20% - Accent2 2 4 2 5 2 2" xfId="2770"/>
    <cellStyle name="20% - Accent2 2 4 2 5 2 3" xfId="50479"/>
    <cellStyle name="20% - Accent2 2 4 2 5 3" xfId="2771"/>
    <cellStyle name="20% - Accent2 2 4 2 5 4" xfId="2772"/>
    <cellStyle name="20% - Accent2 2 4 2 6" xfId="2773"/>
    <cellStyle name="20% - Accent2 2 4 2 6 2" xfId="2774"/>
    <cellStyle name="20% - Accent2 2 4 2 6 3" xfId="50480"/>
    <cellStyle name="20% - Accent2 2 4 2 7" xfId="2775"/>
    <cellStyle name="20% - Accent2 2 4 2 8" xfId="2776"/>
    <cellStyle name="20% - Accent2 2 4 3" xfId="2777"/>
    <cellStyle name="20% - Accent2 2 4 3 2" xfId="2778"/>
    <cellStyle name="20% - Accent2 2 4 3 2 2" xfId="2779"/>
    <cellStyle name="20% - Accent2 2 4 3 2 2 2" xfId="2780"/>
    <cellStyle name="20% - Accent2 2 4 3 2 2 2 2" xfId="2781"/>
    <cellStyle name="20% - Accent2 2 4 3 2 2 2 3" xfId="50481"/>
    <cellStyle name="20% - Accent2 2 4 3 2 2 3" xfId="2782"/>
    <cellStyle name="20% - Accent2 2 4 3 2 2 4" xfId="2783"/>
    <cellStyle name="20% - Accent2 2 4 3 2 3" xfId="2784"/>
    <cellStyle name="20% - Accent2 2 4 3 2 3 2" xfId="2785"/>
    <cellStyle name="20% - Accent2 2 4 3 2 3 2 2" xfId="2786"/>
    <cellStyle name="20% - Accent2 2 4 3 2 3 2 3" xfId="50482"/>
    <cellStyle name="20% - Accent2 2 4 3 2 3 3" xfId="2787"/>
    <cellStyle name="20% - Accent2 2 4 3 2 3 4" xfId="2788"/>
    <cellStyle name="20% - Accent2 2 4 3 2 4" xfId="2789"/>
    <cellStyle name="20% - Accent2 2 4 3 2 4 2" xfId="2790"/>
    <cellStyle name="20% - Accent2 2 4 3 2 4 3" xfId="50483"/>
    <cellStyle name="20% - Accent2 2 4 3 2 5" xfId="2791"/>
    <cellStyle name="20% - Accent2 2 4 3 2 6" xfId="2792"/>
    <cellStyle name="20% - Accent2 2 4 3 3" xfId="2793"/>
    <cellStyle name="20% - Accent2 2 4 3 3 2" xfId="2794"/>
    <cellStyle name="20% - Accent2 2 4 3 3 2 2" xfId="2795"/>
    <cellStyle name="20% - Accent2 2 4 3 3 2 3" xfId="50484"/>
    <cellStyle name="20% - Accent2 2 4 3 3 3" xfId="2796"/>
    <cellStyle name="20% - Accent2 2 4 3 3 4" xfId="2797"/>
    <cellStyle name="20% - Accent2 2 4 3 4" xfId="2798"/>
    <cellStyle name="20% - Accent2 2 4 3 4 2" xfId="2799"/>
    <cellStyle name="20% - Accent2 2 4 3 4 2 2" xfId="2800"/>
    <cellStyle name="20% - Accent2 2 4 3 4 2 3" xfId="50485"/>
    <cellStyle name="20% - Accent2 2 4 3 4 3" xfId="2801"/>
    <cellStyle name="20% - Accent2 2 4 3 4 4" xfId="2802"/>
    <cellStyle name="20% - Accent2 2 4 3 5" xfId="2803"/>
    <cellStyle name="20% - Accent2 2 4 3 5 2" xfId="2804"/>
    <cellStyle name="20% - Accent2 2 4 3 5 3" xfId="50486"/>
    <cellStyle name="20% - Accent2 2 4 3 6" xfId="2805"/>
    <cellStyle name="20% - Accent2 2 4 3 7" xfId="2806"/>
    <cellStyle name="20% - Accent2 2 4 4" xfId="2807"/>
    <cellStyle name="20% - Accent2 2 4 4 2" xfId="2808"/>
    <cellStyle name="20% - Accent2 2 4 4 2 2" xfId="2809"/>
    <cellStyle name="20% - Accent2 2 4 4 2 2 2" xfId="2810"/>
    <cellStyle name="20% - Accent2 2 4 4 2 2 3" xfId="50487"/>
    <cellStyle name="20% - Accent2 2 4 4 2 3" xfId="2811"/>
    <cellStyle name="20% - Accent2 2 4 4 2 4" xfId="2812"/>
    <cellStyle name="20% - Accent2 2 4 4 3" xfId="2813"/>
    <cellStyle name="20% - Accent2 2 4 4 3 2" xfId="2814"/>
    <cellStyle name="20% - Accent2 2 4 4 3 2 2" xfId="2815"/>
    <cellStyle name="20% - Accent2 2 4 4 3 2 3" xfId="50488"/>
    <cellStyle name="20% - Accent2 2 4 4 3 3" xfId="2816"/>
    <cellStyle name="20% - Accent2 2 4 4 3 4" xfId="2817"/>
    <cellStyle name="20% - Accent2 2 4 4 4" xfId="2818"/>
    <cellStyle name="20% - Accent2 2 4 4 4 2" xfId="2819"/>
    <cellStyle name="20% - Accent2 2 4 4 4 3" xfId="50489"/>
    <cellStyle name="20% - Accent2 2 4 4 5" xfId="2820"/>
    <cellStyle name="20% - Accent2 2 4 4 6" xfId="2821"/>
    <cellStyle name="20% - Accent2 2 4 5" xfId="2822"/>
    <cellStyle name="20% - Accent2 2 4 5 2" xfId="2823"/>
    <cellStyle name="20% - Accent2 2 4 5 2 2" xfId="2824"/>
    <cellStyle name="20% - Accent2 2 4 5 2 2 2" xfId="2825"/>
    <cellStyle name="20% - Accent2 2 4 5 2 2 3" xfId="50490"/>
    <cellStyle name="20% - Accent2 2 4 5 2 3" xfId="2826"/>
    <cellStyle name="20% - Accent2 2 4 5 2 4" xfId="2827"/>
    <cellStyle name="20% - Accent2 2 4 5 3" xfId="2828"/>
    <cellStyle name="20% - Accent2 2 4 5 3 2" xfId="2829"/>
    <cellStyle name="20% - Accent2 2 4 5 3 3" xfId="50491"/>
    <cellStyle name="20% - Accent2 2 4 5 4" xfId="2830"/>
    <cellStyle name="20% - Accent2 2 4 5 5" xfId="2831"/>
    <cellStyle name="20% - Accent2 2 4 6" xfId="2832"/>
    <cellStyle name="20% - Accent2 2 4 6 2" xfId="2833"/>
    <cellStyle name="20% - Accent2 2 4 6 2 2" xfId="2834"/>
    <cellStyle name="20% - Accent2 2 4 6 2 3" xfId="50492"/>
    <cellStyle name="20% - Accent2 2 4 6 3" xfId="2835"/>
    <cellStyle name="20% - Accent2 2 4 6 4" xfId="2836"/>
    <cellStyle name="20% - Accent2 2 4 7" xfId="2837"/>
    <cellStyle name="20% - Accent2 2 4 7 2" xfId="2838"/>
    <cellStyle name="20% - Accent2 2 4 7 2 2" xfId="2839"/>
    <cellStyle name="20% - Accent2 2 4 7 2 3" xfId="50493"/>
    <cellStyle name="20% - Accent2 2 4 7 3" xfId="2840"/>
    <cellStyle name="20% - Accent2 2 4 7 4" xfId="2841"/>
    <cellStyle name="20% - Accent2 2 4 8" xfId="2842"/>
    <cellStyle name="20% - Accent2 2 4 8 2" xfId="2843"/>
    <cellStyle name="20% - Accent2 2 4 8 3" xfId="50494"/>
    <cellStyle name="20% - Accent2 2 4 9" xfId="2844"/>
    <cellStyle name="20% - Accent2 2 5" xfId="2845"/>
    <cellStyle name="20% - Accent2 2 5 10" xfId="2846"/>
    <cellStyle name="20% - Accent2 2 5 2" xfId="2847"/>
    <cellStyle name="20% - Accent2 2 5 2 2" xfId="2848"/>
    <cellStyle name="20% - Accent2 2 5 2 2 2" xfId="2849"/>
    <cellStyle name="20% - Accent2 2 5 2 2 2 2" xfId="2850"/>
    <cellStyle name="20% - Accent2 2 5 2 2 2 2 2" xfId="2851"/>
    <cellStyle name="20% - Accent2 2 5 2 2 2 2 2 2" xfId="2852"/>
    <cellStyle name="20% - Accent2 2 5 2 2 2 2 2 3" xfId="50495"/>
    <cellStyle name="20% - Accent2 2 5 2 2 2 2 3" xfId="2853"/>
    <cellStyle name="20% - Accent2 2 5 2 2 2 2 4" xfId="2854"/>
    <cellStyle name="20% - Accent2 2 5 2 2 2 3" xfId="2855"/>
    <cellStyle name="20% - Accent2 2 5 2 2 2 3 2" xfId="2856"/>
    <cellStyle name="20% - Accent2 2 5 2 2 2 3 2 2" xfId="2857"/>
    <cellStyle name="20% - Accent2 2 5 2 2 2 3 2 3" xfId="50496"/>
    <cellStyle name="20% - Accent2 2 5 2 2 2 3 3" xfId="2858"/>
    <cellStyle name="20% - Accent2 2 5 2 2 2 3 4" xfId="2859"/>
    <cellStyle name="20% - Accent2 2 5 2 2 2 4" xfId="2860"/>
    <cellStyle name="20% - Accent2 2 5 2 2 2 4 2" xfId="2861"/>
    <cellStyle name="20% - Accent2 2 5 2 2 2 4 3" xfId="50497"/>
    <cellStyle name="20% - Accent2 2 5 2 2 2 5" xfId="2862"/>
    <cellStyle name="20% - Accent2 2 5 2 2 2 6" xfId="2863"/>
    <cellStyle name="20% - Accent2 2 5 2 2 3" xfId="2864"/>
    <cellStyle name="20% - Accent2 2 5 2 2 3 2" xfId="2865"/>
    <cellStyle name="20% - Accent2 2 5 2 2 3 2 2" xfId="2866"/>
    <cellStyle name="20% - Accent2 2 5 2 2 3 2 3" xfId="50498"/>
    <cellStyle name="20% - Accent2 2 5 2 2 3 3" xfId="2867"/>
    <cellStyle name="20% - Accent2 2 5 2 2 3 4" xfId="2868"/>
    <cellStyle name="20% - Accent2 2 5 2 2 4" xfId="2869"/>
    <cellStyle name="20% - Accent2 2 5 2 2 4 2" xfId="2870"/>
    <cellStyle name="20% - Accent2 2 5 2 2 4 2 2" xfId="2871"/>
    <cellStyle name="20% - Accent2 2 5 2 2 4 2 3" xfId="50499"/>
    <cellStyle name="20% - Accent2 2 5 2 2 4 3" xfId="2872"/>
    <cellStyle name="20% - Accent2 2 5 2 2 4 4" xfId="2873"/>
    <cellStyle name="20% - Accent2 2 5 2 2 5" xfId="2874"/>
    <cellStyle name="20% - Accent2 2 5 2 2 5 2" xfId="2875"/>
    <cellStyle name="20% - Accent2 2 5 2 2 5 3" xfId="50500"/>
    <cellStyle name="20% - Accent2 2 5 2 2 6" xfId="2876"/>
    <cellStyle name="20% - Accent2 2 5 2 2 7" xfId="2877"/>
    <cellStyle name="20% - Accent2 2 5 2 3" xfId="2878"/>
    <cellStyle name="20% - Accent2 2 5 2 3 2" xfId="2879"/>
    <cellStyle name="20% - Accent2 2 5 2 3 2 2" xfId="2880"/>
    <cellStyle name="20% - Accent2 2 5 2 3 2 2 2" xfId="2881"/>
    <cellStyle name="20% - Accent2 2 5 2 3 2 2 3" xfId="50501"/>
    <cellStyle name="20% - Accent2 2 5 2 3 2 3" xfId="2882"/>
    <cellStyle name="20% - Accent2 2 5 2 3 2 4" xfId="2883"/>
    <cellStyle name="20% - Accent2 2 5 2 3 3" xfId="2884"/>
    <cellStyle name="20% - Accent2 2 5 2 3 3 2" xfId="2885"/>
    <cellStyle name="20% - Accent2 2 5 2 3 3 2 2" xfId="2886"/>
    <cellStyle name="20% - Accent2 2 5 2 3 3 2 3" xfId="50502"/>
    <cellStyle name="20% - Accent2 2 5 2 3 3 3" xfId="2887"/>
    <cellStyle name="20% - Accent2 2 5 2 3 3 4" xfId="2888"/>
    <cellStyle name="20% - Accent2 2 5 2 3 4" xfId="2889"/>
    <cellStyle name="20% - Accent2 2 5 2 3 4 2" xfId="2890"/>
    <cellStyle name="20% - Accent2 2 5 2 3 4 3" xfId="50503"/>
    <cellStyle name="20% - Accent2 2 5 2 3 5" xfId="2891"/>
    <cellStyle name="20% - Accent2 2 5 2 3 6" xfId="2892"/>
    <cellStyle name="20% - Accent2 2 5 2 4" xfId="2893"/>
    <cellStyle name="20% - Accent2 2 5 2 4 2" xfId="2894"/>
    <cellStyle name="20% - Accent2 2 5 2 4 2 2" xfId="2895"/>
    <cellStyle name="20% - Accent2 2 5 2 4 2 3" xfId="50504"/>
    <cellStyle name="20% - Accent2 2 5 2 4 3" xfId="2896"/>
    <cellStyle name="20% - Accent2 2 5 2 4 4" xfId="2897"/>
    <cellStyle name="20% - Accent2 2 5 2 5" xfId="2898"/>
    <cellStyle name="20% - Accent2 2 5 2 5 2" xfId="2899"/>
    <cellStyle name="20% - Accent2 2 5 2 5 2 2" xfId="2900"/>
    <cellStyle name="20% - Accent2 2 5 2 5 2 3" xfId="50505"/>
    <cellStyle name="20% - Accent2 2 5 2 5 3" xfId="2901"/>
    <cellStyle name="20% - Accent2 2 5 2 5 4" xfId="2902"/>
    <cellStyle name="20% - Accent2 2 5 2 6" xfId="2903"/>
    <cellStyle name="20% - Accent2 2 5 2 6 2" xfId="2904"/>
    <cellStyle name="20% - Accent2 2 5 2 6 3" xfId="50506"/>
    <cellStyle name="20% - Accent2 2 5 2 7" xfId="2905"/>
    <cellStyle name="20% - Accent2 2 5 2 8" xfId="2906"/>
    <cellStyle name="20% - Accent2 2 5 3" xfId="2907"/>
    <cellStyle name="20% - Accent2 2 5 3 2" xfId="2908"/>
    <cellStyle name="20% - Accent2 2 5 3 2 2" xfId="2909"/>
    <cellStyle name="20% - Accent2 2 5 3 2 2 2" xfId="2910"/>
    <cellStyle name="20% - Accent2 2 5 3 2 2 2 2" xfId="2911"/>
    <cellStyle name="20% - Accent2 2 5 3 2 2 2 3" xfId="50507"/>
    <cellStyle name="20% - Accent2 2 5 3 2 2 3" xfId="2912"/>
    <cellStyle name="20% - Accent2 2 5 3 2 2 4" xfId="2913"/>
    <cellStyle name="20% - Accent2 2 5 3 2 3" xfId="2914"/>
    <cellStyle name="20% - Accent2 2 5 3 2 3 2" xfId="2915"/>
    <cellStyle name="20% - Accent2 2 5 3 2 3 2 2" xfId="2916"/>
    <cellStyle name="20% - Accent2 2 5 3 2 3 2 3" xfId="50508"/>
    <cellStyle name="20% - Accent2 2 5 3 2 3 3" xfId="2917"/>
    <cellStyle name="20% - Accent2 2 5 3 2 3 4" xfId="2918"/>
    <cellStyle name="20% - Accent2 2 5 3 2 4" xfId="2919"/>
    <cellStyle name="20% - Accent2 2 5 3 2 4 2" xfId="2920"/>
    <cellStyle name="20% - Accent2 2 5 3 2 4 3" xfId="50509"/>
    <cellStyle name="20% - Accent2 2 5 3 2 5" xfId="2921"/>
    <cellStyle name="20% - Accent2 2 5 3 2 6" xfId="2922"/>
    <cellStyle name="20% - Accent2 2 5 3 3" xfId="2923"/>
    <cellStyle name="20% - Accent2 2 5 3 3 2" xfId="2924"/>
    <cellStyle name="20% - Accent2 2 5 3 3 2 2" xfId="2925"/>
    <cellStyle name="20% - Accent2 2 5 3 3 2 3" xfId="50510"/>
    <cellStyle name="20% - Accent2 2 5 3 3 3" xfId="2926"/>
    <cellStyle name="20% - Accent2 2 5 3 3 4" xfId="2927"/>
    <cellStyle name="20% - Accent2 2 5 3 4" xfId="2928"/>
    <cellStyle name="20% - Accent2 2 5 3 4 2" xfId="2929"/>
    <cellStyle name="20% - Accent2 2 5 3 4 2 2" xfId="2930"/>
    <cellStyle name="20% - Accent2 2 5 3 4 2 3" xfId="50511"/>
    <cellStyle name="20% - Accent2 2 5 3 4 3" xfId="2931"/>
    <cellStyle name="20% - Accent2 2 5 3 4 4" xfId="2932"/>
    <cellStyle name="20% - Accent2 2 5 3 5" xfId="2933"/>
    <cellStyle name="20% - Accent2 2 5 3 5 2" xfId="2934"/>
    <cellStyle name="20% - Accent2 2 5 3 5 3" xfId="50512"/>
    <cellStyle name="20% - Accent2 2 5 3 6" xfId="2935"/>
    <cellStyle name="20% - Accent2 2 5 3 7" xfId="2936"/>
    <cellStyle name="20% - Accent2 2 5 4" xfId="2937"/>
    <cellStyle name="20% - Accent2 2 5 4 2" xfId="2938"/>
    <cellStyle name="20% - Accent2 2 5 4 2 2" xfId="2939"/>
    <cellStyle name="20% - Accent2 2 5 4 2 2 2" xfId="2940"/>
    <cellStyle name="20% - Accent2 2 5 4 2 2 3" xfId="50513"/>
    <cellStyle name="20% - Accent2 2 5 4 2 3" xfId="2941"/>
    <cellStyle name="20% - Accent2 2 5 4 2 4" xfId="2942"/>
    <cellStyle name="20% - Accent2 2 5 4 3" xfId="2943"/>
    <cellStyle name="20% - Accent2 2 5 4 3 2" xfId="2944"/>
    <cellStyle name="20% - Accent2 2 5 4 3 2 2" xfId="2945"/>
    <cellStyle name="20% - Accent2 2 5 4 3 2 3" xfId="50514"/>
    <cellStyle name="20% - Accent2 2 5 4 3 3" xfId="2946"/>
    <cellStyle name="20% - Accent2 2 5 4 3 4" xfId="2947"/>
    <cellStyle name="20% - Accent2 2 5 4 4" xfId="2948"/>
    <cellStyle name="20% - Accent2 2 5 4 4 2" xfId="2949"/>
    <cellStyle name="20% - Accent2 2 5 4 4 3" xfId="50515"/>
    <cellStyle name="20% - Accent2 2 5 4 5" xfId="2950"/>
    <cellStyle name="20% - Accent2 2 5 4 6" xfId="2951"/>
    <cellStyle name="20% - Accent2 2 5 5" xfId="2952"/>
    <cellStyle name="20% - Accent2 2 5 5 2" xfId="2953"/>
    <cellStyle name="20% - Accent2 2 5 5 2 2" xfId="2954"/>
    <cellStyle name="20% - Accent2 2 5 5 2 2 2" xfId="2955"/>
    <cellStyle name="20% - Accent2 2 5 5 2 2 3" xfId="50516"/>
    <cellStyle name="20% - Accent2 2 5 5 2 3" xfId="2956"/>
    <cellStyle name="20% - Accent2 2 5 5 2 4" xfId="2957"/>
    <cellStyle name="20% - Accent2 2 5 5 3" xfId="2958"/>
    <cellStyle name="20% - Accent2 2 5 5 3 2" xfId="2959"/>
    <cellStyle name="20% - Accent2 2 5 5 3 3" xfId="50517"/>
    <cellStyle name="20% - Accent2 2 5 5 4" xfId="2960"/>
    <cellStyle name="20% - Accent2 2 5 5 5" xfId="2961"/>
    <cellStyle name="20% - Accent2 2 5 6" xfId="2962"/>
    <cellStyle name="20% - Accent2 2 5 6 2" xfId="2963"/>
    <cellStyle name="20% - Accent2 2 5 6 2 2" xfId="2964"/>
    <cellStyle name="20% - Accent2 2 5 6 2 3" xfId="50518"/>
    <cellStyle name="20% - Accent2 2 5 6 3" xfId="2965"/>
    <cellStyle name="20% - Accent2 2 5 6 4" xfId="2966"/>
    <cellStyle name="20% - Accent2 2 5 7" xfId="2967"/>
    <cellStyle name="20% - Accent2 2 5 7 2" xfId="2968"/>
    <cellStyle name="20% - Accent2 2 5 7 2 2" xfId="2969"/>
    <cellStyle name="20% - Accent2 2 5 7 2 3" xfId="50519"/>
    <cellStyle name="20% - Accent2 2 5 7 3" xfId="2970"/>
    <cellStyle name="20% - Accent2 2 5 7 4" xfId="2971"/>
    <cellStyle name="20% - Accent2 2 5 8" xfId="2972"/>
    <cellStyle name="20% - Accent2 2 5 8 2" xfId="2973"/>
    <cellStyle name="20% - Accent2 2 5 8 3" xfId="50520"/>
    <cellStyle name="20% - Accent2 2 5 9" xfId="2974"/>
    <cellStyle name="20% - Accent2 2 6" xfId="2975"/>
    <cellStyle name="20% - Accent2 2 6 10" xfId="2976"/>
    <cellStyle name="20% - Accent2 2 6 2" xfId="2977"/>
    <cellStyle name="20% - Accent2 2 6 2 2" xfId="2978"/>
    <cellStyle name="20% - Accent2 2 6 2 2 2" xfId="2979"/>
    <cellStyle name="20% - Accent2 2 6 2 2 2 2" xfId="2980"/>
    <cellStyle name="20% - Accent2 2 6 2 2 2 2 2" xfId="2981"/>
    <cellStyle name="20% - Accent2 2 6 2 2 2 2 2 2" xfId="2982"/>
    <cellStyle name="20% - Accent2 2 6 2 2 2 2 2 3" xfId="50521"/>
    <cellStyle name="20% - Accent2 2 6 2 2 2 2 3" xfId="2983"/>
    <cellStyle name="20% - Accent2 2 6 2 2 2 2 4" xfId="2984"/>
    <cellStyle name="20% - Accent2 2 6 2 2 2 3" xfId="2985"/>
    <cellStyle name="20% - Accent2 2 6 2 2 2 3 2" xfId="2986"/>
    <cellStyle name="20% - Accent2 2 6 2 2 2 3 2 2" xfId="2987"/>
    <cellStyle name="20% - Accent2 2 6 2 2 2 3 2 3" xfId="50522"/>
    <cellStyle name="20% - Accent2 2 6 2 2 2 3 3" xfId="2988"/>
    <cellStyle name="20% - Accent2 2 6 2 2 2 3 4" xfId="2989"/>
    <cellStyle name="20% - Accent2 2 6 2 2 2 4" xfId="2990"/>
    <cellStyle name="20% - Accent2 2 6 2 2 2 4 2" xfId="2991"/>
    <cellStyle name="20% - Accent2 2 6 2 2 2 4 3" xfId="50523"/>
    <cellStyle name="20% - Accent2 2 6 2 2 2 5" xfId="2992"/>
    <cellStyle name="20% - Accent2 2 6 2 2 2 6" xfId="2993"/>
    <cellStyle name="20% - Accent2 2 6 2 2 3" xfId="2994"/>
    <cellStyle name="20% - Accent2 2 6 2 2 3 2" xfId="2995"/>
    <cellStyle name="20% - Accent2 2 6 2 2 3 2 2" xfId="2996"/>
    <cellStyle name="20% - Accent2 2 6 2 2 3 2 3" xfId="50524"/>
    <cellStyle name="20% - Accent2 2 6 2 2 3 3" xfId="2997"/>
    <cellStyle name="20% - Accent2 2 6 2 2 3 4" xfId="2998"/>
    <cellStyle name="20% - Accent2 2 6 2 2 4" xfId="2999"/>
    <cellStyle name="20% - Accent2 2 6 2 2 4 2" xfId="3000"/>
    <cellStyle name="20% - Accent2 2 6 2 2 4 2 2" xfId="3001"/>
    <cellStyle name="20% - Accent2 2 6 2 2 4 2 3" xfId="50525"/>
    <cellStyle name="20% - Accent2 2 6 2 2 4 3" xfId="3002"/>
    <cellStyle name="20% - Accent2 2 6 2 2 4 4" xfId="3003"/>
    <cellStyle name="20% - Accent2 2 6 2 2 5" xfId="3004"/>
    <cellStyle name="20% - Accent2 2 6 2 2 5 2" xfId="3005"/>
    <cellStyle name="20% - Accent2 2 6 2 2 5 3" xfId="50526"/>
    <cellStyle name="20% - Accent2 2 6 2 2 6" xfId="3006"/>
    <cellStyle name="20% - Accent2 2 6 2 2 7" xfId="3007"/>
    <cellStyle name="20% - Accent2 2 6 2 3" xfId="3008"/>
    <cellStyle name="20% - Accent2 2 6 2 3 2" xfId="3009"/>
    <cellStyle name="20% - Accent2 2 6 2 3 2 2" xfId="3010"/>
    <cellStyle name="20% - Accent2 2 6 2 3 2 2 2" xfId="3011"/>
    <cellStyle name="20% - Accent2 2 6 2 3 2 2 3" xfId="50527"/>
    <cellStyle name="20% - Accent2 2 6 2 3 2 3" xfId="3012"/>
    <cellStyle name="20% - Accent2 2 6 2 3 2 4" xfId="3013"/>
    <cellStyle name="20% - Accent2 2 6 2 3 3" xfId="3014"/>
    <cellStyle name="20% - Accent2 2 6 2 3 3 2" xfId="3015"/>
    <cellStyle name="20% - Accent2 2 6 2 3 3 2 2" xfId="3016"/>
    <cellStyle name="20% - Accent2 2 6 2 3 3 2 3" xfId="50528"/>
    <cellStyle name="20% - Accent2 2 6 2 3 3 3" xfId="3017"/>
    <cellStyle name="20% - Accent2 2 6 2 3 3 4" xfId="3018"/>
    <cellStyle name="20% - Accent2 2 6 2 3 4" xfId="3019"/>
    <cellStyle name="20% - Accent2 2 6 2 3 4 2" xfId="3020"/>
    <cellStyle name="20% - Accent2 2 6 2 3 4 3" xfId="50529"/>
    <cellStyle name="20% - Accent2 2 6 2 3 5" xfId="3021"/>
    <cellStyle name="20% - Accent2 2 6 2 3 6" xfId="3022"/>
    <cellStyle name="20% - Accent2 2 6 2 4" xfId="3023"/>
    <cellStyle name="20% - Accent2 2 6 2 4 2" xfId="3024"/>
    <cellStyle name="20% - Accent2 2 6 2 4 2 2" xfId="3025"/>
    <cellStyle name="20% - Accent2 2 6 2 4 2 3" xfId="50530"/>
    <cellStyle name="20% - Accent2 2 6 2 4 3" xfId="3026"/>
    <cellStyle name="20% - Accent2 2 6 2 4 4" xfId="3027"/>
    <cellStyle name="20% - Accent2 2 6 2 5" xfId="3028"/>
    <cellStyle name="20% - Accent2 2 6 2 5 2" xfId="3029"/>
    <cellStyle name="20% - Accent2 2 6 2 5 2 2" xfId="3030"/>
    <cellStyle name="20% - Accent2 2 6 2 5 2 3" xfId="50531"/>
    <cellStyle name="20% - Accent2 2 6 2 5 3" xfId="3031"/>
    <cellStyle name="20% - Accent2 2 6 2 5 4" xfId="3032"/>
    <cellStyle name="20% - Accent2 2 6 2 6" xfId="3033"/>
    <cellStyle name="20% - Accent2 2 6 2 6 2" xfId="3034"/>
    <cellStyle name="20% - Accent2 2 6 2 6 3" xfId="50532"/>
    <cellStyle name="20% - Accent2 2 6 2 7" xfId="3035"/>
    <cellStyle name="20% - Accent2 2 6 2 8" xfId="3036"/>
    <cellStyle name="20% - Accent2 2 6 3" xfId="3037"/>
    <cellStyle name="20% - Accent2 2 6 3 2" xfId="3038"/>
    <cellStyle name="20% - Accent2 2 6 3 2 2" xfId="3039"/>
    <cellStyle name="20% - Accent2 2 6 3 2 2 2" xfId="3040"/>
    <cellStyle name="20% - Accent2 2 6 3 2 2 2 2" xfId="3041"/>
    <cellStyle name="20% - Accent2 2 6 3 2 2 2 3" xfId="50533"/>
    <cellStyle name="20% - Accent2 2 6 3 2 2 3" xfId="3042"/>
    <cellStyle name="20% - Accent2 2 6 3 2 2 4" xfId="3043"/>
    <cellStyle name="20% - Accent2 2 6 3 2 3" xfId="3044"/>
    <cellStyle name="20% - Accent2 2 6 3 2 3 2" xfId="3045"/>
    <cellStyle name="20% - Accent2 2 6 3 2 3 2 2" xfId="3046"/>
    <cellStyle name="20% - Accent2 2 6 3 2 3 2 3" xfId="50534"/>
    <cellStyle name="20% - Accent2 2 6 3 2 3 3" xfId="3047"/>
    <cellStyle name="20% - Accent2 2 6 3 2 3 4" xfId="3048"/>
    <cellStyle name="20% - Accent2 2 6 3 2 4" xfId="3049"/>
    <cellStyle name="20% - Accent2 2 6 3 2 4 2" xfId="3050"/>
    <cellStyle name="20% - Accent2 2 6 3 2 4 3" xfId="50535"/>
    <cellStyle name="20% - Accent2 2 6 3 2 5" xfId="3051"/>
    <cellStyle name="20% - Accent2 2 6 3 2 6" xfId="3052"/>
    <cellStyle name="20% - Accent2 2 6 3 3" xfId="3053"/>
    <cellStyle name="20% - Accent2 2 6 3 3 2" xfId="3054"/>
    <cellStyle name="20% - Accent2 2 6 3 3 2 2" xfId="3055"/>
    <cellStyle name="20% - Accent2 2 6 3 3 2 3" xfId="50536"/>
    <cellStyle name="20% - Accent2 2 6 3 3 3" xfId="3056"/>
    <cellStyle name="20% - Accent2 2 6 3 3 4" xfId="3057"/>
    <cellStyle name="20% - Accent2 2 6 3 4" xfId="3058"/>
    <cellStyle name="20% - Accent2 2 6 3 4 2" xfId="3059"/>
    <cellStyle name="20% - Accent2 2 6 3 4 2 2" xfId="3060"/>
    <cellStyle name="20% - Accent2 2 6 3 4 2 3" xfId="50537"/>
    <cellStyle name="20% - Accent2 2 6 3 4 3" xfId="3061"/>
    <cellStyle name="20% - Accent2 2 6 3 4 4" xfId="3062"/>
    <cellStyle name="20% - Accent2 2 6 3 5" xfId="3063"/>
    <cellStyle name="20% - Accent2 2 6 3 5 2" xfId="3064"/>
    <cellStyle name="20% - Accent2 2 6 3 5 3" xfId="50538"/>
    <cellStyle name="20% - Accent2 2 6 3 6" xfId="3065"/>
    <cellStyle name="20% - Accent2 2 6 3 7" xfId="3066"/>
    <cellStyle name="20% - Accent2 2 6 4" xfId="3067"/>
    <cellStyle name="20% - Accent2 2 6 4 2" xfId="3068"/>
    <cellStyle name="20% - Accent2 2 6 4 2 2" xfId="3069"/>
    <cellStyle name="20% - Accent2 2 6 4 2 2 2" xfId="3070"/>
    <cellStyle name="20% - Accent2 2 6 4 2 2 3" xfId="50539"/>
    <cellStyle name="20% - Accent2 2 6 4 2 3" xfId="3071"/>
    <cellStyle name="20% - Accent2 2 6 4 2 4" xfId="3072"/>
    <cellStyle name="20% - Accent2 2 6 4 3" xfId="3073"/>
    <cellStyle name="20% - Accent2 2 6 4 3 2" xfId="3074"/>
    <cellStyle name="20% - Accent2 2 6 4 3 2 2" xfId="3075"/>
    <cellStyle name="20% - Accent2 2 6 4 3 2 3" xfId="50540"/>
    <cellStyle name="20% - Accent2 2 6 4 3 3" xfId="3076"/>
    <cellStyle name="20% - Accent2 2 6 4 3 4" xfId="3077"/>
    <cellStyle name="20% - Accent2 2 6 4 4" xfId="3078"/>
    <cellStyle name="20% - Accent2 2 6 4 4 2" xfId="3079"/>
    <cellStyle name="20% - Accent2 2 6 4 4 3" xfId="50541"/>
    <cellStyle name="20% - Accent2 2 6 4 5" xfId="3080"/>
    <cellStyle name="20% - Accent2 2 6 4 6" xfId="3081"/>
    <cellStyle name="20% - Accent2 2 6 5" xfId="3082"/>
    <cellStyle name="20% - Accent2 2 6 5 2" xfId="3083"/>
    <cellStyle name="20% - Accent2 2 6 5 2 2" xfId="3084"/>
    <cellStyle name="20% - Accent2 2 6 5 2 2 2" xfId="3085"/>
    <cellStyle name="20% - Accent2 2 6 5 2 2 3" xfId="50542"/>
    <cellStyle name="20% - Accent2 2 6 5 2 3" xfId="3086"/>
    <cellStyle name="20% - Accent2 2 6 5 2 4" xfId="3087"/>
    <cellStyle name="20% - Accent2 2 6 5 3" xfId="3088"/>
    <cellStyle name="20% - Accent2 2 6 5 3 2" xfId="3089"/>
    <cellStyle name="20% - Accent2 2 6 5 3 3" xfId="50543"/>
    <cellStyle name="20% - Accent2 2 6 5 4" xfId="3090"/>
    <cellStyle name="20% - Accent2 2 6 5 5" xfId="3091"/>
    <cellStyle name="20% - Accent2 2 6 6" xfId="3092"/>
    <cellStyle name="20% - Accent2 2 6 6 2" xfId="3093"/>
    <cellStyle name="20% - Accent2 2 6 6 2 2" xfId="3094"/>
    <cellStyle name="20% - Accent2 2 6 6 2 3" xfId="50544"/>
    <cellStyle name="20% - Accent2 2 6 6 3" xfId="3095"/>
    <cellStyle name="20% - Accent2 2 6 6 4" xfId="3096"/>
    <cellStyle name="20% - Accent2 2 6 7" xfId="3097"/>
    <cellStyle name="20% - Accent2 2 6 7 2" xfId="3098"/>
    <cellStyle name="20% - Accent2 2 6 7 2 2" xfId="3099"/>
    <cellStyle name="20% - Accent2 2 6 7 2 3" xfId="50545"/>
    <cellStyle name="20% - Accent2 2 6 7 3" xfId="3100"/>
    <cellStyle name="20% - Accent2 2 6 7 4" xfId="3101"/>
    <cellStyle name="20% - Accent2 2 6 8" xfId="3102"/>
    <cellStyle name="20% - Accent2 2 6 8 2" xfId="3103"/>
    <cellStyle name="20% - Accent2 2 6 8 3" xfId="50546"/>
    <cellStyle name="20% - Accent2 2 6 9" xfId="3104"/>
    <cellStyle name="20% - Accent2 2 7" xfId="3105"/>
    <cellStyle name="20% - Accent2 2 7 2" xfId="3106"/>
    <cellStyle name="20% - Accent2 2 7 2 2" xfId="3107"/>
    <cellStyle name="20% - Accent2 2 7 2 2 2" xfId="3108"/>
    <cellStyle name="20% - Accent2 2 7 2 2 2 2" xfId="3109"/>
    <cellStyle name="20% - Accent2 2 7 2 2 2 2 2" xfId="3110"/>
    <cellStyle name="20% - Accent2 2 7 2 2 2 2 3" xfId="50547"/>
    <cellStyle name="20% - Accent2 2 7 2 2 2 3" xfId="3111"/>
    <cellStyle name="20% - Accent2 2 7 2 2 2 4" xfId="3112"/>
    <cellStyle name="20% - Accent2 2 7 2 2 3" xfId="3113"/>
    <cellStyle name="20% - Accent2 2 7 2 2 3 2" xfId="3114"/>
    <cellStyle name="20% - Accent2 2 7 2 2 3 2 2" xfId="3115"/>
    <cellStyle name="20% - Accent2 2 7 2 2 3 2 3" xfId="50548"/>
    <cellStyle name="20% - Accent2 2 7 2 2 3 3" xfId="3116"/>
    <cellStyle name="20% - Accent2 2 7 2 2 3 4" xfId="3117"/>
    <cellStyle name="20% - Accent2 2 7 2 2 4" xfId="3118"/>
    <cellStyle name="20% - Accent2 2 7 2 2 4 2" xfId="3119"/>
    <cellStyle name="20% - Accent2 2 7 2 2 4 3" xfId="50549"/>
    <cellStyle name="20% - Accent2 2 7 2 2 5" xfId="3120"/>
    <cellStyle name="20% - Accent2 2 7 2 2 6" xfId="3121"/>
    <cellStyle name="20% - Accent2 2 7 2 3" xfId="3122"/>
    <cellStyle name="20% - Accent2 2 7 2 3 2" xfId="3123"/>
    <cellStyle name="20% - Accent2 2 7 2 3 2 2" xfId="3124"/>
    <cellStyle name="20% - Accent2 2 7 2 3 2 3" xfId="50550"/>
    <cellStyle name="20% - Accent2 2 7 2 3 3" xfId="3125"/>
    <cellStyle name="20% - Accent2 2 7 2 3 4" xfId="3126"/>
    <cellStyle name="20% - Accent2 2 7 2 4" xfId="3127"/>
    <cellStyle name="20% - Accent2 2 7 2 4 2" xfId="3128"/>
    <cellStyle name="20% - Accent2 2 7 2 4 2 2" xfId="3129"/>
    <cellStyle name="20% - Accent2 2 7 2 4 2 3" xfId="50551"/>
    <cellStyle name="20% - Accent2 2 7 2 4 3" xfId="3130"/>
    <cellStyle name="20% - Accent2 2 7 2 4 4" xfId="3131"/>
    <cellStyle name="20% - Accent2 2 7 2 5" xfId="3132"/>
    <cellStyle name="20% - Accent2 2 7 2 5 2" xfId="3133"/>
    <cellStyle name="20% - Accent2 2 7 2 5 3" xfId="50552"/>
    <cellStyle name="20% - Accent2 2 7 2 6" xfId="3134"/>
    <cellStyle name="20% - Accent2 2 7 2 7" xfId="3135"/>
    <cellStyle name="20% - Accent2 2 7 3" xfId="3136"/>
    <cellStyle name="20% - Accent2 2 7 3 2" xfId="3137"/>
    <cellStyle name="20% - Accent2 2 7 3 2 2" xfId="3138"/>
    <cellStyle name="20% - Accent2 2 7 3 2 2 2" xfId="3139"/>
    <cellStyle name="20% - Accent2 2 7 3 2 2 3" xfId="50553"/>
    <cellStyle name="20% - Accent2 2 7 3 2 3" xfId="3140"/>
    <cellStyle name="20% - Accent2 2 7 3 2 4" xfId="3141"/>
    <cellStyle name="20% - Accent2 2 7 3 3" xfId="3142"/>
    <cellStyle name="20% - Accent2 2 7 3 3 2" xfId="3143"/>
    <cellStyle name="20% - Accent2 2 7 3 3 2 2" xfId="3144"/>
    <cellStyle name="20% - Accent2 2 7 3 3 2 3" xfId="50554"/>
    <cellStyle name="20% - Accent2 2 7 3 3 3" xfId="3145"/>
    <cellStyle name="20% - Accent2 2 7 3 3 4" xfId="3146"/>
    <cellStyle name="20% - Accent2 2 7 3 4" xfId="3147"/>
    <cellStyle name="20% - Accent2 2 7 3 4 2" xfId="3148"/>
    <cellStyle name="20% - Accent2 2 7 3 4 3" xfId="50555"/>
    <cellStyle name="20% - Accent2 2 7 3 5" xfId="3149"/>
    <cellStyle name="20% - Accent2 2 7 3 6" xfId="3150"/>
    <cellStyle name="20% - Accent2 2 7 4" xfId="3151"/>
    <cellStyle name="20% - Accent2 2 7 4 2" xfId="3152"/>
    <cellStyle name="20% - Accent2 2 7 4 2 2" xfId="3153"/>
    <cellStyle name="20% - Accent2 2 7 4 2 3" xfId="50556"/>
    <cellStyle name="20% - Accent2 2 7 4 3" xfId="3154"/>
    <cellStyle name="20% - Accent2 2 7 4 4" xfId="3155"/>
    <cellStyle name="20% - Accent2 2 7 5" xfId="3156"/>
    <cellStyle name="20% - Accent2 2 7 5 2" xfId="3157"/>
    <cellStyle name="20% - Accent2 2 7 5 2 2" xfId="3158"/>
    <cellStyle name="20% - Accent2 2 7 5 2 3" xfId="50557"/>
    <cellStyle name="20% - Accent2 2 7 5 3" xfId="3159"/>
    <cellStyle name="20% - Accent2 2 7 5 4" xfId="3160"/>
    <cellStyle name="20% - Accent2 2 7 6" xfId="3161"/>
    <cellStyle name="20% - Accent2 2 7 6 2" xfId="3162"/>
    <cellStyle name="20% - Accent2 2 7 6 3" xfId="50558"/>
    <cellStyle name="20% - Accent2 2 7 7" xfId="3163"/>
    <cellStyle name="20% - Accent2 2 7 8" xfId="3164"/>
    <cellStyle name="20% - Accent2 2 8" xfId="3165"/>
    <cellStyle name="20% - Accent2 2 8 2" xfId="3166"/>
    <cellStyle name="20% - Accent2 2 8 2 2" xfId="3167"/>
    <cellStyle name="20% - Accent2 2 8 2 2 2" xfId="3168"/>
    <cellStyle name="20% - Accent2 2 8 2 2 2 2" xfId="3169"/>
    <cellStyle name="20% - Accent2 2 8 2 2 2 3" xfId="50559"/>
    <cellStyle name="20% - Accent2 2 8 2 2 3" xfId="3170"/>
    <cellStyle name="20% - Accent2 2 8 2 2 4" xfId="3171"/>
    <cellStyle name="20% - Accent2 2 8 2 3" xfId="3172"/>
    <cellStyle name="20% - Accent2 2 8 2 3 2" xfId="3173"/>
    <cellStyle name="20% - Accent2 2 8 2 3 2 2" xfId="3174"/>
    <cellStyle name="20% - Accent2 2 8 2 3 2 3" xfId="50560"/>
    <cellStyle name="20% - Accent2 2 8 2 3 3" xfId="3175"/>
    <cellStyle name="20% - Accent2 2 8 2 3 4" xfId="3176"/>
    <cellStyle name="20% - Accent2 2 8 2 4" xfId="3177"/>
    <cellStyle name="20% - Accent2 2 8 2 4 2" xfId="3178"/>
    <cellStyle name="20% - Accent2 2 8 2 4 3" xfId="50561"/>
    <cellStyle name="20% - Accent2 2 8 2 5" xfId="3179"/>
    <cellStyle name="20% - Accent2 2 8 2 6" xfId="3180"/>
    <cellStyle name="20% - Accent2 2 8 3" xfId="3181"/>
    <cellStyle name="20% - Accent2 2 8 3 2" xfId="3182"/>
    <cellStyle name="20% - Accent2 2 8 3 2 2" xfId="3183"/>
    <cellStyle name="20% - Accent2 2 8 3 2 3" xfId="50562"/>
    <cellStyle name="20% - Accent2 2 8 3 3" xfId="3184"/>
    <cellStyle name="20% - Accent2 2 8 3 4" xfId="3185"/>
    <cellStyle name="20% - Accent2 2 8 4" xfId="3186"/>
    <cellStyle name="20% - Accent2 2 8 4 2" xfId="3187"/>
    <cellStyle name="20% - Accent2 2 8 4 2 2" xfId="3188"/>
    <cellStyle name="20% - Accent2 2 8 4 2 3" xfId="50563"/>
    <cellStyle name="20% - Accent2 2 8 4 3" xfId="3189"/>
    <cellStyle name="20% - Accent2 2 8 4 4" xfId="3190"/>
    <cellStyle name="20% - Accent2 2 8 5" xfId="3191"/>
    <cellStyle name="20% - Accent2 2 8 5 2" xfId="3192"/>
    <cellStyle name="20% - Accent2 2 8 5 3" xfId="50564"/>
    <cellStyle name="20% - Accent2 2 8 6" xfId="3193"/>
    <cellStyle name="20% - Accent2 2 8 7" xfId="3194"/>
    <cellStyle name="20% - Accent2 2 9" xfId="3195"/>
    <cellStyle name="20% - Accent2 2 9 2" xfId="3196"/>
    <cellStyle name="20% - Accent2 2 9 2 2" xfId="3197"/>
    <cellStyle name="20% - Accent2 2 9 2 2 2" xfId="3198"/>
    <cellStyle name="20% - Accent2 2 9 2 2 3" xfId="50565"/>
    <cellStyle name="20% - Accent2 2 9 2 3" xfId="3199"/>
    <cellStyle name="20% - Accent2 2 9 2 4" xfId="3200"/>
    <cellStyle name="20% - Accent2 2 9 3" xfId="3201"/>
    <cellStyle name="20% - Accent2 2 9 3 2" xfId="3202"/>
    <cellStyle name="20% - Accent2 2 9 3 2 2" xfId="3203"/>
    <cellStyle name="20% - Accent2 2 9 3 2 3" xfId="50566"/>
    <cellStyle name="20% - Accent2 2 9 3 3" xfId="3204"/>
    <cellStyle name="20% - Accent2 2 9 3 4" xfId="3205"/>
    <cellStyle name="20% - Accent2 2 9 4" xfId="3206"/>
    <cellStyle name="20% - Accent2 2 9 4 2" xfId="3207"/>
    <cellStyle name="20% - Accent2 2 9 4 3" xfId="50567"/>
    <cellStyle name="20% - Accent2 2 9 5" xfId="3208"/>
    <cellStyle name="20% - Accent2 2 9 6" xfId="3209"/>
    <cellStyle name="20% - Accent2 3" xfId="3210"/>
    <cellStyle name="20% - Accent2 3 10" xfId="3211"/>
    <cellStyle name="20% - Accent2 3 11" xfId="3212"/>
    <cellStyle name="20% - Accent2 3 12" xfId="60169"/>
    <cellStyle name="20% - Accent2 3 2" xfId="3213"/>
    <cellStyle name="20% - Accent2 3 2 10" xfId="3214"/>
    <cellStyle name="20% - Accent2 3 2 11" xfId="60352"/>
    <cellStyle name="20% - Accent2 3 2 2" xfId="3215"/>
    <cellStyle name="20% - Accent2 3 2 2 2" xfId="3216"/>
    <cellStyle name="20% - Accent2 3 2 2 2 2" xfId="3217"/>
    <cellStyle name="20% - Accent2 3 2 2 2 2 2" xfId="3218"/>
    <cellStyle name="20% - Accent2 3 2 2 2 2 2 2" xfId="3219"/>
    <cellStyle name="20% - Accent2 3 2 2 2 2 2 2 2" xfId="3220"/>
    <cellStyle name="20% - Accent2 3 2 2 2 2 2 2 3" xfId="50568"/>
    <cellStyle name="20% - Accent2 3 2 2 2 2 2 3" xfId="3221"/>
    <cellStyle name="20% - Accent2 3 2 2 2 2 2 4" xfId="3222"/>
    <cellStyle name="20% - Accent2 3 2 2 2 2 3" xfId="3223"/>
    <cellStyle name="20% - Accent2 3 2 2 2 2 3 2" xfId="3224"/>
    <cellStyle name="20% - Accent2 3 2 2 2 2 3 2 2" xfId="3225"/>
    <cellStyle name="20% - Accent2 3 2 2 2 2 3 2 3" xfId="50569"/>
    <cellStyle name="20% - Accent2 3 2 2 2 2 3 3" xfId="3226"/>
    <cellStyle name="20% - Accent2 3 2 2 2 2 3 4" xfId="3227"/>
    <cellStyle name="20% - Accent2 3 2 2 2 2 4" xfId="3228"/>
    <cellStyle name="20% - Accent2 3 2 2 2 2 4 2" xfId="3229"/>
    <cellStyle name="20% - Accent2 3 2 2 2 2 4 3" xfId="50570"/>
    <cellStyle name="20% - Accent2 3 2 2 2 2 5" xfId="3230"/>
    <cellStyle name="20% - Accent2 3 2 2 2 2 6" xfId="3231"/>
    <cellStyle name="20% - Accent2 3 2 2 2 3" xfId="3232"/>
    <cellStyle name="20% - Accent2 3 2 2 2 3 2" xfId="3233"/>
    <cellStyle name="20% - Accent2 3 2 2 2 3 2 2" xfId="3234"/>
    <cellStyle name="20% - Accent2 3 2 2 2 3 2 3" xfId="50571"/>
    <cellStyle name="20% - Accent2 3 2 2 2 3 3" xfId="3235"/>
    <cellStyle name="20% - Accent2 3 2 2 2 3 4" xfId="3236"/>
    <cellStyle name="20% - Accent2 3 2 2 2 4" xfId="3237"/>
    <cellStyle name="20% - Accent2 3 2 2 2 4 2" xfId="3238"/>
    <cellStyle name="20% - Accent2 3 2 2 2 4 2 2" xfId="3239"/>
    <cellStyle name="20% - Accent2 3 2 2 2 4 2 3" xfId="50572"/>
    <cellStyle name="20% - Accent2 3 2 2 2 4 3" xfId="3240"/>
    <cellStyle name="20% - Accent2 3 2 2 2 4 4" xfId="3241"/>
    <cellStyle name="20% - Accent2 3 2 2 2 5" xfId="3242"/>
    <cellStyle name="20% - Accent2 3 2 2 2 5 2" xfId="3243"/>
    <cellStyle name="20% - Accent2 3 2 2 2 5 3" xfId="50573"/>
    <cellStyle name="20% - Accent2 3 2 2 2 6" xfId="3244"/>
    <cellStyle name="20% - Accent2 3 2 2 2 7" xfId="3245"/>
    <cellStyle name="20% - Accent2 3 2 2 3" xfId="3246"/>
    <cellStyle name="20% - Accent2 3 2 2 3 2" xfId="3247"/>
    <cellStyle name="20% - Accent2 3 2 2 3 2 2" xfId="3248"/>
    <cellStyle name="20% - Accent2 3 2 2 3 2 2 2" xfId="3249"/>
    <cellStyle name="20% - Accent2 3 2 2 3 2 2 3" xfId="50574"/>
    <cellStyle name="20% - Accent2 3 2 2 3 2 3" xfId="3250"/>
    <cellStyle name="20% - Accent2 3 2 2 3 2 4" xfId="3251"/>
    <cellStyle name="20% - Accent2 3 2 2 3 3" xfId="3252"/>
    <cellStyle name="20% - Accent2 3 2 2 3 3 2" xfId="3253"/>
    <cellStyle name="20% - Accent2 3 2 2 3 3 2 2" xfId="3254"/>
    <cellStyle name="20% - Accent2 3 2 2 3 3 2 3" xfId="50575"/>
    <cellStyle name="20% - Accent2 3 2 2 3 3 3" xfId="3255"/>
    <cellStyle name="20% - Accent2 3 2 2 3 3 4" xfId="3256"/>
    <cellStyle name="20% - Accent2 3 2 2 3 4" xfId="3257"/>
    <cellStyle name="20% - Accent2 3 2 2 3 4 2" xfId="3258"/>
    <cellStyle name="20% - Accent2 3 2 2 3 4 3" xfId="50576"/>
    <cellStyle name="20% - Accent2 3 2 2 3 5" xfId="3259"/>
    <cellStyle name="20% - Accent2 3 2 2 3 6" xfId="3260"/>
    <cellStyle name="20% - Accent2 3 2 2 4" xfId="3261"/>
    <cellStyle name="20% - Accent2 3 2 2 4 2" xfId="3262"/>
    <cellStyle name="20% - Accent2 3 2 2 4 2 2" xfId="3263"/>
    <cellStyle name="20% - Accent2 3 2 2 4 2 3" xfId="50577"/>
    <cellStyle name="20% - Accent2 3 2 2 4 3" xfId="3264"/>
    <cellStyle name="20% - Accent2 3 2 2 4 4" xfId="3265"/>
    <cellStyle name="20% - Accent2 3 2 2 5" xfId="3266"/>
    <cellStyle name="20% - Accent2 3 2 2 5 2" xfId="3267"/>
    <cellStyle name="20% - Accent2 3 2 2 5 2 2" xfId="3268"/>
    <cellStyle name="20% - Accent2 3 2 2 5 2 3" xfId="50578"/>
    <cellStyle name="20% - Accent2 3 2 2 5 3" xfId="3269"/>
    <cellStyle name="20% - Accent2 3 2 2 5 4" xfId="3270"/>
    <cellStyle name="20% - Accent2 3 2 2 6" xfId="3271"/>
    <cellStyle name="20% - Accent2 3 2 2 6 2" xfId="3272"/>
    <cellStyle name="20% - Accent2 3 2 2 6 3" xfId="50579"/>
    <cellStyle name="20% - Accent2 3 2 2 7" xfId="3273"/>
    <cellStyle name="20% - Accent2 3 2 2 8" xfId="3274"/>
    <cellStyle name="20% - Accent2 3 2 2 9" xfId="60720"/>
    <cellStyle name="20% - Accent2 3 2 3" xfId="3275"/>
    <cellStyle name="20% - Accent2 3 2 3 2" xfId="3276"/>
    <cellStyle name="20% - Accent2 3 2 3 2 2" xfId="3277"/>
    <cellStyle name="20% - Accent2 3 2 3 2 2 2" xfId="3278"/>
    <cellStyle name="20% - Accent2 3 2 3 2 2 2 2" xfId="3279"/>
    <cellStyle name="20% - Accent2 3 2 3 2 2 2 3" xfId="50580"/>
    <cellStyle name="20% - Accent2 3 2 3 2 2 3" xfId="3280"/>
    <cellStyle name="20% - Accent2 3 2 3 2 2 4" xfId="3281"/>
    <cellStyle name="20% - Accent2 3 2 3 2 3" xfId="3282"/>
    <cellStyle name="20% - Accent2 3 2 3 2 3 2" xfId="3283"/>
    <cellStyle name="20% - Accent2 3 2 3 2 3 2 2" xfId="3284"/>
    <cellStyle name="20% - Accent2 3 2 3 2 3 2 3" xfId="50581"/>
    <cellStyle name="20% - Accent2 3 2 3 2 3 3" xfId="3285"/>
    <cellStyle name="20% - Accent2 3 2 3 2 3 4" xfId="3286"/>
    <cellStyle name="20% - Accent2 3 2 3 2 4" xfId="3287"/>
    <cellStyle name="20% - Accent2 3 2 3 2 4 2" xfId="3288"/>
    <cellStyle name="20% - Accent2 3 2 3 2 4 3" xfId="50582"/>
    <cellStyle name="20% - Accent2 3 2 3 2 5" xfId="3289"/>
    <cellStyle name="20% - Accent2 3 2 3 2 6" xfId="3290"/>
    <cellStyle name="20% - Accent2 3 2 3 3" xfId="3291"/>
    <cellStyle name="20% - Accent2 3 2 3 3 2" xfId="3292"/>
    <cellStyle name="20% - Accent2 3 2 3 3 2 2" xfId="3293"/>
    <cellStyle name="20% - Accent2 3 2 3 3 2 3" xfId="50583"/>
    <cellStyle name="20% - Accent2 3 2 3 3 3" xfId="3294"/>
    <cellStyle name="20% - Accent2 3 2 3 3 4" xfId="3295"/>
    <cellStyle name="20% - Accent2 3 2 3 4" xfId="3296"/>
    <cellStyle name="20% - Accent2 3 2 3 4 2" xfId="3297"/>
    <cellStyle name="20% - Accent2 3 2 3 4 2 2" xfId="3298"/>
    <cellStyle name="20% - Accent2 3 2 3 4 2 3" xfId="50584"/>
    <cellStyle name="20% - Accent2 3 2 3 4 3" xfId="3299"/>
    <cellStyle name="20% - Accent2 3 2 3 4 4" xfId="3300"/>
    <cellStyle name="20% - Accent2 3 2 3 5" xfId="3301"/>
    <cellStyle name="20% - Accent2 3 2 3 5 2" xfId="3302"/>
    <cellStyle name="20% - Accent2 3 2 3 5 3" xfId="50585"/>
    <cellStyle name="20% - Accent2 3 2 3 6" xfId="3303"/>
    <cellStyle name="20% - Accent2 3 2 3 7" xfId="3304"/>
    <cellStyle name="20% - Accent2 3 2 4" xfId="3305"/>
    <cellStyle name="20% - Accent2 3 2 4 2" xfId="3306"/>
    <cellStyle name="20% - Accent2 3 2 4 2 2" xfId="3307"/>
    <cellStyle name="20% - Accent2 3 2 4 2 2 2" xfId="3308"/>
    <cellStyle name="20% - Accent2 3 2 4 2 2 3" xfId="50586"/>
    <cellStyle name="20% - Accent2 3 2 4 2 3" xfId="3309"/>
    <cellStyle name="20% - Accent2 3 2 4 2 4" xfId="3310"/>
    <cellStyle name="20% - Accent2 3 2 4 3" xfId="3311"/>
    <cellStyle name="20% - Accent2 3 2 4 3 2" xfId="3312"/>
    <cellStyle name="20% - Accent2 3 2 4 3 2 2" xfId="3313"/>
    <cellStyle name="20% - Accent2 3 2 4 3 2 3" xfId="50587"/>
    <cellStyle name="20% - Accent2 3 2 4 3 3" xfId="3314"/>
    <cellStyle name="20% - Accent2 3 2 4 3 4" xfId="3315"/>
    <cellStyle name="20% - Accent2 3 2 4 4" xfId="3316"/>
    <cellStyle name="20% - Accent2 3 2 4 4 2" xfId="3317"/>
    <cellStyle name="20% - Accent2 3 2 4 4 3" xfId="50588"/>
    <cellStyle name="20% - Accent2 3 2 4 5" xfId="3318"/>
    <cellStyle name="20% - Accent2 3 2 4 6" xfId="3319"/>
    <cellStyle name="20% - Accent2 3 2 5" xfId="3320"/>
    <cellStyle name="20% - Accent2 3 2 5 2" xfId="3321"/>
    <cellStyle name="20% - Accent2 3 2 5 2 2" xfId="3322"/>
    <cellStyle name="20% - Accent2 3 2 5 2 2 2" xfId="3323"/>
    <cellStyle name="20% - Accent2 3 2 5 2 2 3" xfId="50589"/>
    <cellStyle name="20% - Accent2 3 2 5 2 3" xfId="3324"/>
    <cellStyle name="20% - Accent2 3 2 5 2 4" xfId="3325"/>
    <cellStyle name="20% - Accent2 3 2 5 3" xfId="3326"/>
    <cellStyle name="20% - Accent2 3 2 5 3 2" xfId="3327"/>
    <cellStyle name="20% - Accent2 3 2 5 3 3" xfId="50590"/>
    <cellStyle name="20% - Accent2 3 2 5 4" xfId="3328"/>
    <cellStyle name="20% - Accent2 3 2 5 5" xfId="3329"/>
    <cellStyle name="20% - Accent2 3 2 6" xfId="3330"/>
    <cellStyle name="20% - Accent2 3 2 6 2" xfId="3331"/>
    <cellStyle name="20% - Accent2 3 2 6 2 2" xfId="3332"/>
    <cellStyle name="20% - Accent2 3 2 6 2 3" xfId="50591"/>
    <cellStyle name="20% - Accent2 3 2 6 3" xfId="3333"/>
    <cellStyle name="20% - Accent2 3 2 6 4" xfId="3334"/>
    <cellStyle name="20% - Accent2 3 2 7" xfId="3335"/>
    <cellStyle name="20% - Accent2 3 2 7 2" xfId="3336"/>
    <cellStyle name="20% - Accent2 3 2 7 2 2" xfId="3337"/>
    <cellStyle name="20% - Accent2 3 2 7 2 3" xfId="50592"/>
    <cellStyle name="20% - Accent2 3 2 7 3" xfId="3338"/>
    <cellStyle name="20% - Accent2 3 2 7 4" xfId="3339"/>
    <cellStyle name="20% - Accent2 3 2 8" xfId="3340"/>
    <cellStyle name="20% - Accent2 3 2 8 2" xfId="3341"/>
    <cellStyle name="20% - Accent2 3 2 8 3" xfId="50593"/>
    <cellStyle name="20% - Accent2 3 2 9" xfId="3342"/>
    <cellStyle name="20% - Accent2 3 3" xfId="3343"/>
    <cellStyle name="20% - Accent2 3 3 10" xfId="60537"/>
    <cellStyle name="20% - Accent2 3 3 2" xfId="3344"/>
    <cellStyle name="20% - Accent2 3 3 2 2" xfId="3345"/>
    <cellStyle name="20% - Accent2 3 3 2 2 2" xfId="3346"/>
    <cellStyle name="20% - Accent2 3 3 2 2 2 2" xfId="3347"/>
    <cellStyle name="20% - Accent2 3 3 2 2 2 2 2" xfId="3348"/>
    <cellStyle name="20% - Accent2 3 3 2 2 2 2 3" xfId="50594"/>
    <cellStyle name="20% - Accent2 3 3 2 2 2 3" xfId="3349"/>
    <cellStyle name="20% - Accent2 3 3 2 2 2 4" xfId="3350"/>
    <cellStyle name="20% - Accent2 3 3 2 2 3" xfId="3351"/>
    <cellStyle name="20% - Accent2 3 3 2 2 3 2" xfId="3352"/>
    <cellStyle name="20% - Accent2 3 3 2 2 3 2 2" xfId="3353"/>
    <cellStyle name="20% - Accent2 3 3 2 2 3 2 3" xfId="50595"/>
    <cellStyle name="20% - Accent2 3 3 2 2 3 3" xfId="3354"/>
    <cellStyle name="20% - Accent2 3 3 2 2 3 4" xfId="3355"/>
    <cellStyle name="20% - Accent2 3 3 2 2 4" xfId="3356"/>
    <cellStyle name="20% - Accent2 3 3 2 2 4 2" xfId="3357"/>
    <cellStyle name="20% - Accent2 3 3 2 2 4 3" xfId="50596"/>
    <cellStyle name="20% - Accent2 3 3 2 2 5" xfId="3358"/>
    <cellStyle name="20% - Accent2 3 3 2 2 6" xfId="3359"/>
    <cellStyle name="20% - Accent2 3 3 2 3" xfId="3360"/>
    <cellStyle name="20% - Accent2 3 3 2 3 2" xfId="3361"/>
    <cellStyle name="20% - Accent2 3 3 2 3 2 2" xfId="3362"/>
    <cellStyle name="20% - Accent2 3 3 2 3 2 3" xfId="50597"/>
    <cellStyle name="20% - Accent2 3 3 2 3 3" xfId="3363"/>
    <cellStyle name="20% - Accent2 3 3 2 3 4" xfId="3364"/>
    <cellStyle name="20% - Accent2 3 3 2 4" xfId="3365"/>
    <cellStyle name="20% - Accent2 3 3 2 4 2" xfId="3366"/>
    <cellStyle name="20% - Accent2 3 3 2 4 2 2" xfId="3367"/>
    <cellStyle name="20% - Accent2 3 3 2 4 2 3" xfId="50598"/>
    <cellStyle name="20% - Accent2 3 3 2 4 3" xfId="3368"/>
    <cellStyle name="20% - Accent2 3 3 2 4 4" xfId="3369"/>
    <cellStyle name="20% - Accent2 3 3 2 5" xfId="3370"/>
    <cellStyle name="20% - Accent2 3 3 2 5 2" xfId="3371"/>
    <cellStyle name="20% - Accent2 3 3 2 5 3" xfId="50599"/>
    <cellStyle name="20% - Accent2 3 3 2 6" xfId="3372"/>
    <cellStyle name="20% - Accent2 3 3 2 7" xfId="3373"/>
    <cellStyle name="20% - Accent2 3 3 3" xfId="3374"/>
    <cellStyle name="20% - Accent2 3 3 3 2" xfId="3375"/>
    <cellStyle name="20% - Accent2 3 3 3 2 2" xfId="3376"/>
    <cellStyle name="20% - Accent2 3 3 3 2 2 2" xfId="3377"/>
    <cellStyle name="20% - Accent2 3 3 3 2 2 3" xfId="50600"/>
    <cellStyle name="20% - Accent2 3 3 3 2 3" xfId="3378"/>
    <cellStyle name="20% - Accent2 3 3 3 2 4" xfId="3379"/>
    <cellStyle name="20% - Accent2 3 3 3 3" xfId="3380"/>
    <cellStyle name="20% - Accent2 3 3 3 3 2" xfId="3381"/>
    <cellStyle name="20% - Accent2 3 3 3 3 2 2" xfId="3382"/>
    <cellStyle name="20% - Accent2 3 3 3 3 2 3" xfId="50601"/>
    <cellStyle name="20% - Accent2 3 3 3 3 3" xfId="3383"/>
    <cellStyle name="20% - Accent2 3 3 3 3 4" xfId="3384"/>
    <cellStyle name="20% - Accent2 3 3 3 4" xfId="3385"/>
    <cellStyle name="20% - Accent2 3 3 3 4 2" xfId="3386"/>
    <cellStyle name="20% - Accent2 3 3 3 4 3" xfId="50602"/>
    <cellStyle name="20% - Accent2 3 3 3 5" xfId="3387"/>
    <cellStyle name="20% - Accent2 3 3 3 6" xfId="3388"/>
    <cellStyle name="20% - Accent2 3 3 4" xfId="3389"/>
    <cellStyle name="20% - Accent2 3 3 4 2" xfId="3390"/>
    <cellStyle name="20% - Accent2 3 3 4 2 2" xfId="3391"/>
    <cellStyle name="20% - Accent2 3 3 4 2 2 2" xfId="3392"/>
    <cellStyle name="20% - Accent2 3 3 4 2 2 3" xfId="50603"/>
    <cellStyle name="20% - Accent2 3 3 4 2 3" xfId="3393"/>
    <cellStyle name="20% - Accent2 3 3 4 2 4" xfId="3394"/>
    <cellStyle name="20% - Accent2 3 3 4 3" xfId="3395"/>
    <cellStyle name="20% - Accent2 3 3 4 3 2" xfId="3396"/>
    <cellStyle name="20% - Accent2 3 3 4 3 3" xfId="50604"/>
    <cellStyle name="20% - Accent2 3 3 4 4" xfId="3397"/>
    <cellStyle name="20% - Accent2 3 3 4 5" xfId="3398"/>
    <cellStyle name="20% - Accent2 3 3 5" xfId="3399"/>
    <cellStyle name="20% - Accent2 3 3 5 2" xfId="3400"/>
    <cellStyle name="20% - Accent2 3 3 5 2 2" xfId="3401"/>
    <cellStyle name="20% - Accent2 3 3 5 2 3" xfId="50605"/>
    <cellStyle name="20% - Accent2 3 3 5 3" xfId="3402"/>
    <cellStyle name="20% - Accent2 3 3 5 4" xfId="3403"/>
    <cellStyle name="20% - Accent2 3 3 6" xfId="3404"/>
    <cellStyle name="20% - Accent2 3 3 6 2" xfId="3405"/>
    <cellStyle name="20% - Accent2 3 3 6 2 2" xfId="3406"/>
    <cellStyle name="20% - Accent2 3 3 6 2 3" xfId="50606"/>
    <cellStyle name="20% - Accent2 3 3 6 3" xfId="3407"/>
    <cellStyle name="20% - Accent2 3 3 6 4" xfId="3408"/>
    <cellStyle name="20% - Accent2 3 3 7" xfId="3409"/>
    <cellStyle name="20% - Accent2 3 3 7 2" xfId="3410"/>
    <cellStyle name="20% - Accent2 3 3 7 3" xfId="50607"/>
    <cellStyle name="20% - Accent2 3 3 8" xfId="3411"/>
    <cellStyle name="20% - Accent2 3 3 9" xfId="3412"/>
    <cellStyle name="20% - Accent2 3 4" xfId="3413"/>
    <cellStyle name="20% - Accent2 3 4 2" xfId="3414"/>
    <cellStyle name="20% - Accent2 3 4 2 2" xfId="3415"/>
    <cellStyle name="20% - Accent2 3 4 2 2 2" xfId="3416"/>
    <cellStyle name="20% - Accent2 3 4 2 2 2 2" xfId="3417"/>
    <cellStyle name="20% - Accent2 3 4 2 2 2 3" xfId="50608"/>
    <cellStyle name="20% - Accent2 3 4 2 2 3" xfId="3418"/>
    <cellStyle name="20% - Accent2 3 4 2 2 4" xfId="3419"/>
    <cellStyle name="20% - Accent2 3 4 2 3" xfId="3420"/>
    <cellStyle name="20% - Accent2 3 4 2 3 2" xfId="3421"/>
    <cellStyle name="20% - Accent2 3 4 2 3 2 2" xfId="3422"/>
    <cellStyle name="20% - Accent2 3 4 2 3 2 3" xfId="50609"/>
    <cellStyle name="20% - Accent2 3 4 2 3 3" xfId="3423"/>
    <cellStyle name="20% - Accent2 3 4 2 3 4" xfId="3424"/>
    <cellStyle name="20% - Accent2 3 4 2 4" xfId="3425"/>
    <cellStyle name="20% - Accent2 3 4 2 4 2" xfId="3426"/>
    <cellStyle name="20% - Accent2 3 4 2 4 3" xfId="50610"/>
    <cellStyle name="20% - Accent2 3 4 2 5" xfId="3427"/>
    <cellStyle name="20% - Accent2 3 4 2 6" xfId="3428"/>
    <cellStyle name="20% - Accent2 3 4 3" xfId="3429"/>
    <cellStyle name="20% - Accent2 3 4 3 2" xfId="3430"/>
    <cellStyle name="20% - Accent2 3 4 3 2 2" xfId="3431"/>
    <cellStyle name="20% - Accent2 3 4 3 2 3" xfId="50611"/>
    <cellStyle name="20% - Accent2 3 4 3 3" xfId="3432"/>
    <cellStyle name="20% - Accent2 3 4 3 4" xfId="3433"/>
    <cellStyle name="20% - Accent2 3 4 4" xfId="3434"/>
    <cellStyle name="20% - Accent2 3 4 4 2" xfId="3435"/>
    <cellStyle name="20% - Accent2 3 4 4 2 2" xfId="3436"/>
    <cellStyle name="20% - Accent2 3 4 4 2 3" xfId="50612"/>
    <cellStyle name="20% - Accent2 3 4 4 3" xfId="3437"/>
    <cellStyle name="20% - Accent2 3 4 4 4" xfId="3438"/>
    <cellStyle name="20% - Accent2 3 4 5" xfId="3439"/>
    <cellStyle name="20% - Accent2 3 4 5 2" xfId="3440"/>
    <cellStyle name="20% - Accent2 3 4 5 3" xfId="50613"/>
    <cellStyle name="20% - Accent2 3 4 6" xfId="3441"/>
    <cellStyle name="20% - Accent2 3 4 7" xfId="3442"/>
    <cellStyle name="20% - Accent2 3 5" xfId="3443"/>
    <cellStyle name="20% - Accent2 3 5 2" xfId="3444"/>
    <cellStyle name="20% - Accent2 3 5 2 2" xfId="3445"/>
    <cellStyle name="20% - Accent2 3 5 2 2 2" xfId="3446"/>
    <cellStyle name="20% - Accent2 3 5 2 2 3" xfId="50614"/>
    <cellStyle name="20% - Accent2 3 5 2 3" xfId="3447"/>
    <cellStyle name="20% - Accent2 3 5 2 4" xfId="3448"/>
    <cellStyle name="20% - Accent2 3 5 3" xfId="3449"/>
    <cellStyle name="20% - Accent2 3 5 3 2" xfId="3450"/>
    <cellStyle name="20% - Accent2 3 5 3 2 2" xfId="3451"/>
    <cellStyle name="20% - Accent2 3 5 3 2 3" xfId="50615"/>
    <cellStyle name="20% - Accent2 3 5 3 3" xfId="3452"/>
    <cellStyle name="20% - Accent2 3 5 3 4" xfId="3453"/>
    <cellStyle name="20% - Accent2 3 5 4" xfId="3454"/>
    <cellStyle name="20% - Accent2 3 5 4 2" xfId="3455"/>
    <cellStyle name="20% - Accent2 3 5 4 3" xfId="50616"/>
    <cellStyle name="20% - Accent2 3 5 5" xfId="3456"/>
    <cellStyle name="20% - Accent2 3 5 6" xfId="3457"/>
    <cellStyle name="20% - Accent2 3 6" xfId="3458"/>
    <cellStyle name="20% - Accent2 3 6 2" xfId="3459"/>
    <cellStyle name="20% - Accent2 3 6 2 2" xfId="3460"/>
    <cellStyle name="20% - Accent2 3 6 2 2 2" xfId="3461"/>
    <cellStyle name="20% - Accent2 3 6 2 2 3" xfId="50617"/>
    <cellStyle name="20% - Accent2 3 6 2 3" xfId="3462"/>
    <cellStyle name="20% - Accent2 3 6 2 4" xfId="3463"/>
    <cellStyle name="20% - Accent2 3 6 3" xfId="3464"/>
    <cellStyle name="20% - Accent2 3 6 3 2" xfId="3465"/>
    <cellStyle name="20% - Accent2 3 6 3 3" xfId="50618"/>
    <cellStyle name="20% - Accent2 3 6 4" xfId="3466"/>
    <cellStyle name="20% - Accent2 3 6 5" xfId="3467"/>
    <cellStyle name="20% - Accent2 3 7" xfId="3468"/>
    <cellStyle name="20% - Accent2 3 7 2" xfId="3469"/>
    <cellStyle name="20% - Accent2 3 7 2 2" xfId="3470"/>
    <cellStyle name="20% - Accent2 3 7 2 3" xfId="50619"/>
    <cellStyle name="20% - Accent2 3 7 3" xfId="3471"/>
    <cellStyle name="20% - Accent2 3 7 4" xfId="3472"/>
    <cellStyle name="20% - Accent2 3 8" xfId="3473"/>
    <cellStyle name="20% - Accent2 3 8 2" xfId="3474"/>
    <cellStyle name="20% - Accent2 3 8 2 2" xfId="3475"/>
    <cellStyle name="20% - Accent2 3 8 2 3" xfId="50620"/>
    <cellStyle name="20% - Accent2 3 8 3" xfId="3476"/>
    <cellStyle name="20% - Accent2 3 8 4" xfId="3477"/>
    <cellStyle name="20% - Accent2 3 9" xfId="3478"/>
    <cellStyle name="20% - Accent2 3 9 2" xfId="3479"/>
    <cellStyle name="20% - Accent2 3 9 3" xfId="50621"/>
    <cellStyle name="20% - Accent2 4" xfId="3480"/>
    <cellStyle name="20% - Accent2 4 10" xfId="3481"/>
    <cellStyle name="20% - Accent2 4 11" xfId="3482"/>
    <cellStyle name="20% - Accent2 4 12" xfId="60183"/>
    <cellStyle name="20% - Accent2 4 2" xfId="3483"/>
    <cellStyle name="20% - Accent2 4 2 10" xfId="3484"/>
    <cellStyle name="20% - Accent2 4 2 11" xfId="60366"/>
    <cellStyle name="20% - Accent2 4 2 2" xfId="3485"/>
    <cellStyle name="20% - Accent2 4 2 2 2" xfId="3486"/>
    <cellStyle name="20% - Accent2 4 2 2 2 2" xfId="3487"/>
    <cellStyle name="20% - Accent2 4 2 2 2 2 2" xfId="3488"/>
    <cellStyle name="20% - Accent2 4 2 2 2 2 2 2" xfId="3489"/>
    <cellStyle name="20% - Accent2 4 2 2 2 2 2 2 2" xfId="3490"/>
    <cellStyle name="20% - Accent2 4 2 2 2 2 2 2 3" xfId="50622"/>
    <cellStyle name="20% - Accent2 4 2 2 2 2 2 3" xfId="3491"/>
    <cellStyle name="20% - Accent2 4 2 2 2 2 2 4" xfId="3492"/>
    <cellStyle name="20% - Accent2 4 2 2 2 2 3" xfId="3493"/>
    <cellStyle name="20% - Accent2 4 2 2 2 2 3 2" xfId="3494"/>
    <cellStyle name="20% - Accent2 4 2 2 2 2 3 2 2" xfId="3495"/>
    <cellStyle name="20% - Accent2 4 2 2 2 2 3 2 3" xfId="50623"/>
    <cellStyle name="20% - Accent2 4 2 2 2 2 3 3" xfId="3496"/>
    <cellStyle name="20% - Accent2 4 2 2 2 2 3 4" xfId="3497"/>
    <cellStyle name="20% - Accent2 4 2 2 2 2 4" xfId="3498"/>
    <cellStyle name="20% - Accent2 4 2 2 2 2 4 2" xfId="3499"/>
    <cellStyle name="20% - Accent2 4 2 2 2 2 4 3" xfId="50624"/>
    <cellStyle name="20% - Accent2 4 2 2 2 2 5" xfId="3500"/>
    <cellStyle name="20% - Accent2 4 2 2 2 2 6" xfId="3501"/>
    <cellStyle name="20% - Accent2 4 2 2 2 3" xfId="3502"/>
    <cellStyle name="20% - Accent2 4 2 2 2 3 2" xfId="3503"/>
    <cellStyle name="20% - Accent2 4 2 2 2 3 2 2" xfId="3504"/>
    <cellStyle name="20% - Accent2 4 2 2 2 3 2 3" xfId="50625"/>
    <cellStyle name="20% - Accent2 4 2 2 2 3 3" xfId="3505"/>
    <cellStyle name="20% - Accent2 4 2 2 2 3 4" xfId="3506"/>
    <cellStyle name="20% - Accent2 4 2 2 2 4" xfId="3507"/>
    <cellStyle name="20% - Accent2 4 2 2 2 4 2" xfId="3508"/>
    <cellStyle name="20% - Accent2 4 2 2 2 4 2 2" xfId="3509"/>
    <cellStyle name="20% - Accent2 4 2 2 2 4 2 3" xfId="50626"/>
    <cellStyle name="20% - Accent2 4 2 2 2 4 3" xfId="3510"/>
    <cellStyle name="20% - Accent2 4 2 2 2 4 4" xfId="3511"/>
    <cellStyle name="20% - Accent2 4 2 2 2 5" xfId="3512"/>
    <cellStyle name="20% - Accent2 4 2 2 2 5 2" xfId="3513"/>
    <cellStyle name="20% - Accent2 4 2 2 2 5 3" xfId="50627"/>
    <cellStyle name="20% - Accent2 4 2 2 2 6" xfId="3514"/>
    <cellStyle name="20% - Accent2 4 2 2 2 7" xfId="3515"/>
    <cellStyle name="20% - Accent2 4 2 2 3" xfId="3516"/>
    <cellStyle name="20% - Accent2 4 2 2 3 2" xfId="3517"/>
    <cellStyle name="20% - Accent2 4 2 2 3 2 2" xfId="3518"/>
    <cellStyle name="20% - Accent2 4 2 2 3 2 2 2" xfId="3519"/>
    <cellStyle name="20% - Accent2 4 2 2 3 2 2 3" xfId="50628"/>
    <cellStyle name="20% - Accent2 4 2 2 3 2 3" xfId="3520"/>
    <cellStyle name="20% - Accent2 4 2 2 3 2 4" xfId="3521"/>
    <cellStyle name="20% - Accent2 4 2 2 3 3" xfId="3522"/>
    <cellStyle name="20% - Accent2 4 2 2 3 3 2" xfId="3523"/>
    <cellStyle name="20% - Accent2 4 2 2 3 3 2 2" xfId="3524"/>
    <cellStyle name="20% - Accent2 4 2 2 3 3 2 3" xfId="50629"/>
    <cellStyle name="20% - Accent2 4 2 2 3 3 3" xfId="3525"/>
    <cellStyle name="20% - Accent2 4 2 2 3 3 4" xfId="3526"/>
    <cellStyle name="20% - Accent2 4 2 2 3 4" xfId="3527"/>
    <cellStyle name="20% - Accent2 4 2 2 3 4 2" xfId="3528"/>
    <cellStyle name="20% - Accent2 4 2 2 3 4 3" xfId="50630"/>
    <cellStyle name="20% - Accent2 4 2 2 3 5" xfId="3529"/>
    <cellStyle name="20% - Accent2 4 2 2 3 6" xfId="3530"/>
    <cellStyle name="20% - Accent2 4 2 2 4" xfId="3531"/>
    <cellStyle name="20% - Accent2 4 2 2 4 2" xfId="3532"/>
    <cellStyle name="20% - Accent2 4 2 2 4 2 2" xfId="3533"/>
    <cellStyle name="20% - Accent2 4 2 2 4 2 3" xfId="50631"/>
    <cellStyle name="20% - Accent2 4 2 2 4 3" xfId="3534"/>
    <cellStyle name="20% - Accent2 4 2 2 4 4" xfId="3535"/>
    <cellStyle name="20% - Accent2 4 2 2 5" xfId="3536"/>
    <cellStyle name="20% - Accent2 4 2 2 5 2" xfId="3537"/>
    <cellStyle name="20% - Accent2 4 2 2 5 2 2" xfId="3538"/>
    <cellStyle name="20% - Accent2 4 2 2 5 2 3" xfId="50632"/>
    <cellStyle name="20% - Accent2 4 2 2 5 3" xfId="3539"/>
    <cellStyle name="20% - Accent2 4 2 2 5 4" xfId="3540"/>
    <cellStyle name="20% - Accent2 4 2 2 6" xfId="3541"/>
    <cellStyle name="20% - Accent2 4 2 2 6 2" xfId="3542"/>
    <cellStyle name="20% - Accent2 4 2 2 6 3" xfId="50633"/>
    <cellStyle name="20% - Accent2 4 2 2 7" xfId="3543"/>
    <cellStyle name="20% - Accent2 4 2 2 8" xfId="3544"/>
    <cellStyle name="20% - Accent2 4 2 2 9" xfId="60734"/>
    <cellStyle name="20% - Accent2 4 2 3" xfId="3545"/>
    <cellStyle name="20% - Accent2 4 2 3 2" xfId="3546"/>
    <cellStyle name="20% - Accent2 4 2 3 2 2" xfId="3547"/>
    <cellStyle name="20% - Accent2 4 2 3 2 2 2" xfId="3548"/>
    <cellStyle name="20% - Accent2 4 2 3 2 2 2 2" xfId="3549"/>
    <cellStyle name="20% - Accent2 4 2 3 2 2 2 3" xfId="50634"/>
    <cellStyle name="20% - Accent2 4 2 3 2 2 3" xfId="3550"/>
    <cellStyle name="20% - Accent2 4 2 3 2 2 4" xfId="3551"/>
    <cellStyle name="20% - Accent2 4 2 3 2 3" xfId="3552"/>
    <cellStyle name="20% - Accent2 4 2 3 2 3 2" xfId="3553"/>
    <cellStyle name="20% - Accent2 4 2 3 2 3 2 2" xfId="3554"/>
    <cellStyle name="20% - Accent2 4 2 3 2 3 2 3" xfId="50635"/>
    <cellStyle name="20% - Accent2 4 2 3 2 3 3" xfId="3555"/>
    <cellStyle name="20% - Accent2 4 2 3 2 3 4" xfId="3556"/>
    <cellStyle name="20% - Accent2 4 2 3 2 4" xfId="3557"/>
    <cellStyle name="20% - Accent2 4 2 3 2 4 2" xfId="3558"/>
    <cellStyle name="20% - Accent2 4 2 3 2 4 3" xfId="50636"/>
    <cellStyle name="20% - Accent2 4 2 3 2 5" xfId="3559"/>
    <cellStyle name="20% - Accent2 4 2 3 2 6" xfId="3560"/>
    <cellStyle name="20% - Accent2 4 2 3 3" xfId="3561"/>
    <cellStyle name="20% - Accent2 4 2 3 3 2" xfId="3562"/>
    <cellStyle name="20% - Accent2 4 2 3 3 2 2" xfId="3563"/>
    <cellStyle name="20% - Accent2 4 2 3 3 2 3" xfId="50637"/>
    <cellStyle name="20% - Accent2 4 2 3 3 3" xfId="3564"/>
    <cellStyle name="20% - Accent2 4 2 3 3 4" xfId="3565"/>
    <cellStyle name="20% - Accent2 4 2 3 4" xfId="3566"/>
    <cellStyle name="20% - Accent2 4 2 3 4 2" xfId="3567"/>
    <cellStyle name="20% - Accent2 4 2 3 4 2 2" xfId="3568"/>
    <cellStyle name="20% - Accent2 4 2 3 4 2 3" xfId="50638"/>
    <cellStyle name="20% - Accent2 4 2 3 4 3" xfId="3569"/>
    <cellStyle name="20% - Accent2 4 2 3 4 4" xfId="3570"/>
    <cellStyle name="20% - Accent2 4 2 3 5" xfId="3571"/>
    <cellStyle name="20% - Accent2 4 2 3 5 2" xfId="3572"/>
    <cellStyle name="20% - Accent2 4 2 3 5 3" xfId="50639"/>
    <cellStyle name="20% - Accent2 4 2 3 6" xfId="3573"/>
    <cellStyle name="20% - Accent2 4 2 3 7" xfId="3574"/>
    <cellStyle name="20% - Accent2 4 2 4" xfId="3575"/>
    <cellStyle name="20% - Accent2 4 2 4 2" xfId="3576"/>
    <cellStyle name="20% - Accent2 4 2 4 2 2" xfId="3577"/>
    <cellStyle name="20% - Accent2 4 2 4 2 2 2" xfId="3578"/>
    <cellStyle name="20% - Accent2 4 2 4 2 2 3" xfId="50640"/>
    <cellStyle name="20% - Accent2 4 2 4 2 3" xfId="3579"/>
    <cellStyle name="20% - Accent2 4 2 4 2 4" xfId="3580"/>
    <cellStyle name="20% - Accent2 4 2 4 3" xfId="3581"/>
    <cellStyle name="20% - Accent2 4 2 4 3 2" xfId="3582"/>
    <cellStyle name="20% - Accent2 4 2 4 3 2 2" xfId="3583"/>
    <cellStyle name="20% - Accent2 4 2 4 3 2 3" xfId="50641"/>
    <cellStyle name="20% - Accent2 4 2 4 3 3" xfId="3584"/>
    <cellStyle name="20% - Accent2 4 2 4 3 4" xfId="3585"/>
    <cellStyle name="20% - Accent2 4 2 4 4" xfId="3586"/>
    <cellStyle name="20% - Accent2 4 2 4 4 2" xfId="3587"/>
    <cellStyle name="20% - Accent2 4 2 4 4 3" xfId="50642"/>
    <cellStyle name="20% - Accent2 4 2 4 5" xfId="3588"/>
    <cellStyle name="20% - Accent2 4 2 4 6" xfId="3589"/>
    <cellStyle name="20% - Accent2 4 2 5" xfId="3590"/>
    <cellStyle name="20% - Accent2 4 2 5 2" xfId="3591"/>
    <cellStyle name="20% - Accent2 4 2 5 2 2" xfId="3592"/>
    <cellStyle name="20% - Accent2 4 2 5 2 2 2" xfId="3593"/>
    <cellStyle name="20% - Accent2 4 2 5 2 2 3" xfId="50643"/>
    <cellStyle name="20% - Accent2 4 2 5 2 3" xfId="3594"/>
    <cellStyle name="20% - Accent2 4 2 5 2 4" xfId="3595"/>
    <cellStyle name="20% - Accent2 4 2 5 3" xfId="3596"/>
    <cellStyle name="20% - Accent2 4 2 5 3 2" xfId="3597"/>
    <cellStyle name="20% - Accent2 4 2 5 3 3" xfId="50644"/>
    <cellStyle name="20% - Accent2 4 2 5 4" xfId="3598"/>
    <cellStyle name="20% - Accent2 4 2 5 5" xfId="3599"/>
    <cellStyle name="20% - Accent2 4 2 6" xfId="3600"/>
    <cellStyle name="20% - Accent2 4 2 6 2" xfId="3601"/>
    <cellStyle name="20% - Accent2 4 2 6 2 2" xfId="3602"/>
    <cellStyle name="20% - Accent2 4 2 6 2 3" xfId="50645"/>
    <cellStyle name="20% - Accent2 4 2 6 3" xfId="3603"/>
    <cellStyle name="20% - Accent2 4 2 6 4" xfId="3604"/>
    <cellStyle name="20% - Accent2 4 2 7" xfId="3605"/>
    <cellStyle name="20% - Accent2 4 2 7 2" xfId="3606"/>
    <cellStyle name="20% - Accent2 4 2 7 2 2" xfId="3607"/>
    <cellStyle name="20% - Accent2 4 2 7 2 3" xfId="50646"/>
    <cellStyle name="20% - Accent2 4 2 7 3" xfId="3608"/>
    <cellStyle name="20% - Accent2 4 2 7 4" xfId="3609"/>
    <cellStyle name="20% - Accent2 4 2 8" xfId="3610"/>
    <cellStyle name="20% - Accent2 4 2 8 2" xfId="3611"/>
    <cellStyle name="20% - Accent2 4 2 8 3" xfId="50647"/>
    <cellStyle name="20% - Accent2 4 2 9" xfId="3612"/>
    <cellStyle name="20% - Accent2 4 3" xfId="3613"/>
    <cellStyle name="20% - Accent2 4 3 2" xfId="3614"/>
    <cellStyle name="20% - Accent2 4 3 2 2" xfId="3615"/>
    <cellStyle name="20% - Accent2 4 3 2 2 2" xfId="3616"/>
    <cellStyle name="20% - Accent2 4 3 2 2 2 2" xfId="3617"/>
    <cellStyle name="20% - Accent2 4 3 2 2 2 2 2" xfId="3618"/>
    <cellStyle name="20% - Accent2 4 3 2 2 2 2 3" xfId="50648"/>
    <cellStyle name="20% - Accent2 4 3 2 2 2 3" xfId="3619"/>
    <cellStyle name="20% - Accent2 4 3 2 2 2 4" xfId="3620"/>
    <cellStyle name="20% - Accent2 4 3 2 2 3" xfId="3621"/>
    <cellStyle name="20% - Accent2 4 3 2 2 3 2" xfId="3622"/>
    <cellStyle name="20% - Accent2 4 3 2 2 3 2 2" xfId="3623"/>
    <cellStyle name="20% - Accent2 4 3 2 2 3 2 3" xfId="50649"/>
    <cellStyle name="20% - Accent2 4 3 2 2 3 3" xfId="3624"/>
    <cellStyle name="20% - Accent2 4 3 2 2 3 4" xfId="3625"/>
    <cellStyle name="20% - Accent2 4 3 2 2 4" xfId="3626"/>
    <cellStyle name="20% - Accent2 4 3 2 2 4 2" xfId="3627"/>
    <cellStyle name="20% - Accent2 4 3 2 2 4 3" xfId="50650"/>
    <cellStyle name="20% - Accent2 4 3 2 2 5" xfId="3628"/>
    <cellStyle name="20% - Accent2 4 3 2 2 6" xfId="3629"/>
    <cellStyle name="20% - Accent2 4 3 2 3" xfId="3630"/>
    <cellStyle name="20% - Accent2 4 3 2 3 2" xfId="3631"/>
    <cellStyle name="20% - Accent2 4 3 2 3 2 2" xfId="3632"/>
    <cellStyle name="20% - Accent2 4 3 2 3 2 3" xfId="50651"/>
    <cellStyle name="20% - Accent2 4 3 2 3 3" xfId="3633"/>
    <cellStyle name="20% - Accent2 4 3 2 3 4" xfId="3634"/>
    <cellStyle name="20% - Accent2 4 3 2 4" xfId="3635"/>
    <cellStyle name="20% - Accent2 4 3 2 4 2" xfId="3636"/>
    <cellStyle name="20% - Accent2 4 3 2 4 2 2" xfId="3637"/>
    <cellStyle name="20% - Accent2 4 3 2 4 2 3" xfId="50652"/>
    <cellStyle name="20% - Accent2 4 3 2 4 3" xfId="3638"/>
    <cellStyle name="20% - Accent2 4 3 2 4 4" xfId="3639"/>
    <cellStyle name="20% - Accent2 4 3 2 5" xfId="3640"/>
    <cellStyle name="20% - Accent2 4 3 2 5 2" xfId="3641"/>
    <cellStyle name="20% - Accent2 4 3 2 5 3" xfId="50653"/>
    <cellStyle name="20% - Accent2 4 3 2 6" xfId="3642"/>
    <cellStyle name="20% - Accent2 4 3 2 7" xfId="3643"/>
    <cellStyle name="20% - Accent2 4 3 3" xfId="3644"/>
    <cellStyle name="20% - Accent2 4 3 3 2" xfId="3645"/>
    <cellStyle name="20% - Accent2 4 3 3 2 2" xfId="3646"/>
    <cellStyle name="20% - Accent2 4 3 3 2 2 2" xfId="3647"/>
    <cellStyle name="20% - Accent2 4 3 3 2 2 3" xfId="50654"/>
    <cellStyle name="20% - Accent2 4 3 3 2 3" xfId="3648"/>
    <cellStyle name="20% - Accent2 4 3 3 2 4" xfId="3649"/>
    <cellStyle name="20% - Accent2 4 3 3 3" xfId="3650"/>
    <cellStyle name="20% - Accent2 4 3 3 3 2" xfId="3651"/>
    <cellStyle name="20% - Accent2 4 3 3 3 2 2" xfId="3652"/>
    <cellStyle name="20% - Accent2 4 3 3 3 2 3" xfId="50655"/>
    <cellStyle name="20% - Accent2 4 3 3 3 3" xfId="3653"/>
    <cellStyle name="20% - Accent2 4 3 3 3 4" xfId="3654"/>
    <cellStyle name="20% - Accent2 4 3 3 4" xfId="3655"/>
    <cellStyle name="20% - Accent2 4 3 3 4 2" xfId="3656"/>
    <cellStyle name="20% - Accent2 4 3 3 4 3" xfId="50656"/>
    <cellStyle name="20% - Accent2 4 3 3 5" xfId="3657"/>
    <cellStyle name="20% - Accent2 4 3 3 6" xfId="3658"/>
    <cellStyle name="20% - Accent2 4 3 4" xfId="3659"/>
    <cellStyle name="20% - Accent2 4 3 4 2" xfId="3660"/>
    <cellStyle name="20% - Accent2 4 3 4 2 2" xfId="3661"/>
    <cellStyle name="20% - Accent2 4 3 4 2 3" xfId="50657"/>
    <cellStyle name="20% - Accent2 4 3 4 3" xfId="3662"/>
    <cellStyle name="20% - Accent2 4 3 4 4" xfId="3663"/>
    <cellStyle name="20% - Accent2 4 3 5" xfId="3664"/>
    <cellStyle name="20% - Accent2 4 3 5 2" xfId="3665"/>
    <cellStyle name="20% - Accent2 4 3 5 2 2" xfId="3666"/>
    <cellStyle name="20% - Accent2 4 3 5 2 3" xfId="50658"/>
    <cellStyle name="20% - Accent2 4 3 5 3" xfId="3667"/>
    <cellStyle name="20% - Accent2 4 3 5 4" xfId="3668"/>
    <cellStyle name="20% - Accent2 4 3 6" xfId="3669"/>
    <cellStyle name="20% - Accent2 4 3 6 2" xfId="3670"/>
    <cellStyle name="20% - Accent2 4 3 6 3" xfId="50659"/>
    <cellStyle name="20% - Accent2 4 3 7" xfId="3671"/>
    <cellStyle name="20% - Accent2 4 3 8" xfId="3672"/>
    <cellStyle name="20% - Accent2 4 3 9" xfId="60551"/>
    <cellStyle name="20% - Accent2 4 4" xfId="3673"/>
    <cellStyle name="20% - Accent2 4 4 2" xfId="3674"/>
    <cellStyle name="20% - Accent2 4 4 2 2" xfId="3675"/>
    <cellStyle name="20% - Accent2 4 4 2 2 2" xfId="3676"/>
    <cellStyle name="20% - Accent2 4 4 2 2 2 2" xfId="3677"/>
    <cellStyle name="20% - Accent2 4 4 2 2 2 3" xfId="50660"/>
    <cellStyle name="20% - Accent2 4 4 2 2 3" xfId="3678"/>
    <cellStyle name="20% - Accent2 4 4 2 2 4" xfId="3679"/>
    <cellStyle name="20% - Accent2 4 4 2 3" xfId="3680"/>
    <cellStyle name="20% - Accent2 4 4 2 3 2" xfId="3681"/>
    <cellStyle name="20% - Accent2 4 4 2 3 2 2" xfId="3682"/>
    <cellStyle name="20% - Accent2 4 4 2 3 2 3" xfId="50661"/>
    <cellStyle name="20% - Accent2 4 4 2 3 3" xfId="3683"/>
    <cellStyle name="20% - Accent2 4 4 2 3 4" xfId="3684"/>
    <cellStyle name="20% - Accent2 4 4 2 4" xfId="3685"/>
    <cellStyle name="20% - Accent2 4 4 2 4 2" xfId="3686"/>
    <cellStyle name="20% - Accent2 4 4 2 4 3" xfId="50662"/>
    <cellStyle name="20% - Accent2 4 4 2 5" xfId="3687"/>
    <cellStyle name="20% - Accent2 4 4 2 6" xfId="3688"/>
    <cellStyle name="20% - Accent2 4 4 3" xfId="3689"/>
    <cellStyle name="20% - Accent2 4 4 3 2" xfId="3690"/>
    <cellStyle name="20% - Accent2 4 4 3 2 2" xfId="3691"/>
    <cellStyle name="20% - Accent2 4 4 3 2 3" xfId="50663"/>
    <cellStyle name="20% - Accent2 4 4 3 3" xfId="3692"/>
    <cellStyle name="20% - Accent2 4 4 3 4" xfId="3693"/>
    <cellStyle name="20% - Accent2 4 4 4" xfId="3694"/>
    <cellStyle name="20% - Accent2 4 4 4 2" xfId="3695"/>
    <cellStyle name="20% - Accent2 4 4 4 2 2" xfId="3696"/>
    <cellStyle name="20% - Accent2 4 4 4 2 3" xfId="50664"/>
    <cellStyle name="20% - Accent2 4 4 4 3" xfId="3697"/>
    <cellStyle name="20% - Accent2 4 4 4 4" xfId="3698"/>
    <cellStyle name="20% - Accent2 4 4 5" xfId="3699"/>
    <cellStyle name="20% - Accent2 4 4 5 2" xfId="3700"/>
    <cellStyle name="20% - Accent2 4 4 5 3" xfId="50665"/>
    <cellStyle name="20% - Accent2 4 4 6" xfId="3701"/>
    <cellStyle name="20% - Accent2 4 4 7" xfId="3702"/>
    <cellStyle name="20% - Accent2 4 5" xfId="3703"/>
    <cellStyle name="20% - Accent2 4 5 2" xfId="3704"/>
    <cellStyle name="20% - Accent2 4 5 2 2" xfId="3705"/>
    <cellStyle name="20% - Accent2 4 5 2 2 2" xfId="3706"/>
    <cellStyle name="20% - Accent2 4 5 2 2 3" xfId="50666"/>
    <cellStyle name="20% - Accent2 4 5 2 3" xfId="3707"/>
    <cellStyle name="20% - Accent2 4 5 2 4" xfId="3708"/>
    <cellStyle name="20% - Accent2 4 5 3" xfId="3709"/>
    <cellStyle name="20% - Accent2 4 5 3 2" xfId="3710"/>
    <cellStyle name="20% - Accent2 4 5 3 2 2" xfId="3711"/>
    <cellStyle name="20% - Accent2 4 5 3 2 3" xfId="50667"/>
    <cellStyle name="20% - Accent2 4 5 3 3" xfId="3712"/>
    <cellStyle name="20% - Accent2 4 5 3 4" xfId="3713"/>
    <cellStyle name="20% - Accent2 4 5 4" xfId="3714"/>
    <cellStyle name="20% - Accent2 4 5 4 2" xfId="3715"/>
    <cellStyle name="20% - Accent2 4 5 4 3" xfId="50668"/>
    <cellStyle name="20% - Accent2 4 5 5" xfId="3716"/>
    <cellStyle name="20% - Accent2 4 5 6" xfId="3717"/>
    <cellStyle name="20% - Accent2 4 6" xfId="3718"/>
    <cellStyle name="20% - Accent2 4 6 2" xfId="3719"/>
    <cellStyle name="20% - Accent2 4 6 2 2" xfId="3720"/>
    <cellStyle name="20% - Accent2 4 6 2 2 2" xfId="3721"/>
    <cellStyle name="20% - Accent2 4 6 2 2 3" xfId="50669"/>
    <cellStyle name="20% - Accent2 4 6 2 3" xfId="3722"/>
    <cellStyle name="20% - Accent2 4 6 2 4" xfId="3723"/>
    <cellStyle name="20% - Accent2 4 6 3" xfId="3724"/>
    <cellStyle name="20% - Accent2 4 6 3 2" xfId="3725"/>
    <cellStyle name="20% - Accent2 4 6 3 3" xfId="50670"/>
    <cellStyle name="20% - Accent2 4 6 4" xfId="3726"/>
    <cellStyle name="20% - Accent2 4 6 5" xfId="3727"/>
    <cellStyle name="20% - Accent2 4 7" xfId="3728"/>
    <cellStyle name="20% - Accent2 4 7 2" xfId="3729"/>
    <cellStyle name="20% - Accent2 4 7 2 2" xfId="3730"/>
    <cellStyle name="20% - Accent2 4 7 2 3" xfId="50671"/>
    <cellStyle name="20% - Accent2 4 7 3" xfId="3731"/>
    <cellStyle name="20% - Accent2 4 7 4" xfId="3732"/>
    <cellStyle name="20% - Accent2 4 8" xfId="3733"/>
    <cellStyle name="20% - Accent2 4 8 2" xfId="3734"/>
    <cellStyle name="20% - Accent2 4 8 2 2" xfId="3735"/>
    <cellStyle name="20% - Accent2 4 8 2 3" xfId="50672"/>
    <cellStyle name="20% - Accent2 4 8 3" xfId="3736"/>
    <cellStyle name="20% - Accent2 4 8 4" xfId="3737"/>
    <cellStyle name="20% - Accent2 4 9" xfId="3738"/>
    <cellStyle name="20% - Accent2 4 9 2" xfId="3739"/>
    <cellStyle name="20% - Accent2 4 9 3" xfId="50673"/>
    <cellStyle name="20% - Accent2 5" xfId="3740"/>
    <cellStyle name="20% - Accent2 5 10" xfId="3741"/>
    <cellStyle name="20% - Accent2 5 11" xfId="60197"/>
    <cellStyle name="20% - Accent2 5 2" xfId="3742"/>
    <cellStyle name="20% - Accent2 5 2 2" xfId="3743"/>
    <cellStyle name="20% - Accent2 5 2 2 2" xfId="3744"/>
    <cellStyle name="20% - Accent2 5 2 2 2 2" xfId="3745"/>
    <cellStyle name="20% - Accent2 5 2 2 2 2 2" xfId="3746"/>
    <cellStyle name="20% - Accent2 5 2 2 2 2 2 2" xfId="3747"/>
    <cellStyle name="20% - Accent2 5 2 2 2 2 2 3" xfId="50674"/>
    <cellStyle name="20% - Accent2 5 2 2 2 2 3" xfId="3748"/>
    <cellStyle name="20% - Accent2 5 2 2 2 2 4" xfId="3749"/>
    <cellStyle name="20% - Accent2 5 2 2 2 3" xfId="3750"/>
    <cellStyle name="20% - Accent2 5 2 2 2 3 2" xfId="3751"/>
    <cellStyle name="20% - Accent2 5 2 2 2 3 2 2" xfId="3752"/>
    <cellStyle name="20% - Accent2 5 2 2 2 3 2 3" xfId="50675"/>
    <cellStyle name="20% - Accent2 5 2 2 2 3 3" xfId="3753"/>
    <cellStyle name="20% - Accent2 5 2 2 2 3 4" xfId="3754"/>
    <cellStyle name="20% - Accent2 5 2 2 2 4" xfId="3755"/>
    <cellStyle name="20% - Accent2 5 2 2 2 4 2" xfId="3756"/>
    <cellStyle name="20% - Accent2 5 2 2 2 4 3" xfId="50676"/>
    <cellStyle name="20% - Accent2 5 2 2 2 5" xfId="3757"/>
    <cellStyle name="20% - Accent2 5 2 2 2 6" xfId="3758"/>
    <cellStyle name="20% - Accent2 5 2 2 3" xfId="3759"/>
    <cellStyle name="20% - Accent2 5 2 2 3 2" xfId="3760"/>
    <cellStyle name="20% - Accent2 5 2 2 3 2 2" xfId="3761"/>
    <cellStyle name="20% - Accent2 5 2 2 3 2 3" xfId="50677"/>
    <cellStyle name="20% - Accent2 5 2 2 3 3" xfId="3762"/>
    <cellStyle name="20% - Accent2 5 2 2 3 4" xfId="3763"/>
    <cellStyle name="20% - Accent2 5 2 2 4" xfId="3764"/>
    <cellStyle name="20% - Accent2 5 2 2 4 2" xfId="3765"/>
    <cellStyle name="20% - Accent2 5 2 2 4 2 2" xfId="3766"/>
    <cellStyle name="20% - Accent2 5 2 2 4 2 3" xfId="50678"/>
    <cellStyle name="20% - Accent2 5 2 2 4 3" xfId="3767"/>
    <cellStyle name="20% - Accent2 5 2 2 4 4" xfId="3768"/>
    <cellStyle name="20% - Accent2 5 2 2 5" xfId="3769"/>
    <cellStyle name="20% - Accent2 5 2 2 5 2" xfId="3770"/>
    <cellStyle name="20% - Accent2 5 2 2 5 3" xfId="50679"/>
    <cellStyle name="20% - Accent2 5 2 2 6" xfId="3771"/>
    <cellStyle name="20% - Accent2 5 2 2 7" xfId="3772"/>
    <cellStyle name="20% - Accent2 5 2 2 8" xfId="60748"/>
    <cellStyle name="20% - Accent2 5 2 3" xfId="3773"/>
    <cellStyle name="20% - Accent2 5 2 3 2" xfId="3774"/>
    <cellStyle name="20% - Accent2 5 2 3 2 2" xfId="3775"/>
    <cellStyle name="20% - Accent2 5 2 3 2 2 2" xfId="3776"/>
    <cellStyle name="20% - Accent2 5 2 3 2 2 3" xfId="50680"/>
    <cellStyle name="20% - Accent2 5 2 3 2 3" xfId="3777"/>
    <cellStyle name="20% - Accent2 5 2 3 2 4" xfId="3778"/>
    <cellStyle name="20% - Accent2 5 2 3 3" xfId="3779"/>
    <cellStyle name="20% - Accent2 5 2 3 3 2" xfId="3780"/>
    <cellStyle name="20% - Accent2 5 2 3 3 2 2" xfId="3781"/>
    <cellStyle name="20% - Accent2 5 2 3 3 2 3" xfId="50681"/>
    <cellStyle name="20% - Accent2 5 2 3 3 3" xfId="3782"/>
    <cellStyle name="20% - Accent2 5 2 3 3 4" xfId="3783"/>
    <cellStyle name="20% - Accent2 5 2 3 4" xfId="3784"/>
    <cellStyle name="20% - Accent2 5 2 3 4 2" xfId="3785"/>
    <cellStyle name="20% - Accent2 5 2 3 4 3" xfId="50682"/>
    <cellStyle name="20% - Accent2 5 2 3 5" xfId="3786"/>
    <cellStyle name="20% - Accent2 5 2 3 6" xfId="3787"/>
    <cellStyle name="20% - Accent2 5 2 4" xfId="3788"/>
    <cellStyle name="20% - Accent2 5 2 4 2" xfId="3789"/>
    <cellStyle name="20% - Accent2 5 2 4 2 2" xfId="3790"/>
    <cellStyle name="20% - Accent2 5 2 4 2 3" xfId="50683"/>
    <cellStyle name="20% - Accent2 5 2 4 3" xfId="3791"/>
    <cellStyle name="20% - Accent2 5 2 4 4" xfId="3792"/>
    <cellStyle name="20% - Accent2 5 2 5" xfId="3793"/>
    <cellStyle name="20% - Accent2 5 2 5 2" xfId="3794"/>
    <cellStyle name="20% - Accent2 5 2 5 2 2" xfId="3795"/>
    <cellStyle name="20% - Accent2 5 2 5 2 3" xfId="50684"/>
    <cellStyle name="20% - Accent2 5 2 5 3" xfId="3796"/>
    <cellStyle name="20% - Accent2 5 2 5 4" xfId="3797"/>
    <cellStyle name="20% - Accent2 5 2 6" xfId="3798"/>
    <cellStyle name="20% - Accent2 5 2 6 2" xfId="3799"/>
    <cellStyle name="20% - Accent2 5 2 6 3" xfId="50685"/>
    <cellStyle name="20% - Accent2 5 2 7" xfId="3800"/>
    <cellStyle name="20% - Accent2 5 2 8" xfId="3801"/>
    <cellStyle name="20% - Accent2 5 2 9" xfId="60380"/>
    <cellStyle name="20% - Accent2 5 3" xfId="3802"/>
    <cellStyle name="20% - Accent2 5 3 2" xfId="3803"/>
    <cellStyle name="20% - Accent2 5 3 2 2" xfId="3804"/>
    <cellStyle name="20% - Accent2 5 3 2 2 2" xfId="3805"/>
    <cellStyle name="20% - Accent2 5 3 2 2 2 2" xfId="3806"/>
    <cellStyle name="20% - Accent2 5 3 2 2 2 3" xfId="50686"/>
    <cellStyle name="20% - Accent2 5 3 2 2 3" xfId="3807"/>
    <cellStyle name="20% - Accent2 5 3 2 2 4" xfId="3808"/>
    <cellStyle name="20% - Accent2 5 3 2 3" xfId="3809"/>
    <cellStyle name="20% - Accent2 5 3 2 3 2" xfId="3810"/>
    <cellStyle name="20% - Accent2 5 3 2 3 2 2" xfId="3811"/>
    <cellStyle name="20% - Accent2 5 3 2 3 2 3" xfId="50687"/>
    <cellStyle name="20% - Accent2 5 3 2 3 3" xfId="3812"/>
    <cellStyle name="20% - Accent2 5 3 2 3 4" xfId="3813"/>
    <cellStyle name="20% - Accent2 5 3 2 4" xfId="3814"/>
    <cellStyle name="20% - Accent2 5 3 2 4 2" xfId="3815"/>
    <cellStyle name="20% - Accent2 5 3 2 4 3" xfId="50688"/>
    <cellStyle name="20% - Accent2 5 3 2 5" xfId="3816"/>
    <cellStyle name="20% - Accent2 5 3 2 6" xfId="3817"/>
    <cellStyle name="20% - Accent2 5 3 3" xfId="3818"/>
    <cellStyle name="20% - Accent2 5 3 3 2" xfId="3819"/>
    <cellStyle name="20% - Accent2 5 3 3 2 2" xfId="3820"/>
    <cellStyle name="20% - Accent2 5 3 3 2 3" xfId="50689"/>
    <cellStyle name="20% - Accent2 5 3 3 3" xfId="3821"/>
    <cellStyle name="20% - Accent2 5 3 3 4" xfId="3822"/>
    <cellStyle name="20% - Accent2 5 3 4" xfId="3823"/>
    <cellStyle name="20% - Accent2 5 3 4 2" xfId="3824"/>
    <cellStyle name="20% - Accent2 5 3 4 2 2" xfId="3825"/>
    <cellStyle name="20% - Accent2 5 3 4 2 3" xfId="50690"/>
    <cellStyle name="20% - Accent2 5 3 4 3" xfId="3826"/>
    <cellStyle name="20% - Accent2 5 3 4 4" xfId="3827"/>
    <cellStyle name="20% - Accent2 5 3 5" xfId="3828"/>
    <cellStyle name="20% - Accent2 5 3 5 2" xfId="3829"/>
    <cellStyle name="20% - Accent2 5 3 5 3" xfId="50691"/>
    <cellStyle name="20% - Accent2 5 3 6" xfId="3830"/>
    <cellStyle name="20% - Accent2 5 3 7" xfId="3831"/>
    <cellStyle name="20% - Accent2 5 3 8" xfId="60565"/>
    <cellStyle name="20% - Accent2 5 4" xfId="3832"/>
    <cellStyle name="20% - Accent2 5 4 2" xfId="3833"/>
    <cellStyle name="20% - Accent2 5 4 2 2" xfId="3834"/>
    <cellStyle name="20% - Accent2 5 4 2 2 2" xfId="3835"/>
    <cellStyle name="20% - Accent2 5 4 2 2 3" xfId="50692"/>
    <cellStyle name="20% - Accent2 5 4 2 3" xfId="3836"/>
    <cellStyle name="20% - Accent2 5 4 2 4" xfId="3837"/>
    <cellStyle name="20% - Accent2 5 4 3" xfId="3838"/>
    <cellStyle name="20% - Accent2 5 4 3 2" xfId="3839"/>
    <cellStyle name="20% - Accent2 5 4 3 2 2" xfId="3840"/>
    <cellStyle name="20% - Accent2 5 4 3 2 3" xfId="50693"/>
    <cellStyle name="20% - Accent2 5 4 3 3" xfId="3841"/>
    <cellStyle name="20% - Accent2 5 4 3 4" xfId="3842"/>
    <cellStyle name="20% - Accent2 5 4 4" xfId="3843"/>
    <cellStyle name="20% - Accent2 5 4 4 2" xfId="3844"/>
    <cellStyle name="20% - Accent2 5 4 4 3" xfId="50694"/>
    <cellStyle name="20% - Accent2 5 4 5" xfId="3845"/>
    <cellStyle name="20% - Accent2 5 4 6" xfId="3846"/>
    <cellStyle name="20% - Accent2 5 5" xfId="3847"/>
    <cellStyle name="20% - Accent2 5 5 2" xfId="3848"/>
    <cellStyle name="20% - Accent2 5 5 2 2" xfId="3849"/>
    <cellStyle name="20% - Accent2 5 5 2 2 2" xfId="3850"/>
    <cellStyle name="20% - Accent2 5 5 2 2 3" xfId="50695"/>
    <cellStyle name="20% - Accent2 5 5 2 3" xfId="3851"/>
    <cellStyle name="20% - Accent2 5 5 2 4" xfId="3852"/>
    <cellStyle name="20% - Accent2 5 5 3" xfId="3853"/>
    <cellStyle name="20% - Accent2 5 5 3 2" xfId="3854"/>
    <cellStyle name="20% - Accent2 5 5 3 3" xfId="50696"/>
    <cellStyle name="20% - Accent2 5 5 4" xfId="3855"/>
    <cellStyle name="20% - Accent2 5 5 5" xfId="3856"/>
    <cellStyle name="20% - Accent2 5 6" xfId="3857"/>
    <cellStyle name="20% - Accent2 5 6 2" xfId="3858"/>
    <cellStyle name="20% - Accent2 5 6 2 2" xfId="3859"/>
    <cellStyle name="20% - Accent2 5 6 2 3" xfId="50697"/>
    <cellStyle name="20% - Accent2 5 6 3" xfId="3860"/>
    <cellStyle name="20% - Accent2 5 6 4" xfId="3861"/>
    <cellStyle name="20% - Accent2 5 7" xfId="3862"/>
    <cellStyle name="20% - Accent2 5 7 2" xfId="3863"/>
    <cellStyle name="20% - Accent2 5 7 2 2" xfId="3864"/>
    <cellStyle name="20% - Accent2 5 7 2 3" xfId="50698"/>
    <cellStyle name="20% - Accent2 5 7 3" xfId="3865"/>
    <cellStyle name="20% - Accent2 5 7 4" xfId="3866"/>
    <cellStyle name="20% - Accent2 5 8" xfId="3867"/>
    <cellStyle name="20% - Accent2 5 8 2" xfId="3868"/>
    <cellStyle name="20% - Accent2 5 8 3" xfId="50699"/>
    <cellStyle name="20% - Accent2 5 9" xfId="3869"/>
    <cellStyle name="20% - Accent2 6" xfId="3870"/>
    <cellStyle name="20% - Accent2 6 10" xfId="3871"/>
    <cellStyle name="20% - Accent2 6 11" xfId="60211"/>
    <cellStyle name="20% - Accent2 6 2" xfId="3872"/>
    <cellStyle name="20% - Accent2 6 2 2" xfId="3873"/>
    <cellStyle name="20% - Accent2 6 2 2 2" xfId="3874"/>
    <cellStyle name="20% - Accent2 6 2 2 2 2" xfId="3875"/>
    <cellStyle name="20% - Accent2 6 2 2 2 2 2" xfId="3876"/>
    <cellStyle name="20% - Accent2 6 2 2 2 2 2 2" xfId="3877"/>
    <cellStyle name="20% - Accent2 6 2 2 2 2 2 3" xfId="50700"/>
    <cellStyle name="20% - Accent2 6 2 2 2 2 3" xfId="3878"/>
    <cellStyle name="20% - Accent2 6 2 2 2 2 4" xfId="3879"/>
    <cellStyle name="20% - Accent2 6 2 2 2 3" xfId="3880"/>
    <cellStyle name="20% - Accent2 6 2 2 2 3 2" xfId="3881"/>
    <cellStyle name="20% - Accent2 6 2 2 2 3 2 2" xfId="3882"/>
    <cellStyle name="20% - Accent2 6 2 2 2 3 2 3" xfId="50701"/>
    <cellStyle name="20% - Accent2 6 2 2 2 3 3" xfId="3883"/>
    <cellStyle name="20% - Accent2 6 2 2 2 3 4" xfId="3884"/>
    <cellStyle name="20% - Accent2 6 2 2 2 4" xfId="3885"/>
    <cellStyle name="20% - Accent2 6 2 2 2 4 2" xfId="3886"/>
    <cellStyle name="20% - Accent2 6 2 2 2 4 3" xfId="50702"/>
    <cellStyle name="20% - Accent2 6 2 2 2 5" xfId="3887"/>
    <cellStyle name="20% - Accent2 6 2 2 2 6" xfId="3888"/>
    <cellStyle name="20% - Accent2 6 2 2 3" xfId="3889"/>
    <cellStyle name="20% - Accent2 6 2 2 3 2" xfId="3890"/>
    <cellStyle name="20% - Accent2 6 2 2 3 2 2" xfId="3891"/>
    <cellStyle name="20% - Accent2 6 2 2 3 2 3" xfId="50703"/>
    <cellStyle name="20% - Accent2 6 2 2 3 3" xfId="3892"/>
    <cellStyle name="20% - Accent2 6 2 2 3 4" xfId="3893"/>
    <cellStyle name="20% - Accent2 6 2 2 4" xfId="3894"/>
    <cellStyle name="20% - Accent2 6 2 2 4 2" xfId="3895"/>
    <cellStyle name="20% - Accent2 6 2 2 4 2 2" xfId="3896"/>
    <cellStyle name="20% - Accent2 6 2 2 4 2 3" xfId="50704"/>
    <cellStyle name="20% - Accent2 6 2 2 4 3" xfId="3897"/>
    <cellStyle name="20% - Accent2 6 2 2 4 4" xfId="3898"/>
    <cellStyle name="20% - Accent2 6 2 2 5" xfId="3899"/>
    <cellStyle name="20% - Accent2 6 2 2 5 2" xfId="3900"/>
    <cellStyle name="20% - Accent2 6 2 2 5 3" xfId="50705"/>
    <cellStyle name="20% - Accent2 6 2 2 6" xfId="3901"/>
    <cellStyle name="20% - Accent2 6 2 2 7" xfId="3902"/>
    <cellStyle name="20% - Accent2 6 2 2 8" xfId="60762"/>
    <cellStyle name="20% - Accent2 6 2 3" xfId="3903"/>
    <cellStyle name="20% - Accent2 6 2 3 2" xfId="3904"/>
    <cellStyle name="20% - Accent2 6 2 3 2 2" xfId="3905"/>
    <cellStyle name="20% - Accent2 6 2 3 2 2 2" xfId="3906"/>
    <cellStyle name="20% - Accent2 6 2 3 2 2 3" xfId="50706"/>
    <cellStyle name="20% - Accent2 6 2 3 2 3" xfId="3907"/>
    <cellStyle name="20% - Accent2 6 2 3 2 4" xfId="3908"/>
    <cellStyle name="20% - Accent2 6 2 3 3" xfId="3909"/>
    <cellStyle name="20% - Accent2 6 2 3 3 2" xfId="3910"/>
    <cellStyle name="20% - Accent2 6 2 3 3 2 2" xfId="3911"/>
    <cellStyle name="20% - Accent2 6 2 3 3 2 3" xfId="50707"/>
    <cellStyle name="20% - Accent2 6 2 3 3 3" xfId="3912"/>
    <cellStyle name="20% - Accent2 6 2 3 3 4" xfId="3913"/>
    <cellStyle name="20% - Accent2 6 2 3 4" xfId="3914"/>
    <cellStyle name="20% - Accent2 6 2 3 4 2" xfId="3915"/>
    <cellStyle name="20% - Accent2 6 2 3 4 3" xfId="50708"/>
    <cellStyle name="20% - Accent2 6 2 3 5" xfId="3916"/>
    <cellStyle name="20% - Accent2 6 2 3 6" xfId="3917"/>
    <cellStyle name="20% - Accent2 6 2 4" xfId="3918"/>
    <cellStyle name="20% - Accent2 6 2 4 2" xfId="3919"/>
    <cellStyle name="20% - Accent2 6 2 4 2 2" xfId="3920"/>
    <cellStyle name="20% - Accent2 6 2 4 2 3" xfId="50709"/>
    <cellStyle name="20% - Accent2 6 2 4 3" xfId="3921"/>
    <cellStyle name="20% - Accent2 6 2 4 4" xfId="3922"/>
    <cellStyle name="20% - Accent2 6 2 5" xfId="3923"/>
    <cellStyle name="20% - Accent2 6 2 5 2" xfId="3924"/>
    <cellStyle name="20% - Accent2 6 2 5 2 2" xfId="3925"/>
    <cellStyle name="20% - Accent2 6 2 5 2 3" xfId="50710"/>
    <cellStyle name="20% - Accent2 6 2 5 3" xfId="3926"/>
    <cellStyle name="20% - Accent2 6 2 5 4" xfId="3927"/>
    <cellStyle name="20% - Accent2 6 2 6" xfId="3928"/>
    <cellStyle name="20% - Accent2 6 2 6 2" xfId="3929"/>
    <cellStyle name="20% - Accent2 6 2 6 3" xfId="50711"/>
    <cellStyle name="20% - Accent2 6 2 7" xfId="3930"/>
    <cellStyle name="20% - Accent2 6 2 8" xfId="3931"/>
    <cellStyle name="20% - Accent2 6 2 9" xfId="60394"/>
    <cellStyle name="20% - Accent2 6 3" xfId="3932"/>
    <cellStyle name="20% - Accent2 6 3 2" xfId="3933"/>
    <cellStyle name="20% - Accent2 6 3 2 2" xfId="3934"/>
    <cellStyle name="20% - Accent2 6 3 2 2 2" xfId="3935"/>
    <cellStyle name="20% - Accent2 6 3 2 2 2 2" xfId="3936"/>
    <cellStyle name="20% - Accent2 6 3 2 2 2 3" xfId="50712"/>
    <cellStyle name="20% - Accent2 6 3 2 2 3" xfId="3937"/>
    <cellStyle name="20% - Accent2 6 3 2 2 4" xfId="3938"/>
    <cellStyle name="20% - Accent2 6 3 2 3" xfId="3939"/>
    <cellStyle name="20% - Accent2 6 3 2 3 2" xfId="3940"/>
    <cellStyle name="20% - Accent2 6 3 2 3 2 2" xfId="3941"/>
    <cellStyle name="20% - Accent2 6 3 2 3 2 3" xfId="50713"/>
    <cellStyle name="20% - Accent2 6 3 2 3 3" xfId="3942"/>
    <cellStyle name="20% - Accent2 6 3 2 3 4" xfId="3943"/>
    <cellStyle name="20% - Accent2 6 3 2 4" xfId="3944"/>
    <cellStyle name="20% - Accent2 6 3 2 4 2" xfId="3945"/>
    <cellStyle name="20% - Accent2 6 3 2 4 3" xfId="50714"/>
    <cellStyle name="20% - Accent2 6 3 2 5" xfId="3946"/>
    <cellStyle name="20% - Accent2 6 3 2 6" xfId="3947"/>
    <cellStyle name="20% - Accent2 6 3 3" xfId="3948"/>
    <cellStyle name="20% - Accent2 6 3 3 2" xfId="3949"/>
    <cellStyle name="20% - Accent2 6 3 3 2 2" xfId="3950"/>
    <cellStyle name="20% - Accent2 6 3 3 2 3" xfId="50715"/>
    <cellStyle name="20% - Accent2 6 3 3 3" xfId="3951"/>
    <cellStyle name="20% - Accent2 6 3 3 4" xfId="3952"/>
    <cellStyle name="20% - Accent2 6 3 4" xfId="3953"/>
    <cellStyle name="20% - Accent2 6 3 4 2" xfId="3954"/>
    <cellStyle name="20% - Accent2 6 3 4 2 2" xfId="3955"/>
    <cellStyle name="20% - Accent2 6 3 4 2 3" xfId="50716"/>
    <cellStyle name="20% - Accent2 6 3 4 3" xfId="3956"/>
    <cellStyle name="20% - Accent2 6 3 4 4" xfId="3957"/>
    <cellStyle name="20% - Accent2 6 3 5" xfId="3958"/>
    <cellStyle name="20% - Accent2 6 3 5 2" xfId="3959"/>
    <cellStyle name="20% - Accent2 6 3 5 3" xfId="50717"/>
    <cellStyle name="20% - Accent2 6 3 6" xfId="3960"/>
    <cellStyle name="20% - Accent2 6 3 7" xfId="3961"/>
    <cellStyle name="20% - Accent2 6 3 8" xfId="60579"/>
    <cellStyle name="20% - Accent2 6 4" xfId="3962"/>
    <cellStyle name="20% - Accent2 6 4 2" xfId="3963"/>
    <cellStyle name="20% - Accent2 6 4 2 2" xfId="3964"/>
    <cellStyle name="20% - Accent2 6 4 2 2 2" xfId="3965"/>
    <cellStyle name="20% - Accent2 6 4 2 2 3" xfId="50718"/>
    <cellStyle name="20% - Accent2 6 4 2 3" xfId="3966"/>
    <cellStyle name="20% - Accent2 6 4 2 4" xfId="3967"/>
    <cellStyle name="20% - Accent2 6 4 3" xfId="3968"/>
    <cellStyle name="20% - Accent2 6 4 3 2" xfId="3969"/>
    <cellStyle name="20% - Accent2 6 4 3 2 2" xfId="3970"/>
    <cellStyle name="20% - Accent2 6 4 3 2 3" xfId="50719"/>
    <cellStyle name="20% - Accent2 6 4 3 3" xfId="3971"/>
    <cellStyle name="20% - Accent2 6 4 3 4" xfId="3972"/>
    <cellStyle name="20% - Accent2 6 4 4" xfId="3973"/>
    <cellStyle name="20% - Accent2 6 4 4 2" xfId="3974"/>
    <cellStyle name="20% - Accent2 6 4 4 3" xfId="50720"/>
    <cellStyle name="20% - Accent2 6 4 5" xfId="3975"/>
    <cellStyle name="20% - Accent2 6 4 6" xfId="3976"/>
    <cellStyle name="20% - Accent2 6 5" xfId="3977"/>
    <cellStyle name="20% - Accent2 6 5 2" xfId="3978"/>
    <cellStyle name="20% - Accent2 6 5 2 2" xfId="3979"/>
    <cellStyle name="20% - Accent2 6 5 2 2 2" xfId="3980"/>
    <cellStyle name="20% - Accent2 6 5 2 2 3" xfId="50721"/>
    <cellStyle name="20% - Accent2 6 5 2 3" xfId="3981"/>
    <cellStyle name="20% - Accent2 6 5 2 4" xfId="3982"/>
    <cellStyle name="20% - Accent2 6 5 3" xfId="3983"/>
    <cellStyle name="20% - Accent2 6 5 3 2" xfId="3984"/>
    <cellStyle name="20% - Accent2 6 5 3 3" xfId="50722"/>
    <cellStyle name="20% - Accent2 6 5 4" xfId="3985"/>
    <cellStyle name="20% - Accent2 6 5 5" xfId="3986"/>
    <cellStyle name="20% - Accent2 6 6" xfId="3987"/>
    <cellStyle name="20% - Accent2 6 6 2" xfId="3988"/>
    <cellStyle name="20% - Accent2 6 6 2 2" xfId="3989"/>
    <cellStyle name="20% - Accent2 6 6 2 3" xfId="50723"/>
    <cellStyle name="20% - Accent2 6 6 3" xfId="3990"/>
    <cellStyle name="20% - Accent2 6 6 4" xfId="3991"/>
    <cellStyle name="20% - Accent2 6 7" xfId="3992"/>
    <cellStyle name="20% - Accent2 6 7 2" xfId="3993"/>
    <cellStyle name="20% - Accent2 6 7 2 2" xfId="3994"/>
    <cellStyle name="20% - Accent2 6 7 2 3" xfId="50724"/>
    <cellStyle name="20% - Accent2 6 7 3" xfId="3995"/>
    <cellStyle name="20% - Accent2 6 7 4" xfId="3996"/>
    <cellStyle name="20% - Accent2 6 8" xfId="3997"/>
    <cellStyle name="20% - Accent2 6 8 2" xfId="3998"/>
    <cellStyle name="20% - Accent2 6 8 3" xfId="50725"/>
    <cellStyle name="20% - Accent2 6 9" xfId="3999"/>
    <cellStyle name="20% - Accent2 7" xfId="4000"/>
    <cellStyle name="20% - Accent2 7 10" xfId="4001"/>
    <cellStyle name="20% - Accent2 7 11" xfId="60225"/>
    <cellStyle name="20% - Accent2 7 2" xfId="4002"/>
    <cellStyle name="20% - Accent2 7 2 2" xfId="4003"/>
    <cellStyle name="20% - Accent2 7 2 2 2" xfId="4004"/>
    <cellStyle name="20% - Accent2 7 2 2 2 2" xfId="4005"/>
    <cellStyle name="20% - Accent2 7 2 2 2 2 2" xfId="4006"/>
    <cellStyle name="20% - Accent2 7 2 2 2 2 2 2" xfId="4007"/>
    <cellStyle name="20% - Accent2 7 2 2 2 2 2 3" xfId="50726"/>
    <cellStyle name="20% - Accent2 7 2 2 2 2 3" xfId="4008"/>
    <cellStyle name="20% - Accent2 7 2 2 2 2 4" xfId="4009"/>
    <cellStyle name="20% - Accent2 7 2 2 2 3" xfId="4010"/>
    <cellStyle name="20% - Accent2 7 2 2 2 3 2" xfId="4011"/>
    <cellStyle name="20% - Accent2 7 2 2 2 3 2 2" xfId="4012"/>
    <cellStyle name="20% - Accent2 7 2 2 2 3 2 3" xfId="50727"/>
    <cellStyle name="20% - Accent2 7 2 2 2 3 3" xfId="4013"/>
    <cellStyle name="20% - Accent2 7 2 2 2 3 4" xfId="4014"/>
    <cellStyle name="20% - Accent2 7 2 2 2 4" xfId="4015"/>
    <cellStyle name="20% - Accent2 7 2 2 2 4 2" xfId="4016"/>
    <cellStyle name="20% - Accent2 7 2 2 2 4 3" xfId="50728"/>
    <cellStyle name="20% - Accent2 7 2 2 2 5" xfId="4017"/>
    <cellStyle name="20% - Accent2 7 2 2 2 6" xfId="4018"/>
    <cellStyle name="20% - Accent2 7 2 2 3" xfId="4019"/>
    <cellStyle name="20% - Accent2 7 2 2 3 2" xfId="4020"/>
    <cellStyle name="20% - Accent2 7 2 2 3 2 2" xfId="4021"/>
    <cellStyle name="20% - Accent2 7 2 2 3 2 3" xfId="50729"/>
    <cellStyle name="20% - Accent2 7 2 2 3 3" xfId="4022"/>
    <cellStyle name="20% - Accent2 7 2 2 3 4" xfId="4023"/>
    <cellStyle name="20% - Accent2 7 2 2 4" xfId="4024"/>
    <cellStyle name="20% - Accent2 7 2 2 4 2" xfId="4025"/>
    <cellStyle name="20% - Accent2 7 2 2 4 2 2" xfId="4026"/>
    <cellStyle name="20% - Accent2 7 2 2 4 2 3" xfId="50730"/>
    <cellStyle name="20% - Accent2 7 2 2 4 3" xfId="4027"/>
    <cellStyle name="20% - Accent2 7 2 2 4 4" xfId="4028"/>
    <cellStyle name="20% - Accent2 7 2 2 5" xfId="4029"/>
    <cellStyle name="20% - Accent2 7 2 2 5 2" xfId="4030"/>
    <cellStyle name="20% - Accent2 7 2 2 5 3" xfId="50731"/>
    <cellStyle name="20% - Accent2 7 2 2 6" xfId="4031"/>
    <cellStyle name="20% - Accent2 7 2 2 7" xfId="4032"/>
    <cellStyle name="20% - Accent2 7 2 2 8" xfId="60776"/>
    <cellStyle name="20% - Accent2 7 2 3" xfId="4033"/>
    <cellStyle name="20% - Accent2 7 2 3 2" xfId="4034"/>
    <cellStyle name="20% - Accent2 7 2 3 2 2" xfId="4035"/>
    <cellStyle name="20% - Accent2 7 2 3 2 2 2" xfId="4036"/>
    <cellStyle name="20% - Accent2 7 2 3 2 2 3" xfId="50732"/>
    <cellStyle name="20% - Accent2 7 2 3 2 3" xfId="4037"/>
    <cellStyle name="20% - Accent2 7 2 3 2 4" xfId="4038"/>
    <cellStyle name="20% - Accent2 7 2 3 3" xfId="4039"/>
    <cellStyle name="20% - Accent2 7 2 3 3 2" xfId="4040"/>
    <cellStyle name="20% - Accent2 7 2 3 3 2 2" xfId="4041"/>
    <cellStyle name="20% - Accent2 7 2 3 3 2 3" xfId="50733"/>
    <cellStyle name="20% - Accent2 7 2 3 3 3" xfId="4042"/>
    <cellStyle name="20% - Accent2 7 2 3 3 4" xfId="4043"/>
    <cellStyle name="20% - Accent2 7 2 3 4" xfId="4044"/>
    <cellStyle name="20% - Accent2 7 2 3 4 2" xfId="4045"/>
    <cellStyle name="20% - Accent2 7 2 3 4 3" xfId="50734"/>
    <cellStyle name="20% - Accent2 7 2 3 5" xfId="4046"/>
    <cellStyle name="20% - Accent2 7 2 3 6" xfId="4047"/>
    <cellStyle name="20% - Accent2 7 2 4" xfId="4048"/>
    <cellStyle name="20% - Accent2 7 2 4 2" xfId="4049"/>
    <cellStyle name="20% - Accent2 7 2 4 2 2" xfId="4050"/>
    <cellStyle name="20% - Accent2 7 2 4 2 3" xfId="50735"/>
    <cellStyle name="20% - Accent2 7 2 4 3" xfId="4051"/>
    <cellStyle name="20% - Accent2 7 2 4 4" xfId="4052"/>
    <cellStyle name="20% - Accent2 7 2 5" xfId="4053"/>
    <cellStyle name="20% - Accent2 7 2 5 2" xfId="4054"/>
    <cellStyle name="20% - Accent2 7 2 5 2 2" xfId="4055"/>
    <cellStyle name="20% - Accent2 7 2 5 2 3" xfId="50736"/>
    <cellStyle name="20% - Accent2 7 2 5 3" xfId="4056"/>
    <cellStyle name="20% - Accent2 7 2 5 4" xfId="4057"/>
    <cellStyle name="20% - Accent2 7 2 6" xfId="4058"/>
    <cellStyle name="20% - Accent2 7 2 6 2" xfId="4059"/>
    <cellStyle name="20% - Accent2 7 2 6 3" xfId="50737"/>
    <cellStyle name="20% - Accent2 7 2 7" xfId="4060"/>
    <cellStyle name="20% - Accent2 7 2 8" xfId="4061"/>
    <cellStyle name="20% - Accent2 7 2 9" xfId="60408"/>
    <cellStyle name="20% - Accent2 7 3" xfId="4062"/>
    <cellStyle name="20% - Accent2 7 3 2" xfId="4063"/>
    <cellStyle name="20% - Accent2 7 3 2 2" xfId="4064"/>
    <cellStyle name="20% - Accent2 7 3 2 2 2" xfId="4065"/>
    <cellStyle name="20% - Accent2 7 3 2 2 2 2" xfId="4066"/>
    <cellStyle name="20% - Accent2 7 3 2 2 2 3" xfId="50738"/>
    <cellStyle name="20% - Accent2 7 3 2 2 3" xfId="4067"/>
    <cellStyle name="20% - Accent2 7 3 2 2 4" xfId="4068"/>
    <cellStyle name="20% - Accent2 7 3 2 3" xfId="4069"/>
    <cellStyle name="20% - Accent2 7 3 2 3 2" xfId="4070"/>
    <cellStyle name="20% - Accent2 7 3 2 3 2 2" xfId="4071"/>
    <cellStyle name="20% - Accent2 7 3 2 3 2 3" xfId="50739"/>
    <cellStyle name="20% - Accent2 7 3 2 3 3" xfId="4072"/>
    <cellStyle name="20% - Accent2 7 3 2 3 4" xfId="4073"/>
    <cellStyle name="20% - Accent2 7 3 2 4" xfId="4074"/>
    <cellStyle name="20% - Accent2 7 3 2 4 2" xfId="4075"/>
    <cellStyle name="20% - Accent2 7 3 2 4 3" xfId="50740"/>
    <cellStyle name="20% - Accent2 7 3 2 5" xfId="4076"/>
    <cellStyle name="20% - Accent2 7 3 2 6" xfId="4077"/>
    <cellStyle name="20% - Accent2 7 3 3" xfId="4078"/>
    <cellStyle name="20% - Accent2 7 3 3 2" xfId="4079"/>
    <cellStyle name="20% - Accent2 7 3 3 2 2" xfId="4080"/>
    <cellStyle name="20% - Accent2 7 3 3 2 3" xfId="50741"/>
    <cellStyle name="20% - Accent2 7 3 3 3" xfId="4081"/>
    <cellStyle name="20% - Accent2 7 3 3 4" xfId="4082"/>
    <cellStyle name="20% - Accent2 7 3 4" xfId="4083"/>
    <cellStyle name="20% - Accent2 7 3 4 2" xfId="4084"/>
    <cellStyle name="20% - Accent2 7 3 4 2 2" xfId="4085"/>
    <cellStyle name="20% - Accent2 7 3 4 2 3" xfId="50742"/>
    <cellStyle name="20% - Accent2 7 3 4 3" xfId="4086"/>
    <cellStyle name="20% - Accent2 7 3 4 4" xfId="4087"/>
    <cellStyle name="20% - Accent2 7 3 5" xfId="4088"/>
    <cellStyle name="20% - Accent2 7 3 5 2" xfId="4089"/>
    <cellStyle name="20% - Accent2 7 3 5 3" xfId="50743"/>
    <cellStyle name="20% - Accent2 7 3 6" xfId="4090"/>
    <cellStyle name="20% - Accent2 7 3 7" xfId="4091"/>
    <cellStyle name="20% - Accent2 7 3 8" xfId="60593"/>
    <cellStyle name="20% - Accent2 7 4" xfId="4092"/>
    <cellStyle name="20% - Accent2 7 4 2" xfId="4093"/>
    <cellStyle name="20% - Accent2 7 4 2 2" xfId="4094"/>
    <cellStyle name="20% - Accent2 7 4 2 2 2" xfId="4095"/>
    <cellStyle name="20% - Accent2 7 4 2 2 3" xfId="50744"/>
    <cellStyle name="20% - Accent2 7 4 2 3" xfId="4096"/>
    <cellStyle name="20% - Accent2 7 4 2 4" xfId="4097"/>
    <cellStyle name="20% - Accent2 7 4 3" xfId="4098"/>
    <cellStyle name="20% - Accent2 7 4 3 2" xfId="4099"/>
    <cellStyle name="20% - Accent2 7 4 3 2 2" xfId="4100"/>
    <cellStyle name="20% - Accent2 7 4 3 2 3" xfId="50745"/>
    <cellStyle name="20% - Accent2 7 4 3 3" xfId="4101"/>
    <cellStyle name="20% - Accent2 7 4 3 4" xfId="4102"/>
    <cellStyle name="20% - Accent2 7 4 4" xfId="4103"/>
    <cellStyle name="20% - Accent2 7 4 4 2" xfId="4104"/>
    <cellStyle name="20% - Accent2 7 4 4 3" xfId="50746"/>
    <cellStyle name="20% - Accent2 7 4 5" xfId="4105"/>
    <cellStyle name="20% - Accent2 7 4 6" xfId="4106"/>
    <cellStyle name="20% - Accent2 7 5" xfId="4107"/>
    <cellStyle name="20% - Accent2 7 5 2" xfId="4108"/>
    <cellStyle name="20% - Accent2 7 5 2 2" xfId="4109"/>
    <cellStyle name="20% - Accent2 7 5 2 2 2" xfId="4110"/>
    <cellStyle name="20% - Accent2 7 5 2 2 3" xfId="50747"/>
    <cellStyle name="20% - Accent2 7 5 2 3" xfId="4111"/>
    <cellStyle name="20% - Accent2 7 5 2 4" xfId="4112"/>
    <cellStyle name="20% - Accent2 7 5 3" xfId="4113"/>
    <cellStyle name="20% - Accent2 7 5 3 2" xfId="4114"/>
    <cellStyle name="20% - Accent2 7 5 3 3" xfId="50748"/>
    <cellStyle name="20% - Accent2 7 5 4" xfId="4115"/>
    <cellStyle name="20% - Accent2 7 5 5" xfId="4116"/>
    <cellStyle name="20% - Accent2 7 6" xfId="4117"/>
    <cellStyle name="20% - Accent2 7 6 2" xfId="4118"/>
    <cellStyle name="20% - Accent2 7 6 2 2" xfId="4119"/>
    <cellStyle name="20% - Accent2 7 6 2 3" xfId="50749"/>
    <cellStyle name="20% - Accent2 7 6 3" xfId="4120"/>
    <cellStyle name="20% - Accent2 7 6 4" xfId="4121"/>
    <cellStyle name="20% - Accent2 7 7" xfId="4122"/>
    <cellStyle name="20% - Accent2 7 7 2" xfId="4123"/>
    <cellStyle name="20% - Accent2 7 7 2 2" xfId="4124"/>
    <cellStyle name="20% - Accent2 7 7 2 3" xfId="50750"/>
    <cellStyle name="20% - Accent2 7 7 3" xfId="4125"/>
    <cellStyle name="20% - Accent2 7 7 4" xfId="4126"/>
    <cellStyle name="20% - Accent2 7 8" xfId="4127"/>
    <cellStyle name="20% - Accent2 7 8 2" xfId="4128"/>
    <cellStyle name="20% - Accent2 7 8 3" xfId="50751"/>
    <cellStyle name="20% - Accent2 7 9" xfId="4129"/>
    <cellStyle name="20% - Accent2 8" xfId="4130"/>
    <cellStyle name="20% - Accent2 8 2" xfId="4131"/>
    <cellStyle name="20% - Accent2 8 2 2" xfId="4132"/>
    <cellStyle name="20% - Accent2 8 2 2 2" xfId="4133"/>
    <cellStyle name="20% - Accent2 8 2 2 2 2" xfId="4134"/>
    <cellStyle name="20% - Accent2 8 2 2 2 2 2" xfId="4135"/>
    <cellStyle name="20% - Accent2 8 2 2 2 2 3" xfId="50752"/>
    <cellStyle name="20% - Accent2 8 2 2 2 3" xfId="4136"/>
    <cellStyle name="20% - Accent2 8 2 2 2 4" xfId="4137"/>
    <cellStyle name="20% - Accent2 8 2 2 3" xfId="4138"/>
    <cellStyle name="20% - Accent2 8 2 2 3 2" xfId="4139"/>
    <cellStyle name="20% - Accent2 8 2 2 3 2 2" xfId="4140"/>
    <cellStyle name="20% - Accent2 8 2 2 3 2 3" xfId="50753"/>
    <cellStyle name="20% - Accent2 8 2 2 3 3" xfId="4141"/>
    <cellStyle name="20% - Accent2 8 2 2 3 4" xfId="4142"/>
    <cellStyle name="20% - Accent2 8 2 2 4" xfId="4143"/>
    <cellStyle name="20% - Accent2 8 2 2 4 2" xfId="4144"/>
    <cellStyle name="20% - Accent2 8 2 2 4 3" xfId="50754"/>
    <cellStyle name="20% - Accent2 8 2 2 5" xfId="4145"/>
    <cellStyle name="20% - Accent2 8 2 2 6" xfId="4146"/>
    <cellStyle name="20% - Accent2 8 2 2 7" xfId="60790"/>
    <cellStyle name="20% - Accent2 8 2 3" xfId="4147"/>
    <cellStyle name="20% - Accent2 8 2 3 2" xfId="4148"/>
    <cellStyle name="20% - Accent2 8 2 3 2 2" xfId="4149"/>
    <cellStyle name="20% - Accent2 8 2 3 2 3" xfId="50755"/>
    <cellStyle name="20% - Accent2 8 2 3 3" xfId="4150"/>
    <cellStyle name="20% - Accent2 8 2 3 4" xfId="4151"/>
    <cellStyle name="20% - Accent2 8 2 4" xfId="4152"/>
    <cellStyle name="20% - Accent2 8 2 4 2" xfId="4153"/>
    <cellStyle name="20% - Accent2 8 2 4 2 2" xfId="4154"/>
    <cellStyle name="20% - Accent2 8 2 4 2 3" xfId="50756"/>
    <cellStyle name="20% - Accent2 8 2 4 3" xfId="4155"/>
    <cellStyle name="20% - Accent2 8 2 4 4" xfId="4156"/>
    <cellStyle name="20% - Accent2 8 2 5" xfId="4157"/>
    <cellStyle name="20% - Accent2 8 2 5 2" xfId="4158"/>
    <cellStyle name="20% - Accent2 8 2 5 3" xfId="50757"/>
    <cellStyle name="20% - Accent2 8 2 6" xfId="4159"/>
    <cellStyle name="20% - Accent2 8 2 7" xfId="4160"/>
    <cellStyle name="20% - Accent2 8 2 8" xfId="60422"/>
    <cellStyle name="20% - Accent2 8 3" xfId="4161"/>
    <cellStyle name="20% - Accent2 8 3 2" xfId="4162"/>
    <cellStyle name="20% - Accent2 8 3 2 2" xfId="4163"/>
    <cellStyle name="20% - Accent2 8 3 2 2 2" xfId="4164"/>
    <cellStyle name="20% - Accent2 8 3 2 2 3" xfId="50758"/>
    <cellStyle name="20% - Accent2 8 3 2 3" xfId="4165"/>
    <cellStyle name="20% - Accent2 8 3 2 4" xfId="4166"/>
    <cellStyle name="20% - Accent2 8 3 3" xfId="4167"/>
    <cellStyle name="20% - Accent2 8 3 3 2" xfId="4168"/>
    <cellStyle name="20% - Accent2 8 3 3 2 2" xfId="4169"/>
    <cellStyle name="20% - Accent2 8 3 3 2 3" xfId="50759"/>
    <cellStyle name="20% - Accent2 8 3 3 3" xfId="4170"/>
    <cellStyle name="20% - Accent2 8 3 3 4" xfId="4171"/>
    <cellStyle name="20% - Accent2 8 3 4" xfId="4172"/>
    <cellStyle name="20% - Accent2 8 3 4 2" xfId="4173"/>
    <cellStyle name="20% - Accent2 8 3 4 3" xfId="50760"/>
    <cellStyle name="20% - Accent2 8 3 5" xfId="4174"/>
    <cellStyle name="20% - Accent2 8 3 6" xfId="4175"/>
    <cellStyle name="20% - Accent2 8 3 7" xfId="60607"/>
    <cellStyle name="20% - Accent2 8 4" xfId="4176"/>
    <cellStyle name="20% - Accent2 8 4 2" xfId="4177"/>
    <cellStyle name="20% - Accent2 8 4 2 2" xfId="4178"/>
    <cellStyle name="20% - Accent2 8 4 2 3" xfId="50761"/>
    <cellStyle name="20% - Accent2 8 4 3" xfId="4179"/>
    <cellStyle name="20% - Accent2 8 4 4" xfId="4180"/>
    <cellStyle name="20% - Accent2 8 5" xfId="4181"/>
    <cellStyle name="20% - Accent2 8 5 2" xfId="4182"/>
    <cellStyle name="20% - Accent2 8 5 2 2" xfId="4183"/>
    <cellStyle name="20% - Accent2 8 5 2 3" xfId="50762"/>
    <cellStyle name="20% - Accent2 8 5 3" xfId="4184"/>
    <cellStyle name="20% - Accent2 8 5 4" xfId="4185"/>
    <cellStyle name="20% - Accent2 8 6" xfId="4186"/>
    <cellStyle name="20% - Accent2 8 6 2" xfId="4187"/>
    <cellStyle name="20% - Accent2 8 6 3" xfId="50763"/>
    <cellStyle name="20% - Accent2 8 7" xfId="4188"/>
    <cellStyle name="20% - Accent2 8 8" xfId="4189"/>
    <cellStyle name="20% - Accent2 8 9" xfId="60239"/>
    <cellStyle name="20% - Accent2 9" xfId="4190"/>
    <cellStyle name="20% - Accent2 9 2" xfId="4191"/>
    <cellStyle name="20% - Accent2 9 2 2" xfId="4192"/>
    <cellStyle name="20% - Accent2 9 2 2 2" xfId="4193"/>
    <cellStyle name="20% - Accent2 9 2 2 2 2" xfId="4194"/>
    <cellStyle name="20% - Accent2 9 2 2 2 3" xfId="50764"/>
    <cellStyle name="20% - Accent2 9 2 2 3" xfId="4195"/>
    <cellStyle name="20% - Accent2 9 2 2 4" xfId="4196"/>
    <cellStyle name="20% - Accent2 9 2 2 5" xfId="60804"/>
    <cellStyle name="20% - Accent2 9 2 3" xfId="4197"/>
    <cellStyle name="20% - Accent2 9 2 3 2" xfId="4198"/>
    <cellStyle name="20% - Accent2 9 2 3 2 2" xfId="4199"/>
    <cellStyle name="20% - Accent2 9 2 3 2 3" xfId="50765"/>
    <cellStyle name="20% - Accent2 9 2 3 3" xfId="4200"/>
    <cellStyle name="20% - Accent2 9 2 3 4" xfId="4201"/>
    <cellStyle name="20% - Accent2 9 2 4" xfId="4202"/>
    <cellStyle name="20% - Accent2 9 2 4 2" xfId="4203"/>
    <cellStyle name="20% - Accent2 9 2 4 3" xfId="50766"/>
    <cellStyle name="20% - Accent2 9 2 5" xfId="4204"/>
    <cellStyle name="20% - Accent2 9 2 6" xfId="4205"/>
    <cellStyle name="20% - Accent2 9 2 7" xfId="60436"/>
    <cellStyle name="20% - Accent2 9 3" xfId="4206"/>
    <cellStyle name="20% - Accent2 9 3 2" xfId="4207"/>
    <cellStyle name="20% - Accent2 9 3 2 2" xfId="4208"/>
    <cellStyle name="20% - Accent2 9 3 2 3" xfId="50767"/>
    <cellStyle name="20% - Accent2 9 3 3" xfId="4209"/>
    <cellStyle name="20% - Accent2 9 3 4" xfId="4210"/>
    <cellStyle name="20% - Accent2 9 3 5" xfId="60621"/>
    <cellStyle name="20% - Accent2 9 4" xfId="4211"/>
    <cellStyle name="20% - Accent2 9 4 2" xfId="4212"/>
    <cellStyle name="20% - Accent2 9 4 2 2" xfId="4213"/>
    <cellStyle name="20% - Accent2 9 4 2 3" xfId="50768"/>
    <cellStyle name="20% - Accent2 9 4 3" xfId="4214"/>
    <cellStyle name="20% - Accent2 9 4 4" xfId="4215"/>
    <cellStyle name="20% - Accent2 9 5" xfId="4216"/>
    <cellStyle name="20% - Accent2 9 5 2" xfId="4217"/>
    <cellStyle name="20% - Accent2 9 5 3" xfId="50769"/>
    <cellStyle name="20% - Accent2 9 6" xfId="4218"/>
    <cellStyle name="20% - Accent2 9 7" xfId="4219"/>
    <cellStyle name="20% - Accent2 9 8" xfId="60253"/>
    <cellStyle name="20% - Accent3 10" xfId="4220"/>
    <cellStyle name="20% - Accent3 10 2" xfId="4221"/>
    <cellStyle name="20% - Accent3 10 2 2" xfId="4222"/>
    <cellStyle name="20% - Accent3 10 2 2 2" xfId="4223"/>
    <cellStyle name="20% - Accent3 10 2 2 3" xfId="50770"/>
    <cellStyle name="20% - Accent3 10 2 2 4" xfId="60820"/>
    <cellStyle name="20% - Accent3 10 2 3" xfId="4224"/>
    <cellStyle name="20% - Accent3 10 2 4" xfId="4225"/>
    <cellStyle name="20% - Accent3 10 2 5" xfId="60452"/>
    <cellStyle name="20% - Accent3 10 3" xfId="4226"/>
    <cellStyle name="20% - Accent3 10 3 2" xfId="4227"/>
    <cellStyle name="20% - Accent3 10 3 2 2" xfId="4228"/>
    <cellStyle name="20% - Accent3 10 3 2 3" xfId="50771"/>
    <cellStyle name="20% - Accent3 10 3 3" xfId="4229"/>
    <cellStyle name="20% - Accent3 10 3 4" xfId="4230"/>
    <cellStyle name="20% - Accent3 10 3 5" xfId="60637"/>
    <cellStyle name="20% - Accent3 10 4" xfId="4231"/>
    <cellStyle name="20% - Accent3 10 4 2" xfId="4232"/>
    <cellStyle name="20% - Accent3 10 4 3" xfId="50772"/>
    <cellStyle name="20% - Accent3 10 5" xfId="4233"/>
    <cellStyle name="20% - Accent3 10 6" xfId="4234"/>
    <cellStyle name="20% - Accent3 10 7" xfId="60269"/>
    <cellStyle name="20% - Accent3 11" xfId="4235"/>
    <cellStyle name="20% - Accent3 11 2" xfId="4236"/>
    <cellStyle name="20% - Accent3 11 2 2" xfId="4237"/>
    <cellStyle name="20% - Accent3 11 2 2 2" xfId="4238"/>
    <cellStyle name="20% - Accent3 11 2 2 3" xfId="50773"/>
    <cellStyle name="20% - Accent3 11 2 2 4" xfId="60834"/>
    <cellStyle name="20% - Accent3 11 2 3" xfId="4239"/>
    <cellStyle name="20% - Accent3 11 2 4" xfId="4240"/>
    <cellStyle name="20% - Accent3 11 2 5" xfId="60466"/>
    <cellStyle name="20% - Accent3 11 3" xfId="4241"/>
    <cellStyle name="20% - Accent3 11 3 2" xfId="4242"/>
    <cellStyle name="20% - Accent3 11 3 3" xfId="50774"/>
    <cellStyle name="20% - Accent3 11 3 4" xfId="60651"/>
    <cellStyle name="20% - Accent3 11 4" xfId="4243"/>
    <cellStyle name="20% - Accent3 11 5" xfId="4244"/>
    <cellStyle name="20% - Accent3 11 6" xfId="60283"/>
    <cellStyle name="20% - Accent3 12" xfId="4245"/>
    <cellStyle name="20% - Accent3 12 2" xfId="4246"/>
    <cellStyle name="20% - Accent3 12 2 2" xfId="4247"/>
    <cellStyle name="20% - Accent3 12 2 2 2" xfId="60848"/>
    <cellStyle name="20% - Accent3 12 2 3" xfId="50775"/>
    <cellStyle name="20% - Accent3 12 2 4" xfId="60480"/>
    <cellStyle name="20% - Accent3 12 3" xfId="4248"/>
    <cellStyle name="20% - Accent3 12 3 2" xfId="60665"/>
    <cellStyle name="20% - Accent3 12 4" xfId="4249"/>
    <cellStyle name="20% - Accent3 12 5" xfId="60297"/>
    <cellStyle name="20% - Accent3 13" xfId="4250"/>
    <cellStyle name="20% - Accent3 13 2" xfId="4251"/>
    <cellStyle name="20% - Accent3 13 2 2" xfId="4252"/>
    <cellStyle name="20% - Accent3 13 2 2 2" xfId="60862"/>
    <cellStyle name="20% - Accent3 13 2 3" xfId="50776"/>
    <cellStyle name="20% - Accent3 13 2 4" xfId="60494"/>
    <cellStyle name="20% - Accent3 13 3" xfId="4253"/>
    <cellStyle name="20% - Accent3 13 3 2" xfId="60679"/>
    <cellStyle name="20% - Accent3 13 4" xfId="4254"/>
    <cellStyle name="20% - Accent3 13 5" xfId="60311"/>
    <cellStyle name="20% - Accent3 14" xfId="4255"/>
    <cellStyle name="20% - Accent3 14 2" xfId="4256"/>
    <cellStyle name="20% - Accent3 14 2 2" xfId="60692"/>
    <cellStyle name="20% - Accent3 14 3" xfId="50777"/>
    <cellStyle name="20% - Accent3 14 4" xfId="60324"/>
    <cellStyle name="20% - Accent3 15" xfId="4257"/>
    <cellStyle name="20% - Accent3 15 2" xfId="60508"/>
    <cellStyle name="20% - Accent3 16" xfId="4258"/>
    <cellStyle name="20% - Accent3 16 2" xfId="60876"/>
    <cellStyle name="20% - Accent3 17" xfId="50778"/>
    <cellStyle name="20% - Accent3 17 2" xfId="60890"/>
    <cellStyle name="20% - Accent3 18" xfId="50779"/>
    <cellStyle name="20% - Accent3 18 2" xfId="60904"/>
    <cellStyle name="20% - Accent3 19" xfId="60133"/>
    <cellStyle name="20% - Accent3 2" xfId="4259"/>
    <cellStyle name="20% - Accent3 2 10" xfId="4260"/>
    <cellStyle name="20% - Accent3 2 10 2" xfId="4261"/>
    <cellStyle name="20% - Accent3 2 10 2 2" xfId="4262"/>
    <cellStyle name="20% - Accent3 2 10 2 2 2" xfId="4263"/>
    <cellStyle name="20% - Accent3 2 10 2 2 3" xfId="50780"/>
    <cellStyle name="20% - Accent3 2 10 2 3" xfId="4264"/>
    <cellStyle name="20% - Accent3 2 10 2 4" xfId="4265"/>
    <cellStyle name="20% - Accent3 2 10 3" xfId="4266"/>
    <cellStyle name="20% - Accent3 2 10 3 2" xfId="4267"/>
    <cellStyle name="20% - Accent3 2 10 3 3" xfId="50781"/>
    <cellStyle name="20% - Accent3 2 10 4" xfId="4268"/>
    <cellStyle name="20% - Accent3 2 10 5" xfId="4269"/>
    <cellStyle name="20% - Accent3 2 11" xfId="4270"/>
    <cellStyle name="20% - Accent3 2 11 2" xfId="4271"/>
    <cellStyle name="20% - Accent3 2 11 2 2" xfId="4272"/>
    <cellStyle name="20% - Accent3 2 11 2 3" xfId="50782"/>
    <cellStyle name="20% - Accent3 2 11 3" xfId="4273"/>
    <cellStyle name="20% - Accent3 2 11 4" xfId="4274"/>
    <cellStyle name="20% - Accent3 2 12" xfId="4275"/>
    <cellStyle name="20% - Accent3 2 12 2" xfId="4276"/>
    <cellStyle name="20% - Accent3 2 12 2 2" xfId="4277"/>
    <cellStyle name="20% - Accent3 2 12 2 3" xfId="50783"/>
    <cellStyle name="20% - Accent3 2 12 3" xfId="4278"/>
    <cellStyle name="20% - Accent3 2 12 4" xfId="4279"/>
    <cellStyle name="20% - Accent3 2 13" xfId="4280"/>
    <cellStyle name="20% - Accent3 2 13 2" xfId="4281"/>
    <cellStyle name="20% - Accent3 2 13 3" xfId="50784"/>
    <cellStyle name="20% - Accent3 2 14" xfId="4282"/>
    <cellStyle name="20% - Accent3 2 15" xfId="4283"/>
    <cellStyle name="20% - Accent3 2 16" xfId="60156"/>
    <cellStyle name="20% - Accent3 2 2" xfId="4284"/>
    <cellStyle name="20% - Accent3 2 2 10" xfId="4285"/>
    <cellStyle name="20% - Accent3 2 2 11" xfId="4286"/>
    <cellStyle name="20% - Accent3 2 2 12" xfId="60340"/>
    <cellStyle name="20% - Accent3 2 2 2" xfId="4287"/>
    <cellStyle name="20% - Accent3 2 2 2 10" xfId="4288"/>
    <cellStyle name="20% - Accent3 2 2 2 11" xfId="60708"/>
    <cellStyle name="20% - Accent3 2 2 2 2" xfId="4289"/>
    <cellStyle name="20% - Accent3 2 2 2 2 2" xfId="4290"/>
    <cellStyle name="20% - Accent3 2 2 2 2 2 2" xfId="4291"/>
    <cellStyle name="20% - Accent3 2 2 2 2 2 2 2" xfId="4292"/>
    <cellStyle name="20% - Accent3 2 2 2 2 2 2 2 2" xfId="4293"/>
    <cellStyle name="20% - Accent3 2 2 2 2 2 2 2 2 2" xfId="4294"/>
    <cellStyle name="20% - Accent3 2 2 2 2 2 2 2 2 3" xfId="50785"/>
    <cellStyle name="20% - Accent3 2 2 2 2 2 2 2 3" xfId="4295"/>
    <cellStyle name="20% - Accent3 2 2 2 2 2 2 2 4" xfId="4296"/>
    <cellStyle name="20% - Accent3 2 2 2 2 2 2 3" xfId="4297"/>
    <cellStyle name="20% - Accent3 2 2 2 2 2 2 3 2" xfId="4298"/>
    <cellStyle name="20% - Accent3 2 2 2 2 2 2 3 2 2" xfId="4299"/>
    <cellStyle name="20% - Accent3 2 2 2 2 2 2 3 2 3" xfId="50786"/>
    <cellStyle name="20% - Accent3 2 2 2 2 2 2 3 3" xfId="4300"/>
    <cellStyle name="20% - Accent3 2 2 2 2 2 2 3 4" xfId="4301"/>
    <cellStyle name="20% - Accent3 2 2 2 2 2 2 4" xfId="4302"/>
    <cellStyle name="20% - Accent3 2 2 2 2 2 2 4 2" xfId="4303"/>
    <cellStyle name="20% - Accent3 2 2 2 2 2 2 4 3" xfId="50787"/>
    <cellStyle name="20% - Accent3 2 2 2 2 2 2 5" xfId="4304"/>
    <cellStyle name="20% - Accent3 2 2 2 2 2 2 6" xfId="4305"/>
    <cellStyle name="20% - Accent3 2 2 2 2 2 3" xfId="4306"/>
    <cellStyle name="20% - Accent3 2 2 2 2 2 3 2" xfId="4307"/>
    <cellStyle name="20% - Accent3 2 2 2 2 2 3 2 2" xfId="4308"/>
    <cellStyle name="20% - Accent3 2 2 2 2 2 3 2 3" xfId="50788"/>
    <cellStyle name="20% - Accent3 2 2 2 2 2 3 3" xfId="4309"/>
    <cellStyle name="20% - Accent3 2 2 2 2 2 3 4" xfId="4310"/>
    <cellStyle name="20% - Accent3 2 2 2 2 2 4" xfId="4311"/>
    <cellStyle name="20% - Accent3 2 2 2 2 2 4 2" xfId="4312"/>
    <cellStyle name="20% - Accent3 2 2 2 2 2 4 2 2" xfId="4313"/>
    <cellStyle name="20% - Accent3 2 2 2 2 2 4 2 3" xfId="50789"/>
    <cellStyle name="20% - Accent3 2 2 2 2 2 4 3" xfId="4314"/>
    <cellStyle name="20% - Accent3 2 2 2 2 2 4 4" xfId="4315"/>
    <cellStyle name="20% - Accent3 2 2 2 2 2 5" xfId="4316"/>
    <cellStyle name="20% - Accent3 2 2 2 2 2 5 2" xfId="4317"/>
    <cellStyle name="20% - Accent3 2 2 2 2 2 5 3" xfId="50790"/>
    <cellStyle name="20% - Accent3 2 2 2 2 2 6" xfId="4318"/>
    <cellStyle name="20% - Accent3 2 2 2 2 2 7" xfId="4319"/>
    <cellStyle name="20% - Accent3 2 2 2 2 3" xfId="4320"/>
    <cellStyle name="20% - Accent3 2 2 2 2 3 2" xfId="4321"/>
    <cellStyle name="20% - Accent3 2 2 2 2 3 2 2" xfId="4322"/>
    <cellStyle name="20% - Accent3 2 2 2 2 3 2 2 2" xfId="4323"/>
    <cellStyle name="20% - Accent3 2 2 2 2 3 2 2 3" xfId="50791"/>
    <cellStyle name="20% - Accent3 2 2 2 2 3 2 3" xfId="4324"/>
    <cellStyle name="20% - Accent3 2 2 2 2 3 2 4" xfId="4325"/>
    <cellStyle name="20% - Accent3 2 2 2 2 3 3" xfId="4326"/>
    <cellStyle name="20% - Accent3 2 2 2 2 3 3 2" xfId="4327"/>
    <cellStyle name="20% - Accent3 2 2 2 2 3 3 2 2" xfId="4328"/>
    <cellStyle name="20% - Accent3 2 2 2 2 3 3 2 3" xfId="50792"/>
    <cellStyle name="20% - Accent3 2 2 2 2 3 3 3" xfId="4329"/>
    <cellStyle name="20% - Accent3 2 2 2 2 3 3 4" xfId="4330"/>
    <cellStyle name="20% - Accent3 2 2 2 2 3 4" xfId="4331"/>
    <cellStyle name="20% - Accent3 2 2 2 2 3 4 2" xfId="4332"/>
    <cellStyle name="20% - Accent3 2 2 2 2 3 4 3" xfId="50793"/>
    <cellStyle name="20% - Accent3 2 2 2 2 3 5" xfId="4333"/>
    <cellStyle name="20% - Accent3 2 2 2 2 3 6" xfId="4334"/>
    <cellStyle name="20% - Accent3 2 2 2 2 4" xfId="4335"/>
    <cellStyle name="20% - Accent3 2 2 2 2 4 2" xfId="4336"/>
    <cellStyle name="20% - Accent3 2 2 2 2 4 2 2" xfId="4337"/>
    <cellStyle name="20% - Accent3 2 2 2 2 4 2 3" xfId="50794"/>
    <cellStyle name="20% - Accent3 2 2 2 2 4 3" xfId="4338"/>
    <cellStyle name="20% - Accent3 2 2 2 2 4 4" xfId="4339"/>
    <cellStyle name="20% - Accent3 2 2 2 2 5" xfId="4340"/>
    <cellStyle name="20% - Accent3 2 2 2 2 5 2" xfId="4341"/>
    <cellStyle name="20% - Accent3 2 2 2 2 5 2 2" xfId="4342"/>
    <cellStyle name="20% - Accent3 2 2 2 2 5 2 3" xfId="50795"/>
    <cellStyle name="20% - Accent3 2 2 2 2 5 3" xfId="4343"/>
    <cellStyle name="20% - Accent3 2 2 2 2 5 4" xfId="4344"/>
    <cellStyle name="20% - Accent3 2 2 2 2 6" xfId="4345"/>
    <cellStyle name="20% - Accent3 2 2 2 2 6 2" xfId="4346"/>
    <cellStyle name="20% - Accent3 2 2 2 2 6 3" xfId="50796"/>
    <cellStyle name="20% - Accent3 2 2 2 2 7" xfId="4347"/>
    <cellStyle name="20% - Accent3 2 2 2 2 8" xfId="4348"/>
    <cellStyle name="20% - Accent3 2 2 2 3" xfId="4349"/>
    <cellStyle name="20% - Accent3 2 2 2 3 2" xfId="4350"/>
    <cellStyle name="20% - Accent3 2 2 2 3 2 2" xfId="4351"/>
    <cellStyle name="20% - Accent3 2 2 2 3 2 2 2" xfId="4352"/>
    <cellStyle name="20% - Accent3 2 2 2 3 2 2 2 2" xfId="4353"/>
    <cellStyle name="20% - Accent3 2 2 2 3 2 2 2 3" xfId="50797"/>
    <cellStyle name="20% - Accent3 2 2 2 3 2 2 3" xfId="4354"/>
    <cellStyle name="20% - Accent3 2 2 2 3 2 2 4" xfId="4355"/>
    <cellStyle name="20% - Accent3 2 2 2 3 2 3" xfId="4356"/>
    <cellStyle name="20% - Accent3 2 2 2 3 2 3 2" xfId="4357"/>
    <cellStyle name="20% - Accent3 2 2 2 3 2 3 2 2" xfId="4358"/>
    <cellStyle name="20% - Accent3 2 2 2 3 2 3 2 3" xfId="50798"/>
    <cellStyle name="20% - Accent3 2 2 2 3 2 3 3" xfId="4359"/>
    <cellStyle name="20% - Accent3 2 2 2 3 2 3 4" xfId="4360"/>
    <cellStyle name="20% - Accent3 2 2 2 3 2 4" xfId="4361"/>
    <cellStyle name="20% - Accent3 2 2 2 3 2 4 2" xfId="4362"/>
    <cellStyle name="20% - Accent3 2 2 2 3 2 4 3" xfId="50799"/>
    <cellStyle name="20% - Accent3 2 2 2 3 2 5" xfId="4363"/>
    <cellStyle name="20% - Accent3 2 2 2 3 2 6" xfId="4364"/>
    <cellStyle name="20% - Accent3 2 2 2 3 3" xfId="4365"/>
    <cellStyle name="20% - Accent3 2 2 2 3 3 2" xfId="4366"/>
    <cellStyle name="20% - Accent3 2 2 2 3 3 2 2" xfId="4367"/>
    <cellStyle name="20% - Accent3 2 2 2 3 3 2 3" xfId="50800"/>
    <cellStyle name="20% - Accent3 2 2 2 3 3 3" xfId="4368"/>
    <cellStyle name="20% - Accent3 2 2 2 3 3 4" xfId="4369"/>
    <cellStyle name="20% - Accent3 2 2 2 3 4" xfId="4370"/>
    <cellStyle name="20% - Accent3 2 2 2 3 4 2" xfId="4371"/>
    <cellStyle name="20% - Accent3 2 2 2 3 4 2 2" xfId="4372"/>
    <cellStyle name="20% - Accent3 2 2 2 3 4 2 3" xfId="50801"/>
    <cellStyle name="20% - Accent3 2 2 2 3 4 3" xfId="4373"/>
    <cellStyle name="20% - Accent3 2 2 2 3 4 4" xfId="4374"/>
    <cellStyle name="20% - Accent3 2 2 2 3 5" xfId="4375"/>
    <cellStyle name="20% - Accent3 2 2 2 3 5 2" xfId="4376"/>
    <cellStyle name="20% - Accent3 2 2 2 3 5 3" xfId="50802"/>
    <cellStyle name="20% - Accent3 2 2 2 3 6" xfId="4377"/>
    <cellStyle name="20% - Accent3 2 2 2 3 7" xfId="4378"/>
    <cellStyle name="20% - Accent3 2 2 2 4" xfId="4379"/>
    <cellStyle name="20% - Accent3 2 2 2 4 2" xfId="4380"/>
    <cellStyle name="20% - Accent3 2 2 2 4 2 2" xfId="4381"/>
    <cellStyle name="20% - Accent3 2 2 2 4 2 2 2" xfId="4382"/>
    <cellStyle name="20% - Accent3 2 2 2 4 2 2 3" xfId="50803"/>
    <cellStyle name="20% - Accent3 2 2 2 4 2 3" xfId="4383"/>
    <cellStyle name="20% - Accent3 2 2 2 4 2 4" xfId="4384"/>
    <cellStyle name="20% - Accent3 2 2 2 4 3" xfId="4385"/>
    <cellStyle name="20% - Accent3 2 2 2 4 3 2" xfId="4386"/>
    <cellStyle name="20% - Accent3 2 2 2 4 3 2 2" xfId="4387"/>
    <cellStyle name="20% - Accent3 2 2 2 4 3 2 3" xfId="50804"/>
    <cellStyle name="20% - Accent3 2 2 2 4 3 3" xfId="4388"/>
    <cellStyle name="20% - Accent3 2 2 2 4 3 4" xfId="4389"/>
    <cellStyle name="20% - Accent3 2 2 2 4 4" xfId="4390"/>
    <cellStyle name="20% - Accent3 2 2 2 4 4 2" xfId="4391"/>
    <cellStyle name="20% - Accent3 2 2 2 4 4 3" xfId="50805"/>
    <cellStyle name="20% - Accent3 2 2 2 4 5" xfId="4392"/>
    <cellStyle name="20% - Accent3 2 2 2 4 6" xfId="4393"/>
    <cellStyle name="20% - Accent3 2 2 2 5" xfId="4394"/>
    <cellStyle name="20% - Accent3 2 2 2 5 2" xfId="4395"/>
    <cellStyle name="20% - Accent3 2 2 2 5 2 2" xfId="4396"/>
    <cellStyle name="20% - Accent3 2 2 2 5 2 2 2" xfId="4397"/>
    <cellStyle name="20% - Accent3 2 2 2 5 2 2 3" xfId="50806"/>
    <cellStyle name="20% - Accent3 2 2 2 5 2 3" xfId="4398"/>
    <cellStyle name="20% - Accent3 2 2 2 5 2 4" xfId="4399"/>
    <cellStyle name="20% - Accent3 2 2 2 5 3" xfId="4400"/>
    <cellStyle name="20% - Accent3 2 2 2 5 3 2" xfId="4401"/>
    <cellStyle name="20% - Accent3 2 2 2 5 3 3" xfId="50807"/>
    <cellStyle name="20% - Accent3 2 2 2 5 4" xfId="4402"/>
    <cellStyle name="20% - Accent3 2 2 2 5 5" xfId="4403"/>
    <cellStyle name="20% - Accent3 2 2 2 6" xfId="4404"/>
    <cellStyle name="20% - Accent3 2 2 2 6 2" xfId="4405"/>
    <cellStyle name="20% - Accent3 2 2 2 6 2 2" xfId="4406"/>
    <cellStyle name="20% - Accent3 2 2 2 6 2 3" xfId="50808"/>
    <cellStyle name="20% - Accent3 2 2 2 6 3" xfId="4407"/>
    <cellStyle name="20% - Accent3 2 2 2 6 4" xfId="4408"/>
    <cellStyle name="20% - Accent3 2 2 2 7" xfId="4409"/>
    <cellStyle name="20% - Accent3 2 2 2 7 2" xfId="4410"/>
    <cellStyle name="20% - Accent3 2 2 2 7 2 2" xfId="4411"/>
    <cellStyle name="20% - Accent3 2 2 2 7 2 3" xfId="50809"/>
    <cellStyle name="20% - Accent3 2 2 2 7 3" xfId="4412"/>
    <cellStyle name="20% - Accent3 2 2 2 7 4" xfId="4413"/>
    <cellStyle name="20% - Accent3 2 2 2 8" xfId="4414"/>
    <cellStyle name="20% - Accent3 2 2 2 8 2" xfId="4415"/>
    <cellStyle name="20% - Accent3 2 2 2 8 3" xfId="50810"/>
    <cellStyle name="20% - Accent3 2 2 2 9" xfId="4416"/>
    <cellStyle name="20% - Accent3 2 2 3" xfId="4417"/>
    <cellStyle name="20% - Accent3 2 2 3 2" xfId="4418"/>
    <cellStyle name="20% - Accent3 2 2 3 2 2" xfId="4419"/>
    <cellStyle name="20% - Accent3 2 2 3 2 2 2" xfId="4420"/>
    <cellStyle name="20% - Accent3 2 2 3 2 2 2 2" xfId="4421"/>
    <cellStyle name="20% - Accent3 2 2 3 2 2 2 2 2" xfId="4422"/>
    <cellStyle name="20% - Accent3 2 2 3 2 2 2 2 3" xfId="50811"/>
    <cellStyle name="20% - Accent3 2 2 3 2 2 2 3" xfId="4423"/>
    <cellStyle name="20% - Accent3 2 2 3 2 2 2 4" xfId="4424"/>
    <cellStyle name="20% - Accent3 2 2 3 2 2 3" xfId="4425"/>
    <cellStyle name="20% - Accent3 2 2 3 2 2 3 2" xfId="4426"/>
    <cellStyle name="20% - Accent3 2 2 3 2 2 3 2 2" xfId="4427"/>
    <cellStyle name="20% - Accent3 2 2 3 2 2 3 2 3" xfId="50812"/>
    <cellStyle name="20% - Accent3 2 2 3 2 2 3 3" xfId="4428"/>
    <cellStyle name="20% - Accent3 2 2 3 2 2 3 4" xfId="4429"/>
    <cellStyle name="20% - Accent3 2 2 3 2 2 4" xfId="4430"/>
    <cellStyle name="20% - Accent3 2 2 3 2 2 4 2" xfId="4431"/>
    <cellStyle name="20% - Accent3 2 2 3 2 2 4 3" xfId="50813"/>
    <cellStyle name="20% - Accent3 2 2 3 2 2 5" xfId="4432"/>
    <cellStyle name="20% - Accent3 2 2 3 2 2 6" xfId="4433"/>
    <cellStyle name="20% - Accent3 2 2 3 2 3" xfId="4434"/>
    <cellStyle name="20% - Accent3 2 2 3 2 3 2" xfId="4435"/>
    <cellStyle name="20% - Accent3 2 2 3 2 3 2 2" xfId="4436"/>
    <cellStyle name="20% - Accent3 2 2 3 2 3 2 3" xfId="50814"/>
    <cellStyle name="20% - Accent3 2 2 3 2 3 3" xfId="4437"/>
    <cellStyle name="20% - Accent3 2 2 3 2 3 4" xfId="4438"/>
    <cellStyle name="20% - Accent3 2 2 3 2 4" xfId="4439"/>
    <cellStyle name="20% - Accent3 2 2 3 2 4 2" xfId="4440"/>
    <cellStyle name="20% - Accent3 2 2 3 2 4 2 2" xfId="4441"/>
    <cellStyle name="20% - Accent3 2 2 3 2 4 2 3" xfId="50815"/>
    <cellStyle name="20% - Accent3 2 2 3 2 4 3" xfId="4442"/>
    <cellStyle name="20% - Accent3 2 2 3 2 4 4" xfId="4443"/>
    <cellStyle name="20% - Accent3 2 2 3 2 5" xfId="4444"/>
    <cellStyle name="20% - Accent3 2 2 3 2 5 2" xfId="4445"/>
    <cellStyle name="20% - Accent3 2 2 3 2 5 3" xfId="50816"/>
    <cellStyle name="20% - Accent3 2 2 3 2 6" xfId="4446"/>
    <cellStyle name="20% - Accent3 2 2 3 2 7" xfId="4447"/>
    <cellStyle name="20% - Accent3 2 2 3 3" xfId="4448"/>
    <cellStyle name="20% - Accent3 2 2 3 3 2" xfId="4449"/>
    <cellStyle name="20% - Accent3 2 2 3 3 2 2" xfId="4450"/>
    <cellStyle name="20% - Accent3 2 2 3 3 2 2 2" xfId="4451"/>
    <cellStyle name="20% - Accent3 2 2 3 3 2 2 3" xfId="50817"/>
    <cellStyle name="20% - Accent3 2 2 3 3 2 3" xfId="4452"/>
    <cellStyle name="20% - Accent3 2 2 3 3 2 4" xfId="4453"/>
    <cellStyle name="20% - Accent3 2 2 3 3 3" xfId="4454"/>
    <cellStyle name="20% - Accent3 2 2 3 3 3 2" xfId="4455"/>
    <cellStyle name="20% - Accent3 2 2 3 3 3 2 2" xfId="4456"/>
    <cellStyle name="20% - Accent3 2 2 3 3 3 2 3" xfId="50818"/>
    <cellStyle name="20% - Accent3 2 2 3 3 3 3" xfId="4457"/>
    <cellStyle name="20% - Accent3 2 2 3 3 3 4" xfId="4458"/>
    <cellStyle name="20% - Accent3 2 2 3 3 4" xfId="4459"/>
    <cellStyle name="20% - Accent3 2 2 3 3 4 2" xfId="4460"/>
    <cellStyle name="20% - Accent3 2 2 3 3 4 3" xfId="50819"/>
    <cellStyle name="20% - Accent3 2 2 3 3 5" xfId="4461"/>
    <cellStyle name="20% - Accent3 2 2 3 3 6" xfId="4462"/>
    <cellStyle name="20% - Accent3 2 2 3 4" xfId="4463"/>
    <cellStyle name="20% - Accent3 2 2 3 4 2" xfId="4464"/>
    <cellStyle name="20% - Accent3 2 2 3 4 2 2" xfId="4465"/>
    <cellStyle name="20% - Accent3 2 2 3 4 2 2 2" xfId="4466"/>
    <cellStyle name="20% - Accent3 2 2 3 4 2 2 3" xfId="50820"/>
    <cellStyle name="20% - Accent3 2 2 3 4 2 3" xfId="4467"/>
    <cellStyle name="20% - Accent3 2 2 3 4 2 4" xfId="4468"/>
    <cellStyle name="20% - Accent3 2 2 3 4 3" xfId="4469"/>
    <cellStyle name="20% - Accent3 2 2 3 4 3 2" xfId="4470"/>
    <cellStyle name="20% - Accent3 2 2 3 4 3 3" xfId="50821"/>
    <cellStyle name="20% - Accent3 2 2 3 4 4" xfId="4471"/>
    <cellStyle name="20% - Accent3 2 2 3 4 5" xfId="4472"/>
    <cellStyle name="20% - Accent3 2 2 3 5" xfId="4473"/>
    <cellStyle name="20% - Accent3 2 2 3 5 2" xfId="4474"/>
    <cellStyle name="20% - Accent3 2 2 3 5 2 2" xfId="4475"/>
    <cellStyle name="20% - Accent3 2 2 3 5 2 3" xfId="50822"/>
    <cellStyle name="20% - Accent3 2 2 3 5 3" xfId="4476"/>
    <cellStyle name="20% - Accent3 2 2 3 5 4" xfId="4477"/>
    <cellStyle name="20% - Accent3 2 2 3 6" xfId="4478"/>
    <cellStyle name="20% - Accent3 2 2 3 6 2" xfId="4479"/>
    <cellStyle name="20% - Accent3 2 2 3 6 2 2" xfId="4480"/>
    <cellStyle name="20% - Accent3 2 2 3 6 2 3" xfId="50823"/>
    <cellStyle name="20% - Accent3 2 2 3 6 3" xfId="4481"/>
    <cellStyle name="20% - Accent3 2 2 3 6 4" xfId="4482"/>
    <cellStyle name="20% - Accent3 2 2 3 7" xfId="4483"/>
    <cellStyle name="20% - Accent3 2 2 3 7 2" xfId="4484"/>
    <cellStyle name="20% - Accent3 2 2 3 7 3" xfId="50824"/>
    <cellStyle name="20% - Accent3 2 2 3 8" xfId="4485"/>
    <cellStyle name="20% - Accent3 2 2 3 9" xfId="4486"/>
    <cellStyle name="20% - Accent3 2 2 4" xfId="4487"/>
    <cellStyle name="20% - Accent3 2 2 4 2" xfId="4488"/>
    <cellStyle name="20% - Accent3 2 2 4 2 2" xfId="4489"/>
    <cellStyle name="20% - Accent3 2 2 4 2 2 2" xfId="4490"/>
    <cellStyle name="20% - Accent3 2 2 4 2 2 2 2" xfId="4491"/>
    <cellStyle name="20% - Accent3 2 2 4 2 2 2 3" xfId="50825"/>
    <cellStyle name="20% - Accent3 2 2 4 2 2 3" xfId="4492"/>
    <cellStyle name="20% - Accent3 2 2 4 2 2 4" xfId="4493"/>
    <cellStyle name="20% - Accent3 2 2 4 2 3" xfId="4494"/>
    <cellStyle name="20% - Accent3 2 2 4 2 3 2" xfId="4495"/>
    <cellStyle name="20% - Accent3 2 2 4 2 3 2 2" xfId="4496"/>
    <cellStyle name="20% - Accent3 2 2 4 2 3 2 3" xfId="50826"/>
    <cellStyle name="20% - Accent3 2 2 4 2 3 3" xfId="4497"/>
    <cellStyle name="20% - Accent3 2 2 4 2 3 4" xfId="4498"/>
    <cellStyle name="20% - Accent3 2 2 4 2 4" xfId="4499"/>
    <cellStyle name="20% - Accent3 2 2 4 2 4 2" xfId="4500"/>
    <cellStyle name="20% - Accent3 2 2 4 2 4 3" xfId="50827"/>
    <cellStyle name="20% - Accent3 2 2 4 2 5" xfId="4501"/>
    <cellStyle name="20% - Accent3 2 2 4 2 6" xfId="4502"/>
    <cellStyle name="20% - Accent3 2 2 4 3" xfId="4503"/>
    <cellStyle name="20% - Accent3 2 2 4 3 2" xfId="4504"/>
    <cellStyle name="20% - Accent3 2 2 4 3 2 2" xfId="4505"/>
    <cellStyle name="20% - Accent3 2 2 4 3 2 3" xfId="50828"/>
    <cellStyle name="20% - Accent3 2 2 4 3 3" xfId="4506"/>
    <cellStyle name="20% - Accent3 2 2 4 3 4" xfId="4507"/>
    <cellStyle name="20% - Accent3 2 2 4 4" xfId="4508"/>
    <cellStyle name="20% - Accent3 2 2 4 4 2" xfId="4509"/>
    <cellStyle name="20% - Accent3 2 2 4 4 2 2" xfId="4510"/>
    <cellStyle name="20% - Accent3 2 2 4 4 2 3" xfId="50829"/>
    <cellStyle name="20% - Accent3 2 2 4 4 3" xfId="4511"/>
    <cellStyle name="20% - Accent3 2 2 4 4 4" xfId="4512"/>
    <cellStyle name="20% - Accent3 2 2 4 5" xfId="4513"/>
    <cellStyle name="20% - Accent3 2 2 4 5 2" xfId="4514"/>
    <cellStyle name="20% - Accent3 2 2 4 5 3" xfId="50830"/>
    <cellStyle name="20% - Accent3 2 2 4 6" xfId="4515"/>
    <cellStyle name="20% - Accent3 2 2 4 7" xfId="4516"/>
    <cellStyle name="20% - Accent3 2 2 5" xfId="4517"/>
    <cellStyle name="20% - Accent3 2 2 5 2" xfId="4518"/>
    <cellStyle name="20% - Accent3 2 2 5 2 2" xfId="4519"/>
    <cellStyle name="20% - Accent3 2 2 5 2 2 2" xfId="4520"/>
    <cellStyle name="20% - Accent3 2 2 5 2 2 3" xfId="50831"/>
    <cellStyle name="20% - Accent3 2 2 5 2 3" xfId="4521"/>
    <cellStyle name="20% - Accent3 2 2 5 2 4" xfId="4522"/>
    <cellStyle name="20% - Accent3 2 2 5 3" xfId="4523"/>
    <cellStyle name="20% - Accent3 2 2 5 3 2" xfId="4524"/>
    <cellStyle name="20% - Accent3 2 2 5 3 2 2" xfId="4525"/>
    <cellStyle name="20% - Accent3 2 2 5 3 2 3" xfId="50832"/>
    <cellStyle name="20% - Accent3 2 2 5 3 3" xfId="4526"/>
    <cellStyle name="20% - Accent3 2 2 5 3 4" xfId="4527"/>
    <cellStyle name="20% - Accent3 2 2 5 4" xfId="4528"/>
    <cellStyle name="20% - Accent3 2 2 5 4 2" xfId="4529"/>
    <cellStyle name="20% - Accent3 2 2 5 4 3" xfId="50833"/>
    <cellStyle name="20% - Accent3 2 2 5 5" xfId="4530"/>
    <cellStyle name="20% - Accent3 2 2 5 6" xfId="4531"/>
    <cellStyle name="20% - Accent3 2 2 6" xfId="4532"/>
    <cellStyle name="20% - Accent3 2 2 6 2" xfId="4533"/>
    <cellStyle name="20% - Accent3 2 2 6 2 2" xfId="4534"/>
    <cellStyle name="20% - Accent3 2 2 6 2 2 2" xfId="4535"/>
    <cellStyle name="20% - Accent3 2 2 6 2 2 3" xfId="50834"/>
    <cellStyle name="20% - Accent3 2 2 6 2 3" xfId="4536"/>
    <cellStyle name="20% - Accent3 2 2 6 2 4" xfId="4537"/>
    <cellStyle name="20% - Accent3 2 2 6 3" xfId="4538"/>
    <cellStyle name="20% - Accent3 2 2 6 3 2" xfId="4539"/>
    <cellStyle name="20% - Accent3 2 2 6 3 3" xfId="50835"/>
    <cellStyle name="20% - Accent3 2 2 6 4" xfId="4540"/>
    <cellStyle name="20% - Accent3 2 2 6 5" xfId="4541"/>
    <cellStyle name="20% - Accent3 2 2 7" xfId="4542"/>
    <cellStyle name="20% - Accent3 2 2 7 2" xfId="4543"/>
    <cellStyle name="20% - Accent3 2 2 7 2 2" xfId="4544"/>
    <cellStyle name="20% - Accent3 2 2 7 2 3" xfId="50836"/>
    <cellStyle name="20% - Accent3 2 2 7 3" xfId="4545"/>
    <cellStyle name="20% - Accent3 2 2 7 4" xfId="4546"/>
    <cellStyle name="20% - Accent3 2 2 8" xfId="4547"/>
    <cellStyle name="20% - Accent3 2 2 8 2" xfId="4548"/>
    <cellStyle name="20% - Accent3 2 2 8 2 2" xfId="4549"/>
    <cellStyle name="20% - Accent3 2 2 8 2 3" xfId="50837"/>
    <cellStyle name="20% - Accent3 2 2 8 3" xfId="4550"/>
    <cellStyle name="20% - Accent3 2 2 8 4" xfId="4551"/>
    <cellStyle name="20% - Accent3 2 2 9" xfId="4552"/>
    <cellStyle name="20% - Accent3 2 2 9 2" xfId="4553"/>
    <cellStyle name="20% - Accent3 2 2 9 3" xfId="50838"/>
    <cellStyle name="20% - Accent3 2 3" xfId="4554"/>
    <cellStyle name="20% - Accent3 2 3 10" xfId="4555"/>
    <cellStyle name="20% - Accent3 2 3 11" xfId="4556"/>
    <cellStyle name="20% - Accent3 2 3 12" xfId="60525"/>
    <cellStyle name="20% - Accent3 2 3 2" xfId="4557"/>
    <cellStyle name="20% - Accent3 2 3 2 10" xfId="4558"/>
    <cellStyle name="20% - Accent3 2 3 2 2" xfId="4559"/>
    <cellStyle name="20% - Accent3 2 3 2 2 2" xfId="4560"/>
    <cellStyle name="20% - Accent3 2 3 2 2 2 2" xfId="4561"/>
    <cellStyle name="20% - Accent3 2 3 2 2 2 2 2" xfId="4562"/>
    <cellStyle name="20% - Accent3 2 3 2 2 2 2 2 2" xfId="4563"/>
    <cellStyle name="20% - Accent3 2 3 2 2 2 2 2 2 2" xfId="4564"/>
    <cellStyle name="20% - Accent3 2 3 2 2 2 2 2 2 3" xfId="50839"/>
    <cellStyle name="20% - Accent3 2 3 2 2 2 2 2 3" xfId="4565"/>
    <cellStyle name="20% - Accent3 2 3 2 2 2 2 2 4" xfId="4566"/>
    <cellStyle name="20% - Accent3 2 3 2 2 2 2 3" xfId="4567"/>
    <cellStyle name="20% - Accent3 2 3 2 2 2 2 3 2" xfId="4568"/>
    <cellStyle name="20% - Accent3 2 3 2 2 2 2 3 2 2" xfId="4569"/>
    <cellStyle name="20% - Accent3 2 3 2 2 2 2 3 2 3" xfId="50840"/>
    <cellStyle name="20% - Accent3 2 3 2 2 2 2 3 3" xfId="4570"/>
    <cellStyle name="20% - Accent3 2 3 2 2 2 2 3 4" xfId="4571"/>
    <cellStyle name="20% - Accent3 2 3 2 2 2 2 4" xfId="4572"/>
    <cellStyle name="20% - Accent3 2 3 2 2 2 2 4 2" xfId="4573"/>
    <cellStyle name="20% - Accent3 2 3 2 2 2 2 4 3" xfId="50841"/>
    <cellStyle name="20% - Accent3 2 3 2 2 2 2 5" xfId="4574"/>
    <cellStyle name="20% - Accent3 2 3 2 2 2 2 6" xfId="4575"/>
    <cellStyle name="20% - Accent3 2 3 2 2 2 3" xfId="4576"/>
    <cellStyle name="20% - Accent3 2 3 2 2 2 3 2" xfId="4577"/>
    <cellStyle name="20% - Accent3 2 3 2 2 2 3 2 2" xfId="4578"/>
    <cellStyle name="20% - Accent3 2 3 2 2 2 3 2 3" xfId="50842"/>
    <cellStyle name="20% - Accent3 2 3 2 2 2 3 3" xfId="4579"/>
    <cellStyle name="20% - Accent3 2 3 2 2 2 3 4" xfId="4580"/>
    <cellStyle name="20% - Accent3 2 3 2 2 2 4" xfId="4581"/>
    <cellStyle name="20% - Accent3 2 3 2 2 2 4 2" xfId="4582"/>
    <cellStyle name="20% - Accent3 2 3 2 2 2 4 2 2" xfId="4583"/>
    <cellStyle name="20% - Accent3 2 3 2 2 2 4 2 3" xfId="50843"/>
    <cellStyle name="20% - Accent3 2 3 2 2 2 4 3" xfId="4584"/>
    <cellStyle name="20% - Accent3 2 3 2 2 2 4 4" xfId="4585"/>
    <cellStyle name="20% - Accent3 2 3 2 2 2 5" xfId="4586"/>
    <cellStyle name="20% - Accent3 2 3 2 2 2 5 2" xfId="4587"/>
    <cellStyle name="20% - Accent3 2 3 2 2 2 5 3" xfId="50844"/>
    <cellStyle name="20% - Accent3 2 3 2 2 2 6" xfId="4588"/>
    <cellStyle name="20% - Accent3 2 3 2 2 2 7" xfId="4589"/>
    <cellStyle name="20% - Accent3 2 3 2 2 3" xfId="4590"/>
    <cellStyle name="20% - Accent3 2 3 2 2 3 2" xfId="4591"/>
    <cellStyle name="20% - Accent3 2 3 2 2 3 2 2" xfId="4592"/>
    <cellStyle name="20% - Accent3 2 3 2 2 3 2 2 2" xfId="4593"/>
    <cellStyle name="20% - Accent3 2 3 2 2 3 2 2 3" xfId="50845"/>
    <cellStyle name="20% - Accent3 2 3 2 2 3 2 3" xfId="4594"/>
    <cellStyle name="20% - Accent3 2 3 2 2 3 2 4" xfId="4595"/>
    <cellStyle name="20% - Accent3 2 3 2 2 3 3" xfId="4596"/>
    <cellStyle name="20% - Accent3 2 3 2 2 3 3 2" xfId="4597"/>
    <cellStyle name="20% - Accent3 2 3 2 2 3 3 2 2" xfId="4598"/>
    <cellStyle name="20% - Accent3 2 3 2 2 3 3 2 3" xfId="50846"/>
    <cellStyle name="20% - Accent3 2 3 2 2 3 3 3" xfId="4599"/>
    <cellStyle name="20% - Accent3 2 3 2 2 3 3 4" xfId="4600"/>
    <cellStyle name="20% - Accent3 2 3 2 2 3 4" xfId="4601"/>
    <cellStyle name="20% - Accent3 2 3 2 2 3 4 2" xfId="4602"/>
    <cellStyle name="20% - Accent3 2 3 2 2 3 4 3" xfId="50847"/>
    <cellStyle name="20% - Accent3 2 3 2 2 3 5" xfId="4603"/>
    <cellStyle name="20% - Accent3 2 3 2 2 3 6" xfId="4604"/>
    <cellStyle name="20% - Accent3 2 3 2 2 4" xfId="4605"/>
    <cellStyle name="20% - Accent3 2 3 2 2 4 2" xfId="4606"/>
    <cellStyle name="20% - Accent3 2 3 2 2 4 2 2" xfId="4607"/>
    <cellStyle name="20% - Accent3 2 3 2 2 4 2 3" xfId="50848"/>
    <cellStyle name="20% - Accent3 2 3 2 2 4 3" xfId="4608"/>
    <cellStyle name="20% - Accent3 2 3 2 2 4 4" xfId="4609"/>
    <cellStyle name="20% - Accent3 2 3 2 2 5" xfId="4610"/>
    <cellStyle name="20% - Accent3 2 3 2 2 5 2" xfId="4611"/>
    <cellStyle name="20% - Accent3 2 3 2 2 5 2 2" xfId="4612"/>
    <cellStyle name="20% - Accent3 2 3 2 2 5 2 3" xfId="50849"/>
    <cellStyle name="20% - Accent3 2 3 2 2 5 3" xfId="4613"/>
    <cellStyle name="20% - Accent3 2 3 2 2 5 4" xfId="4614"/>
    <cellStyle name="20% - Accent3 2 3 2 2 6" xfId="4615"/>
    <cellStyle name="20% - Accent3 2 3 2 2 6 2" xfId="4616"/>
    <cellStyle name="20% - Accent3 2 3 2 2 6 3" xfId="50850"/>
    <cellStyle name="20% - Accent3 2 3 2 2 7" xfId="4617"/>
    <cellStyle name="20% - Accent3 2 3 2 2 8" xfId="4618"/>
    <cellStyle name="20% - Accent3 2 3 2 3" xfId="4619"/>
    <cellStyle name="20% - Accent3 2 3 2 3 2" xfId="4620"/>
    <cellStyle name="20% - Accent3 2 3 2 3 2 2" xfId="4621"/>
    <cellStyle name="20% - Accent3 2 3 2 3 2 2 2" xfId="4622"/>
    <cellStyle name="20% - Accent3 2 3 2 3 2 2 2 2" xfId="4623"/>
    <cellStyle name="20% - Accent3 2 3 2 3 2 2 2 3" xfId="50851"/>
    <cellStyle name="20% - Accent3 2 3 2 3 2 2 3" xfId="4624"/>
    <cellStyle name="20% - Accent3 2 3 2 3 2 2 4" xfId="4625"/>
    <cellStyle name="20% - Accent3 2 3 2 3 2 3" xfId="4626"/>
    <cellStyle name="20% - Accent3 2 3 2 3 2 3 2" xfId="4627"/>
    <cellStyle name="20% - Accent3 2 3 2 3 2 3 2 2" xfId="4628"/>
    <cellStyle name="20% - Accent3 2 3 2 3 2 3 2 3" xfId="50852"/>
    <cellStyle name="20% - Accent3 2 3 2 3 2 3 3" xfId="4629"/>
    <cellStyle name="20% - Accent3 2 3 2 3 2 3 4" xfId="4630"/>
    <cellStyle name="20% - Accent3 2 3 2 3 2 4" xfId="4631"/>
    <cellStyle name="20% - Accent3 2 3 2 3 2 4 2" xfId="4632"/>
    <cellStyle name="20% - Accent3 2 3 2 3 2 4 3" xfId="50853"/>
    <cellStyle name="20% - Accent3 2 3 2 3 2 5" xfId="4633"/>
    <cellStyle name="20% - Accent3 2 3 2 3 2 6" xfId="4634"/>
    <cellStyle name="20% - Accent3 2 3 2 3 3" xfId="4635"/>
    <cellStyle name="20% - Accent3 2 3 2 3 3 2" xfId="4636"/>
    <cellStyle name="20% - Accent3 2 3 2 3 3 2 2" xfId="4637"/>
    <cellStyle name="20% - Accent3 2 3 2 3 3 2 3" xfId="50854"/>
    <cellStyle name="20% - Accent3 2 3 2 3 3 3" xfId="4638"/>
    <cellStyle name="20% - Accent3 2 3 2 3 3 4" xfId="4639"/>
    <cellStyle name="20% - Accent3 2 3 2 3 4" xfId="4640"/>
    <cellStyle name="20% - Accent3 2 3 2 3 4 2" xfId="4641"/>
    <cellStyle name="20% - Accent3 2 3 2 3 4 2 2" xfId="4642"/>
    <cellStyle name="20% - Accent3 2 3 2 3 4 2 3" xfId="50855"/>
    <cellStyle name="20% - Accent3 2 3 2 3 4 3" xfId="4643"/>
    <cellStyle name="20% - Accent3 2 3 2 3 4 4" xfId="4644"/>
    <cellStyle name="20% - Accent3 2 3 2 3 5" xfId="4645"/>
    <cellStyle name="20% - Accent3 2 3 2 3 5 2" xfId="4646"/>
    <cellStyle name="20% - Accent3 2 3 2 3 5 3" xfId="50856"/>
    <cellStyle name="20% - Accent3 2 3 2 3 6" xfId="4647"/>
    <cellStyle name="20% - Accent3 2 3 2 3 7" xfId="4648"/>
    <cellStyle name="20% - Accent3 2 3 2 4" xfId="4649"/>
    <cellStyle name="20% - Accent3 2 3 2 4 2" xfId="4650"/>
    <cellStyle name="20% - Accent3 2 3 2 4 2 2" xfId="4651"/>
    <cellStyle name="20% - Accent3 2 3 2 4 2 2 2" xfId="4652"/>
    <cellStyle name="20% - Accent3 2 3 2 4 2 2 3" xfId="50857"/>
    <cellStyle name="20% - Accent3 2 3 2 4 2 3" xfId="4653"/>
    <cellStyle name="20% - Accent3 2 3 2 4 2 4" xfId="4654"/>
    <cellStyle name="20% - Accent3 2 3 2 4 3" xfId="4655"/>
    <cellStyle name="20% - Accent3 2 3 2 4 3 2" xfId="4656"/>
    <cellStyle name="20% - Accent3 2 3 2 4 3 2 2" xfId="4657"/>
    <cellStyle name="20% - Accent3 2 3 2 4 3 2 3" xfId="50858"/>
    <cellStyle name="20% - Accent3 2 3 2 4 3 3" xfId="4658"/>
    <cellStyle name="20% - Accent3 2 3 2 4 3 4" xfId="4659"/>
    <cellStyle name="20% - Accent3 2 3 2 4 4" xfId="4660"/>
    <cellStyle name="20% - Accent3 2 3 2 4 4 2" xfId="4661"/>
    <cellStyle name="20% - Accent3 2 3 2 4 4 3" xfId="50859"/>
    <cellStyle name="20% - Accent3 2 3 2 4 5" xfId="4662"/>
    <cellStyle name="20% - Accent3 2 3 2 4 6" xfId="4663"/>
    <cellStyle name="20% - Accent3 2 3 2 5" xfId="4664"/>
    <cellStyle name="20% - Accent3 2 3 2 5 2" xfId="4665"/>
    <cellStyle name="20% - Accent3 2 3 2 5 2 2" xfId="4666"/>
    <cellStyle name="20% - Accent3 2 3 2 5 2 2 2" xfId="4667"/>
    <cellStyle name="20% - Accent3 2 3 2 5 2 2 3" xfId="50860"/>
    <cellStyle name="20% - Accent3 2 3 2 5 2 3" xfId="4668"/>
    <cellStyle name="20% - Accent3 2 3 2 5 2 4" xfId="4669"/>
    <cellStyle name="20% - Accent3 2 3 2 5 3" xfId="4670"/>
    <cellStyle name="20% - Accent3 2 3 2 5 3 2" xfId="4671"/>
    <cellStyle name="20% - Accent3 2 3 2 5 3 3" xfId="50861"/>
    <cellStyle name="20% - Accent3 2 3 2 5 4" xfId="4672"/>
    <cellStyle name="20% - Accent3 2 3 2 5 5" xfId="4673"/>
    <cellStyle name="20% - Accent3 2 3 2 6" xfId="4674"/>
    <cellStyle name="20% - Accent3 2 3 2 6 2" xfId="4675"/>
    <cellStyle name="20% - Accent3 2 3 2 6 2 2" xfId="4676"/>
    <cellStyle name="20% - Accent3 2 3 2 6 2 3" xfId="50862"/>
    <cellStyle name="20% - Accent3 2 3 2 6 3" xfId="4677"/>
    <cellStyle name="20% - Accent3 2 3 2 6 4" xfId="4678"/>
    <cellStyle name="20% - Accent3 2 3 2 7" xfId="4679"/>
    <cellStyle name="20% - Accent3 2 3 2 7 2" xfId="4680"/>
    <cellStyle name="20% - Accent3 2 3 2 7 2 2" xfId="4681"/>
    <cellStyle name="20% - Accent3 2 3 2 7 2 3" xfId="50863"/>
    <cellStyle name="20% - Accent3 2 3 2 7 3" xfId="4682"/>
    <cellStyle name="20% - Accent3 2 3 2 7 4" xfId="4683"/>
    <cellStyle name="20% - Accent3 2 3 2 8" xfId="4684"/>
    <cellStyle name="20% - Accent3 2 3 2 8 2" xfId="4685"/>
    <cellStyle name="20% - Accent3 2 3 2 8 3" xfId="50864"/>
    <cellStyle name="20% - Accent3 2 3 2 9" xfId="4686"/>
    <cellStyle name="20% - Accent3 2 3 3" xfId="4687"/>
    <cellStyle name="20% - Accent3 2 3 3 2" xfId="4688"/>
    <cellStyle name="20% - Accent3 2 3 3 2 2" xfId="4689"/>
    <cellStyle name="20% - Accent3 2 3 3 2 2 2" xfId="4690"/>
    <cellStyle name="20% - Accent3 2 3 3 2 2 2 2" xfId="4691"/>
    <cellStyle name="20% - Accent3 2 3 3 2 2 2 2 2" xfId="4692"/>
    <cellStyle name="20% - Accent3 2 3 3 2 2 2 2 3" xfId="50865"/>
    <cellStyle name="20% - Accent3 2 3 3 2 2 2 3" xfId="4693"/>
    <cellStyle name="20% - Accent3 2 3 3 2 2 2 4" xfId="4694"/>
    <cellStyle name="20% - Accent3 2 3 3 2 2 3" xfId="4695"/>
    <cellStyle name="20% - Accent3 2 3 3 2 2 3 2" xfId="4696"/>
    <cellStyle name="20% - Accent3 2 3 3 2 2 3 2 2" xfId="4697"/>
    <cellStyle name="20% - Accent3 2 3 3 2 2 3 2 3" xfId="50866"/>
    <cellStyle name="20% - Accent3 2 3 3 2 2 3 3" xfId="4698"/>
    <cellStyle name="20% - Accent3 2 3 3 2 2 3 4" xfId="4699"/>
    <cellStyle name="20% - Accent3 2 3 3 2 2 4" xfId="4700"/>
    <cellStyle name="20% - Accent3 2 3 3 2 2 4 2" xfId="4701"/>
    <cellStyle name="20% - Accent3 2 3 3 2 2 4 3" xfId="50867"/>
    <cellStyle name="20% - Accent3 2 3 3 2 2 5" xfId="4702"/>
    <cellStyle name="20% - Accent3 2 3 3 2 2 6" xfId="4703"/>
    <cellStyle name="20% - Accent3 2 3 3 2 3" xfId="4704"/>
    <cellStyle name="20% - Accent3 2 3 3 2 3 2" xfId="4705"/>
    <cellStyle name="20% - Accent3 2 3 3 2 3 2 2" xfId="4706"/>
    <cellStyle name="20% - Accent3 2 3 3 2 3 2 3" xfId="50868"/>
    <cellStyle name="20% - Accent3 2 3 3 2 3 3" xfId="4707"/>
    <cellStyle name="20% - Accent3 2 3 3 2 3 4" xfId="4708"/>
    <cellStyle name="20% - Accent3 2 3 3 2 4" xfId="4709"/>
    <cellStyle name="20% - Accent3 2 3 3 2 4 2" xfId="4710"/>
    <cellStyle name="20% - Accent3 2 3 3 2 4 2 2" xfId="4711"/>
    <cellStyle name="20% - Accent3 2 3 3 2 4 2 3" xfId="50869"/>
    <cellStyle name="20% - Accent3 2 3 3 2 4 3" xfId="4712"/>
    <cellStyle name="20% - Accent3 2 3 3 2 4 4" xfId="4713"/>
    <cellStyle name="20% - Accent3 2 3 3 2 5" xfId="4714"/>
    <cellStyle name="20% - Accent3 2 3 3 2 5 2" xfId="4715"/>
    <cellStyle name="20% - Accent3 2 3 3 2 5 3" xfId="50870"/>
    <cellStyle name="20% - Accent3 2 3 3 2 6" xfId="4716"/>
    <cellStyle name="20% - Accent3 2 3 3 2 7" xfId="4717"/>
    <cellStyle name="20% - Accent3 2 3 3 3" xfId="4718"/>
    <cellStyle name="20% - Accent3 2 3 3 3 2" xfId="4719"/>
    <cellStyle name="20% - Accent3 2 3 3 3 2 2" xfId="4720"/>
    <cellStyle name="20% - Accent3 2 3 3 3 2 2 2" xfId="4721"/>
    <cellStyle name="20% - Accent3 2 3 3 3 2 2 3" xfId="50871"/>
    <cellStyle name="20% - Accent3 2 3 3 3 2 3" xfId="4722"/>
    <cellStyle name="20% - Accent3 2 3 3 3 2 4" xfId="4723"/>
    <cellStyle name="20% - Accent3 2 3 3 3 3" xfId="4724"/>
    <cellStyle name="20% - Accent3 2 3 3 3 3 2" xfId="4725"/>
    <cellStyle name="20% - Accent3 2 3 3 3 3 2 2" xfId="4726"/>
    <cellStyle name="20% - Accent3 2 3 3 3 3 2 3" xfId="50872"/>
    <cellStyle name="20% - Accent3 2 3 3 3 3 3" xfId="4727"/>
    <cellStyle name="20% - Accent3 2 3 3 3 3 4" xfId="4728"/>
    <cellStyle name="20% - Accent3 2 3 3 3 4" xfId="4729"/>
    <cellStyle name="20% - Accent3 2 3 3 3 4 2" xfId="4730"/>
    <cellStyle name="20% - Accent3 2 3 3 3 4 3" xfId="50873"/>
    <cellStyle name="20% - Accent3 2 3 3 3 5" xfId="4731"/>
    <cellStyle name="20% - Accent3 2 3 3 3 6" xfId="4732"/>
    <cellStyle name="20% - Accent3 2 3 3 4" xfId="4733"/>
    <cellStyle name="20% - Accent3 2 3 3 4 2" xfId="4734"/>
    <cellStyle name="20% - Accent3 2 3 3 4 2 2" xfId="4735"/>
    <cellStyle name="20% - Accent3 2 3 3 4 2 3" xfId="50874"/>
    <cellStyle name="20% - Accent3 2 3 3 4 3" xfId="4736"/>
    <cellStyle name="20% - Accent3 2 3 3 4 4" xfId="4737"/>
    <cellStyle name="20% - Accent3 2 3 3 5" xfId="4738"/>
    <cellStyle name="20% - Accent3 2 3 3 5 2" xfId="4739"/>
    <cellStyle name="20% - Accent3 2 3 3 5 2 2" xfId="4740"/>
    <cellStyle name="20% - Accent3 2 3 3 5 2 3" xfId="50875"/>
    <cellStyle name="20% - Accent3 2 3 3 5 3" xfId="4741"/>
    <cellStyle name="20% - Accent3 2 3 3 5 4" xfId="4742"/>
    <cellStyle name="20% - Accent3 2 3 3 6" xfId="4743"/>
    <cellStyle name="20% - Accent3 2 3 3 6 2" xfId="4744"/>
    <cellStyle name="20% - Accent3 2 3 3 6 3" xfId="50876"/>
    <cellStyle name="20% - Accent3 2 3 3 7" xfId="4745"/>
    <cellStyle name="20% - Accent3 2 3 3 8" xfId="4746"/>
    <cellStyle name="20% - Accent3 2 3 4" xfId="4747"/>
    <cellStyle name="20% - Accent3 2 3 4 2" xfId="4748"/>
    <cellStyle name="20% - Accent3 2 3 4 2 2" xfId="4749"/>
    <cellStyle name="20% - Accent3 2 3 4 2 2 2" xfId="4750"/>
    <cellStyle name="20% - Accent3 2 3 4 2 2 2 2" xfId="4751"/>
    <cellStyle name="20% - Accent3 2 3 4 2 2 2 3" xfId="50877"/>
    <cellStyle name="20% - Accent3 2 3 4 2 2 3" xfId="4752"/>
    <cellStyle name="20% - Accent3 2 3 4 2 2 4" xfId="4753"/>
    <cellStyle name="20% - Accent3 2 3 4 2 3" xfId="4754"/>
    <cellStyle name="20% - Accent3 2 3 4 2 3 2" xfId="4755"/>
    <cellStyle name="20% - Accent3 2 3 4 2 3 2 2" xfId="4756"/>
    <cellStyle name="20% - Accent3 2 3 4 2 3 2 3" xfId="50878"/>
    <cellStyle name="20% - Accent3 2 3 4 2 3 3" xfId="4757"/>
    <cellStyle name="20% - Accent3 2 3 4 2 3 4" xfId="4758"/>
    <cellStyle name="20% - Accent3 2 3 4 2 4" xfId="4759"/>
    <cellStyle name="20% - Accent3 2 3 4 2 4 2" xfId="4760"/>
    <cellStyle name="20% - Accent3 2 3 4 2 4 3" xfId="50879"/>
    <cellStyle name="20% - Accent3 2 3 4 2 5" xfId="4761"/>
    <cellStyle name="20% - Accent3 2 3 4 2 6" xfId="4762"/>
    <cellStyle name="20% - Accent3 2 3 4 3" xfId="4763"/>
    <cellStyle name="20% - Accent3 2 3 4 3 2" xfId="4764"/>
    <cellStyle name="20% - Accent3 2 3 4 3 2 2" xfId="4765"/>
    <cellStyle name="20% - Accent3 2 3 4 3 2 3" xfId="50880"/>
    <cellStyle name="20% - Accent3 2 3 4 3 3" xfId="4766"/>
    <cellStyle name="20% - Accent3 2 3 4 3 4" xfId="4767"/>
    <cellStyle name="20% - Accent3 2 3 4 4" xfId="4768"/>
    <cellStyle name="20% - Accent3 2 3 4 4 2" xfId="4769"/>
    <cellStyle name="20% - Accent3 2 3 4 4 2 2" xfId="4770"/>
    <cellStyle name="20% - Accent3 2 3 4 4 2 3" xfId="50881"/>
    <cellStyle name="20% - Accent3 2 3 4 4 3" xfId="4771"/>
    <cellStyle name="20% - Accent3 2 3 4 4 4" xfId="4772"/>
    <cellStyle name="20% - Accent3 2 3 4 5" xfId="4773"/>
    <cellStyle name="20% - Accent3 2 3 4 5 2" xfId="4774"/>
    <cellStyle name="20% - Accent3 2 3 4 5 3" xfId="50882"/>
    <cellStyle name="20% - Accent3 2 3 4 6" xfId="4775"/>
    <cellStyle name="20% - Accent3 2 3 4 7" xfId="4776"/>
    <cellStyle name="20% - Accent3 2 3 5" xfId="4777"/>
    <cellStyle name="20% - Accent3 2 3 5 2" xfId="4778"/>
    <cellStyle name="20% - Accent3 2 3 5 2 2" xfId="4779"/>
    <cellStyle name="20% - Accent3 2 3 5 2 2 2" xfId="4780"/>
    <cellStyle name="20% - Accent3 2 3 5 2 2 3" xfId="50883"/>
    <cellStyle name="20% - Accent3 2 3 5 2 3" xfId="4781"/>
    <cellStyle name="20% - Accent3 2 3 5 2 4" xfId="4782"/>
    <cellStyle name="20% - Accent3 2 3 5 3" xfId="4783"/>
    <cellStyle name="20% - Accent3 2 3 5 3 2" xfId="4784"/>
    <cellStyle name="20% - Accent3 2 3 5 3 2 2" xfId="4785"/>
    <cellStyle name="20% - Accent3 2 3 5 3 2 3" xfId="50884"/>
    <cellStyle name="20% - Accent3 2 3 5 3 3" xfId="4786"/>
    <cellStyle name="20% - Accent3 2 3 5 3 4" xfId="4787"/>
    <cellStyle name="20% - Accent3 2 3 5 4" xfId="4788"/>
    <cellStyle name="20% - Accent3 2 3 5 4 2" xfId="4789"/>
    <cellStyle name="20% - Accent3 2 3 5 4 3" xfId="50885"/>
    <cellStyle name="20% - Accent3 2 3 5 5" xfId="4790"/>
    <cellStyle name="20% - Accent3 2 3 5 6" xfId="4791"/>
    <cellStyle name="20% - Accent3 2 3 6" xfId="4792"/>
    <cellStyle name="20% - Accent3 2 3 6 2" xfId="4793"/>
    <cellStyle name="20% - Accent3 2 3 6 2 2" xfId="4794"/>
    <cellStyle name="20% - Accent3 2 3 6 2 2 2" xfId="4795"/>
    <cellStyle name="20% - Accent3 2 3 6 2 2 3" xfId="50886"/>
    <cellStyle name="20% - Accent3 2 3 6 2 3" xfId="4796"/>
    <cellStyle name="20% - Accent3 2 3 6 2 4" xfId="4797"/>
    <cellStyle name="20% - Accent3 2 3 6 3" xfId="4798"/>
    <cellStyle name="20% - Accent3 2 3 6 3 2" xfId="4799"/>
    <cellStyle name="20% - Accent3 2 3 6 3 3" xfId="50887"/>
    <cellStyle name="20% - Accent3 2 3 6 4" xfId="4800"/>
    <cellStyle name="20% - Accent3 2 3 6 5" xfId="4801"/>
    <cellStyle name="20% - Accent3 2 3 7" xfId="4802"/>
    <cellStyle name="20% - Accent3 2 3 7 2" xfId="4803"/>
    <cellStyle name="20% - Accent3 2 3 7 2 2" xfId="4804"/>
    <cellStyle name="20% - Accent3 2 3 7 2 3" xfId="50888"/>
    <cellStyle name="20% - Accent3 2 3 7 3" xfId="4805"/>
    <cellStyle name="20% - Accent3 2 3 7 4" xfId="4806"/>
    <cellStyle name="20% - Accent3 2 3 8" xfId="4807"/>
    <cellStyle name="20% - Accent3 2 3 8 2" xfId="4808"/>
    <cellStyle name="20% - Accent3 2 3 8 2 2" xfId="4809"/>
    <cellStyle name="20% - Accent3 2 3 8 2 3" xfId="50889"/>
    <cellStyle name="20% - Accent3 2 3 8 3" xfId="4810"/>
    <cellStyle name="20% - Accent3 2 3 8 4" xfId="4811"/>
    <cellStyle name="20% - Accent3 2 3 9" xfId="4812"/>
    <cellStyle name="20% - Accent3 2 3 9 2" xfId="4813"/>
    <cellStyle name="20% - Accent3 2 3 9 3" xfId="50890"/>
    <cellStyle name="20% - Accent3 2 4" xfId="4814"/>
    <cellStyle name="20% - Accent3 2 4 10" xfId="4815"/>
    <cellStyle name="20% - Accent3 2 4 2" xfId="4816"/>
    <cellStyle name="20% - Accent3 2 4 2 2" xfId="4817"/>
    <cellStyle name="20% - Accent3 2 4 2 2 2" xfId="4818"/>
    <cellStyle name="20% - Accent3 2 4 2 2 2 2" xfId="4819"/>
    <cellStyle name="20% - Accent3 2 4 2 2 2 2 2" xfId="4820"/>
    <cellStyle name="20% - Accent3 2 4 2 2 2 2 2 2" xfId="4821"/>
    <cellStyle name="20% - Accent3 2 4 2 2 2 2 2 3" xfId="50891"/>
    <cellStyle name="20% - Accent3 2 4 2 2 2 2 3" xfId="4822"/>
    <cellStyle name="20% - Accent3 2 4 2 2 2 2 4" xfId="4823"/>
    <cellStyle name="20% - Accent3 2 4 2 2 2 3" xfId="4824"/>
    <cellStyle name="20% - Accent3 2 4 2 2 2 3 2" xfId="4825"/>
    <cellStyle name="20% - Accent3 2 4 2 2 2 3 2 2" xfId="4826"/>
    <cellStyle name="20% - Accent3 2 4 2 2 2 3 2 3" xfId="50892"/>
    <cellStyle name="20% - Accent3 2 4 2 2 2 3 3" xfId="4827"/>
    <cellStyle name="20% - Accent3 2 4 2 2 2 3 4" xfId="4828"/>
    <cellStyle name="20% - Accent3 2 4 2 2 2 4" xfId="4829"/>
    <cellStyle name="20% - Accent3 2 4 2 2 2 4 2" xfId="4830"/>
    <cellStyle name="20% - Accent3 2 4 2 2 2 4 3" xfId="50893"/>
    <cellStyle name="20% - Accent3 2 4 2 2 2 5" xfId="4831"/>
    <cellStyle name="20% - Accent3 2 4 2 2 2 6" xfId="4832"/>
    <cellStyle name="20% - Accent3 2 4 2 2 3" xfId="4833"/>
    <cellStyle name="20% - Accent3 2 4 2 2 3 2" xfId="4834"/>
    <cellStyle name="20% - Accent3 2 4 2 2 3 2 2" xfId="4835"/>
    <cellStyle name="20% - Accent3 2 4 2 2 3 2 3" xfId="50894"/>
    <cellStyle name="20% - Accent3 2 4 2 2 3 3" xfId="4836"/>
    <cellStyle name="20% - Accent3 2 4 2 2 3 4" xfId="4837"/>
    <cellStyle name="20% - Accent3 2 4 2 2 4" xfId="4838"/>
    <cellStyle name="20% - Accent3 2 4 2 2 4 2" xfId="4839"/>
    <cellStyle name="20% - Accent3 2 4 2 2 4 2 2" xfId="4840"/>
    <cellStyle name="20% - Accent3 2 4 2 2 4 2 3" xfId="50895"/>
    <cellStyle name="20% - Accent3 2 4 2 2 4 3" xfId="4841"/>
    <cellStyle name="20% - Accent3 2 4 2 2 4 4" xfId="4842"/>
    <cellStyle name="20% - Accent3 2 4 2 2 5" xfId="4843"/>
    <cellStyle name="20% - Accent3 2 4 2 2 5 2" xfId="4844"/>
    <cellStyle name="20% - Accent3 2 4 2 2 5 3" xfId="50896"/>
    <cellStyle name="20% - Accent3 2 4 2 2 6" xfId="4845"/>
    <cellStyle name="20% - Accent3 2 4 2 2 7" xfId="4846"/>
    <cellStyle name="20% - Accent3 2 4 2 3" xfId="4847"/>
    <cellStyle name="20% - Accent3 2 4 2 3 2" xfId="4848"/>
    <cellStyle name="20% - Accent3 2 4 2 3 2 2" xfId="4849"/>
    <cellStyle name="20% - Accent3 2 4 2 3 2 2 2" xfId="4850"/>
    <cellStyle name="20% - Accent3 2 4 2 3 2 2 3" xfId="50897"/>
    <cellStyle name="20% - Accent3 2 4 2 3 2 3" xfId="4851"/>
    <cellStyle name="20% - Accent3 2 4 2 3 2 4" xfId="4852"/>
    <cellStyle name="20% - Accent3 2 4 2 3 3" xfId="4853"/>
    <cellStyle name="20% - Accent3 2 4 2 3 3 2" xfId="4854"/>
    <cellStyle name="20% - Accent3 2 4 2 3 3 2 2" xfId="4855"/>
    <cellStyle name="20% - Accent3 2 4 2 3 3 2 3" xfId="50898"/>
    <cellStyle name="20% - Accent3 2 4 2 3 3 3" xfId="4856"/>
    <cellStyle name="20% - Accent3 2 4 2 3 3 4" xfId="4857"/>
    <cellStyle name="20% - Accent3 2 4 2 3 4" xfId="4858"/>
    <cellStyle name="20% - Accent3 2 4 2 3 4 2" xfId="4859"/>
    <cellStyle name="20% - Accent3 2 4 2 3 4 3" xfId="50899"/>
    <cellStyle name="20% - Accent3 2 4 2 3 5" xfId="4860"/>
    <cellStyle name="20% - Accent3 2 4 2 3 6" xfId="4861"/>
    <cellStyle name="20% - Accent3 2 4 2 4" xfId="4862"/>
    <cellStyle name="20% - Accent3 2 4 2 4 2" xfId="4863"/>
    <cellStyle name="20% - Accent3 2 4 2 4 2 2" xfId="4864"/>
    <cellStyle name="20% - Accent3 2 4 2 4 2 3" xfId="50900"/>
    <cellStyle name="20% - Accent3 2 4 2 4 3" xfId="4865"/>
    <cellStyle name="20% - Accent3 2 4 2 4 4" xfId="4866"/>
    <cellStyle name="20% - Accent3 2 4 2 5" xfId="4867"/>
    <cellStyle name="20% - Accent3 2 4 2 5 2" xfId="4868"/>
    <cellStyle name="20% - Accent3 2 4 2 5 2 2" xfId="4869"/>
    <cellStyle name="20% - Accent3 2 4 2 5 2 3" xfId="50901"/>
    <cellStyle name="20% - Accent3 2 4 2 5 3" xfId="4870"/>
    <cellStyle name="20% - Accent3 2 4 2 5 4" xfId="4871"/>
    <cellStyle name="20% - Accent3 2 4 2 6" xfId="4872"/>
    <cellStyle name="20% - Accent3 2 4 2 6 2" xfId="4873"/>
    <cellStyle name="20% - Accent3 2 4 2 6 3" xfId="50902"/>
    <cellStyle name="20% - Accent3 2 4 2 7" xfId="4874"/>
    <cellStyle name="20% - Accent3 2 4 2 8" xfId="4875"/>
    <cellStyle name="20% - Accent3 2 4 3" xfId="4876"/>
    <cellStyle name="20% - Accent3 2 4 3 2" xfId="4877"/>
    <cellStyle name="20% - Accent3 2 4 3 2 2" xfId="4878"/>
    <cellStyle name="20% - Accent3 2 4 3 2 2 2" xfId="4879"/>
    <cellStyle name="20% - Accent3 2 4 3 2 2 2 2" xfId="4880"/>
    <cellStyle name="20% - Accent3 2 4 3 2 2 2 3" xfId="50903"/>
    <cellStyle name="20% - Accent3 2 4 3 2 2 3" xfId="4881"/>
    <cellStyle name="20% - Accent3 2 4 3 2 2 4" xfId="4882"/>
    <cellStyle name="20% - Accent3 2 4 3 2 3" xfId="4883"/>
    <cellStyle name="20% - Accent3 2 4 3 2 3 2" xfId="4884"/>
    <cellStyle name="20% - Accent3 2 4 3 2 3 2 2" xfId="4885"/>
    <cellStyle name="20% - Accent3 2 4 3 2 3 2 3" xfId="50904"/>
    <cellStyle name="20% - Accent3 2 4 3 2 3 3" xfId="4886"/>
    <cellStyle name="20% - Accent3 2 4 3 2 3 4" xfId="4887"/>
    <cellStyle name="20% - Accent3 2 4 3 2 4" xfId="4888"/>
    <cellStyle name="20% - Accent3 2 4 3 2 4 2" xfId="4889"/>
    <cellStyle name="20% - Accent3 2 4 3 2 4 3" xfId="50905"/>
    <cellStyle name="20% - Accent3 2 4 3 2 5" xfId="4890"/>
    <cellStyle name="20% - Accent3 2 4 3 2 6" xfId="4891"/>
    <cellStyle name="20% - Accent3 2 4 3 3" xfId="4892"/>
    <cellStyle name="20% - Accent3 2 4 3 3 2" xfId="4893"/>
    <cellStyle name="20% - Accent3 2 4 3 3 2 2" xfId="4894"/>
    <cellStyle name="20% - Accent3 2 4 3 3 2 3" xfId="50906"/>
    <cellStyle name="20% - Accent3 2 4 3 3 3" xfId="4895"/>
    <cellStyle name="20% - Accent3 2 4 3 3 4" xfId="4896"/>
    <cellStyle name="20% - Accent3 2 4 3 4" xfId="4897"/>
    <cellStyle name="20% - Accent3 2 4 3 4 2" xfId="4898"/>
    <cellStyle name="20% - Accent3 2 4 3 4 2 2" xfId="4899"/>
    <cellStyle name="20% - Accent3 2 4 3 4 2 3" xfId="50907"/>
    <cellStyle name="20% - Accent3 2 4 3 4 3" xfId="4900"/>
    <cellStyle name="20% - Accent3 2 4 3 4 4" xfId="4901"/>
    <cellStyle name="20% - Accent3 2 4 3 5" xfId="4902"/>
    <cellStyle name="20% - Accent3 2 4 3 5 2" xfId="4903"/>
    <cellStyle name="20% - Accent3 2 4 3 5 3" xfId="50908"/>
    <cellStyle name="20% - Accent3 2 4 3 6" xfId="4904"/>
    <cellStyle name="20% - Accent3 2 4 3 7" xfId="4905"/>
    <cellStyle name="20% - Accent3 2 4 4" xfId="4906"/>
    <cellStyle name="20% - Accent3 2 4 4 2" xfId="4907"/>
    <cellStyle name="20% - Accent3 2 4 4 2 2" xfId="4908"/>
    <cellStyle name="20% - Accent3 2 4 4 2 2 2" xfId="4909"/>
    <cellStyle name="20% - Accent3 2 4 4 2 2 3" xfId="50909"/>
    <cellStyle name="20% - Accent3 2 4 4 2 3" xfId="4910"/>
    <cellStyle name="20% - Accent3 2 4 4 2 4" xfId="4911"/>
    <cellStyle name="20% - Accent3 2 4 4 3" xfId="4912"/>
    <cellStyle name="20% - Accent3 2 4 4 3 2" xfId="4913"/>
    <cellStyle name="20% - Accent3 2 4 4 3 2 2" xfId="4914"/>
    <cellStyle name="20% - Accent3 2 4 4 3 2 3" xfId="50910"/>
    <cellStyle name="20% - Accent3 2 4 4 3 3" xfId="4915"/>
    <cellStyle name="20% - Accent3 2 4 4 3 4" xfId="4916"/>
    <cellStyle name="20% - Accent3 2 4 4 4" xfId="4917"/>
    <cellStyle name="20% - Accent3 2 4 4 4 2" xfId="4918"/>
    <cellStyle name="20% - Accent3 2 4 4 4 3" xfId="50911"/>
    <cellStyle name="20% - Accent3 2 4 4 5" xfId="4919"/>
    <cellStyle name="20% - Accent3 2 4 4 6" xfId="4920"/>
    <cellStyle name="20% - Accent3 2 4 5" xfId="4921"/>
    <cellStyle name="20% - Accent3 2 4 5 2" xfId="4922"/>
    <cellStyle name="20% - Accent3 2 4 5 2 2" xfId="4923"/>
    <cellStyle name="20% - Accent3 2 4 5 2 2 2" xfId="4924"/>
    <cellStyle name="20% - Accent3 2 4 5 2 2 3" xfId="50912"/>
    <cellStyle name="20% - Accent3 2 4 5 2 3" xfId="4925"/>
    <cellStyle name="20% - Accent3 2 4 5 2 4" xfId="4926"/>
    <cellStyle name="20% - Accent3 2 4 5 3" xfId="4927"/>
    <cellStyle name="20% - Accent3 2 4 5 3 2" xfId="4928"/>
    <cellStyle name="20% - Accent3 2 4 5 3 3" xfId="50913"/>
    <cellStyle name="20% - Accent3 2 4 5 4" xfId="4929"/>
    <cellStyle name="20% - Accent3 2 4 5 5" xfId="4930"/>
    <cellStyle name="20% - Accent3 2 4 6" xfId="4931"/>
    <cellStyle name="20% - Accent3 2 4 6 2" xfId="4932"/>
    <cellStyle name="20% - Accent3 2 4 6 2 2" xfId="4933"/>
    <cellStyle name="20% - Accent3 2 4 6 2 3" xfId="50914"/>
    <cellStyle name="20% - Accent3 2 4 6 3" xfId="4934"/>
    <cellStyle name="20% - Accent3 2 4 6 4" xfId="4935"/>
    <cellStyle name="20% - Accent3 2 4 7" xfId="4936"/>
    <cellStyle name="20% - Accent3 2 4 7 2" xfId="4937"/>
    <cellStyle name="20% - Accent3 2 4 7 2 2" xfId="4938"/>
    <cellStyle name="20% - Accent3 2 4 7 2 3" xfId="50915"/>
    <cellStyle name="20% - Accent3 2 4 7 3" xfId="4939"/>
    <cellStyle name="20% - Accent3 2 4 7 4" xfId="4940"/>
    <cellStyle name="20% - Accent3 2 4 8" xfId="4941"/>
    <cellStyle name="20% - Accent3 2 4 8 2" xfId="4942"/>
    <cellStyle name="20% - Accent3 2 4 8 3" xfId="50916"/>
    <cellStyle name="20% - Accent3 2 4 9" xfId="4943"/>
    <cellStyle name="20% - Accent3 2 5" xfId="4944"/>
    <cellStyle name="20% - Accent3 2 5 10" xfId="4945"/>
    <cellStyle name="20% - Accent3 2 5 2" xfId="4946"/>
    <cellStyle name="20% - Accent3 2 5 2 2" xfId="4947"/>
    <cellStyle name="20% - Accent3 2 5 2 2 2" xfId="4948"/>
    <cellStyle name="20% - Accent3 2 5 2 2 2 2" xfId="4949"/>
    <cellStyle name="20% - Accent3 2 5 2 2 2 2 2" xfId="4950"/>
    <cellStyle name="20% - Accent3 2 5 2 2 2 2 2 2" xfId="4951"/>
    <cellStyle name="20% - Accent3 2 5 2 2 2 2 2 3" xfId="50917"/>
    <cellStyle name="20% - Accent3 2 5 2 2 2 2 3" xfId="4952"/>
    <cellStyle name="20% - Accent3 2 5 2 2 2 2 4" xfId="4953"/>
    <cellStyle name="20% - Accent3 2 5 2 2 2 3" xfId="4954"/>
    <cellStyle name="20% - Accent3 2 5 2 2 2 3 2" xfId="4955"/>
    <cellStyle name="20% - Accent3 2 5 2 2 2 3 2 2" xfId="4956"/>
    <cellStyle name="20% - Accent3 2 5 2 2 2 3 2 3" xfId="50918"/>
    <cellStyle name="20% - Accent3 2 5 2 2 2 3 3" xfId="4957"/>
    <cellStyle name="20% - Accent3 2 5 2 2 2 3 4" xfId="4958"/>
    <cellStyle name="20% - Accent3 2 5 2 2 2 4" xfId="4959"/>
    <cellStyle name="20% - Accent3 2 5 2 2 2 4 2" xfId="4960"/>
    <cellStyle name="20% - Accent3 2 5 2 2 2 4 3" xfId="50919"/>
    <cellStyle name="20% - Accent3 2 5 2 2 2 5" xfId="4961"/>
    <cellStyle name="20% - Accent3 2 5 2 2 2 6" xfId="4962"/>
    <cellStyle name="20% - Accent3 2 5 2 2 3" xfId="4963"/>
    <cellStyle name="20% - Accent3 2 5 2 2 3 2" xfId="4964"/>
    <cellStyle name="20% - Accent3 2 5 2 2 3 2 2" xfId="4965"/>
    <cellStyle name="20% - Accent3 2 5 2 2 3 2 3" xfId="50920"/>
    <cellStyle name="20% - Accent3 2 5 2 2 3 3" xfId="4966"/>
    <cellStyle name="20% - Accent3 2 5 2 2 3 4" xfId="4967"/>
    <cellStyle name="20% - Accent3 2 5 2 2 4" xfId="4968"/>
    <cellStyle name="20% - Accent3 2 5 2 2 4 2" xfId="4969"/>
    <cellStyle name="20% - Accent3 2 5 2 2 4 2 2" xfId="4970"/>
    <cellStyle name="20% - Accent3 2 5 2 2 4 2 3" xfId="50921"/>
    <cellStyle name="20% - Accent3 2 5 2 2 4 3" xfId="4971"/>
    <cellStyle name="20% - Accent3 2 5 2 2 4 4" xfId="4972"/>
    <cellStyle name="20% - Accent3 2 5 2 2 5" xfId="4973"/>
    <cellStyle name="20% - Accent3 2 5 2 2 5 2" xfId="4974"/>
    <cellStyle name="20% - Accent3 2 5 2 2 5 3" xfId="50922"/>
    <cellStyle name="20% - Accent3 2 5 2 2 6" xfId="4975"/>
    <cellStyle name="20% - Accent3 2 5 2 2 7" xfId="4976"/>
    <cellStyle name="20% - Accent3 2 5 2 3" xfId="4977"/>
    <cellStyle name="20% - Accent3 2 5 2 3 2" xfId="4978"/>
    <cellStyle name="20% - Accent3 2 5 2 3 2 2" xfId="4979"/>
    <cellStyle name="20% - Accent3 2 5 2 3 2 2 2" xfId="4980"/>
    <cellStyle name="20% - Accent3 2 5 2 3 2 2 3" xfId="50923"/>
    <cellStyle name="20% - Accent3 2 5 2 3 2 3" xfId="4981"/>
    <cellStyle name="20% - Accent3 2 5 2 3 2 4" xfId="4982"/>
    <cellStyle name="20% - Accent3 2 5 2 3 3" xfId="4983"/>
    <cellStyle name="20% - Accent3 2 5 2 3 3 2" xfId="4984"/>
    <cellStyle name="20% - Accent3 2 5 2 3 3 2 2" xfId="4985"/>
    <cellStyle name="20% - Accent3 2 5 2 3 3 2 3" xfId="50924"/>
    <cellStyle name="20% - Accent3 2 5 2 3 3 3" xfId="4986"/>
    <cellStyle name="20% - Accent3 2 5 2 3 3 4" xfId="4987"/>
    <cellStyle name="20% - Accent3 2 5 2 3 4" xfId="4988"/>
    <cellStyle name="20% - Accent3 2 5 2 3 4 2" xfId="4989"/>
    <cellStyle name="20% - Accent3 2 5 2 3 4 3" xfId="50925"/>
    <cellStyle name="20% - Accent3 2 5 2 3 5" xfId="4990"/>
    <cellStyle name="20% - Accent3 2 5 2 3 6" xfId="4991"/>
    <cellStyle name="20% - Accent3 2 5 2 4" xfId="4992"/>
    <cellStyle name="20% - Accent3 2 5 2 4 2" xfId="4993"/>
    <cellStyle name="20% - Accent3 2 5 2 4 2 2" xfId="4994"/>
    <cellStyle name="20% - Accent3 2 5 2 4 2 3" xfId="50926"/>
    <cellStyle name="20% - Accent3 2 5 2 4 3" xfId="4995"/>
    <cellStyle name="20% - Accent3 2 5 2 4 4" xfId="4996"/>
    <cellStyle name="20% - Accent3 2 5 2 5" xfId="4997"/>
    <cellStyle name="20% - Accent3 2 5 2 5 2" xfId="4998"/>
    <cellStyle name="20% - Accent3 2 5 2 5 2 2" xfId="4999"/>
    <cellStyle name="20% - Accent3 2 5 2 5 2 3" xfId="50927"/>
    <cellStyle name="20% - Accent3 2 5 2 5 3" xfId="5000"/>
    <cellStyle name="20% - Accent3 2 5 2 5 4" xfId="5001"/>
    <cellStyle name="20% - Accent3 2 5 2 6" xfId="5002"/>
    <cellStyle name="20% - Accent3 2 5 2 6 2" xfId="5003"/>
    <cellStyle name="20% - Accent3 2 5 2 6 3" xfId="50928"/>
    <cellStyle name="20% - Accent3 2 5 2 7" xfId="5004"/>
    <cellStyle name="20% - Accent3 2 5 2 8" xfId="5005"/>
    <cellStyle name="20% - Accent3 2 5 3" xfId="5006"/>
    <cellStyle name="20% - Accent3 2 5 3 2" xfId="5007"/>
    <cellStyle name="20% - Accent3 2 5 3 2 2" xfId="5008"/>
    <cellStyle name="20% - Accent3 2 5 3 2 2 2" xfId="5009"/>
    <cellStyle name="20% - Accent3 2 5 3 2 2 2 2" xfId="5010"/>
    <cellStyle name="20% - Accent3 2 5 3 2 2 2 3" xfId="50929"/>
    <cellStyle name="20% - Accent3 2 5 3 2 2 3" xfId="5011"/>
    <cellStyle name="20% - Accent3 2 5 3 2 2 4" xfId="5012"/>
    <cellStyle name="20% - Accent3 2 5 3 2 3" xfId="5013"/>
    <cellStyle name="20% - Accent3 2 5 3 2 3 2" xfId="5014"/>
    <cellStyle name="20% - Accent3 2 5 3 2 3 2 2" xfId="5015"/>
    <cellStyle name="20% - Accent3 2 5 3 2 3 2 3" xfId="50930"/>
    <cellStyle name="20% - Accent3 2 5 3 2 3 3" xfId="5016"/>
    <cellStyle name="20% - Accent3 2 5 3 2 3 4" xfId="5017"/>
    <cellStyle name="20% - Accent3 2 5 3 2 4" xfId="5018"/>
    <cellStyle name="20% - Accent3 2 5 3 2 4 2" xfId="5019"/>
    <cellStyle name="20% - Accent3 2 5 3 2 4 3" xfId="50931"/>
    <cellStyle name="20% - Accent3 2 5 3 2 5" xfId="5020"/>
    <cellStyle name="20% - Accent3 2 5 3 2 6" xfId="5021"/>
    <cellStyle name="20% - Accent3 2 5 3 3" xfId="5022"/>
    <cellStyle name="20% - Accent3 2 5 3 3 2" xfId="5023"/>
    <cellStyle name="20% - Accent3 2 5 3 3 2 2" xfId="5024"/>
    <cellStyle name="20% - Accent3 2 5 3 3 2 3" xfId="50932"/>
    <cellStyle name="20% - Accent3 2 5 3 3 3" xfId="5025"/>
    <cellStyle name="20% - Accent3 2 5 3 3 4" xfId="5026"/>
    <cellStyle name="20% - Accent3 2 5 3 4" xfId="5027"/>
    <cellStyle name="20% - Accent3 2 5 3 4 2" xfId="5028"/>
    <cellStyle name="20% - Accent3 2 5 3 4 2 2" xfId="5029"/>
    <cellStyle name="20% - Accent3 2 5 3 4 2 3" xfId="50933"/>
    <cellStyle name="20% - Accent3 2 5 3 4 3" xfId="5030"/>
    <cellStyle name="20% - Accent3 2 5 3 4 4" xfId="5031"/>
    <cellStyle name="20% - Accent3 2 5 3 5" xfId="5032"/>
    <cellStyle name="20% - Accent3 2 5 3 5 2" xfId="5033"/>
    <cellStyle name="20% - Accent3 2 5 3 5 3" xfId="50934"/>
    <cellStyle name="20% - Accent3 2 5 3 6" xfId="5034"/>
    <cellStyle name="20% - Accent3 2 5 3 7" xfId="5035"/>
    <cellStyle name="20% - Accent3 2 5 4" xfId="5036"/>
    <cellStyle name="20% - Accent3 2 5 4 2" xfId="5037"/>
    <cellStyle name="20% - Accent3 2 5 4 2 2" xfId="5038"/>
    <cellStyle name="20% - Accent3 2 5 4 2 2 2" xfId="5039"/>
    <cellStyle name="20% - Accent3 2 5 4 2 2 3" xfId="50935"/>
    <cellStyle name="20% - Accent3 2 5 4 2 3" xfId="5040"/>
    <cellStyle name="20% - Accent3 2 5 4 2 4" xfId="5041"/>
    <cellStyle name="20% - Accent3 2 5 4 3" xfId="5042"/>
    <cellStyle name="20% - Accent3 2 5 4 3 2" xfId="5043"/>
    <cellStyle name="20% - Accent3 2 5 4 3 2 2" xfId="5044"/>
    <cellStyle name="20% - Accent3 2 5 4 3 2 3" xfId="50936"/>
    <cellStyle name="20% - Accent3 2 5 4 3 3" xfId="5045"/>
    <cellStyle name="20% - Accent3 2 5 4 3 4" xfId="5046"/>
    <cellStyle name="20% - Accent3 2 5 4 4" xfId="5047"/>
    <cellStyle name="20% - Accent3 2 5 4 4 2" xfId="5048"/>
    <cellStyle name="20% - Accent3 2 5 4 4 3" xfId="50937"/>
    <cellStyle name="20% - Accent3 2 5 4 5" xfId="5049"/>
    <cellStyle name="20% - Accent3 2 5 4 6" xfId="5050"/>
    <cellStyle name="20% - Accent3 2 5 5" xfId="5051"/>
    <cellStyle name="20% - Accent3 2 5 5 2" xfId="5052"/>
    <cellStyle name="20% - Accent3 2 5 5 2 2" xfId="5053"/>
    <cellStyle name="20% - Accent3 2 5 5 2 2 2" xfId="5054"/>
    <cellStyle name="20% - Accent3 2 5 5 2 2 3" xfId="50938"/>
    <cellStyle name="20% - Accent3 2 5 5 2 3" xfId="5055"/>
    <cellStyle name="20% - Accent3 2 5 5 2 4" xfId="5056"/>
    <cellStyle name="20% - Accent3 2 5 5 3" xfId="5057"/>
    <cellStyle name="20% - Accent3 2 5 5 3 2" xfId="5058"/>
    <cellStyle name="20% - Accent3 2 5 5 3 3" xfId="50939"/>
    <cellStyle name="20% - Accent3 2 5 5 4" xfId="5059"/>
    <cellStyle name="20% - Accent3 2 5 5 5" xfId="5060"/>
    <cellStyle name="20% - Accent3 2 5 6" xfId="5061"/>
    <cellStyle name="20% - Accent3 2 5 6 2" xfId="5062"/>
    <cellStyle name="20% - Accent3 2 5 6 2 2" xfId="5063"/>
    <cellStyle name="20% - Accent3 2 5 6 2 3" xfId="50940"/>
    <cellStyle name="20% - Accent3 2 5 6 3" xfId="5064"/>
    <cellStyle name="20% - Accent3 2 5 6 4" xfId="5065"/>
    <cellStyle name="20% - Accent3 2 5 7" xfId="5066"/>
    <cellStyle name="20% - Accent3 2 5 7 2" xfId="5067"/>
    <cellStyle name="20% - Accent3 2 5 7 2 2" xfId="5068"/>
    <cellStyle name="20% - Accent3 2 5 7 2 3" xfId="50941"/>
    <cellStyle name="20% - Accent3 2 5 7 3" xfId="5069"/>
    <cellStyle name="20% - Accent3 2 5 7 4" xfId="5070"/>
    <cellStyle name="20% - Accent3 2 5 8" xfId="5071"/>
    <cellStyle name="20% - Accent3 2 5 8 2" xfId="5072"/>
    <cellStyle name="20% - Accent3 2 5 8 3" xfId="50942"/>
    <cellStyle name="20% - Accent3 2 5 9" xfId="5073"/>
    <cellStyle name="20% - Accent3 2 6" xfId="5074"/>
    <cellStyle name="20% - Accent3 2 6 10" xfId="5075"/>
    <cellStyle name="20% - Accent3 2 6 2" xfId="5076"/>
    <cellStyle name="20% - Accent3 2 6 2 2" xfId="5077"/>
    <cellStyle name="20% - Accent3 2 6 2 2 2" xfId="5078"/>
    <cellStyle name="20% - Accent3 2 6 2 2 2 2" xfId="5079"/>
    <cellStyle name="20% - Accent3 2 6 2 2 2 2 2" xfId="5080"/>
    <cellStyle name="20% - Accent3 2 6 2 2 2 2 2 2" xfId="5081"/>
    <cellStyle name="20% - Accent3 2 6 2 2 2 2 2 3" xfId="50943"/>
    <cellStyle name="20% - Accent3 2 6 2 2 2 2 3" xfId="5082"/>
    <cellStyle name="20% - Accent3 2 6 2 2 2 2 4" xfId="5083"/>
    <cellStyle name="20% - Accent3 2 6 2 2 2 3" xfId="5084"/>
    <cellStyle name="20% - Accent3 2 6 2 2 2 3 2" xfId="5085"/>
    <cellStyle name="20% - Accent3 2 6 2 2 2 3 2 2" xfId="5086"/>
    <cellStyle name="20% - Accent3 2 6 2 2 2 3 2 3" xfId="50944"/>
    <cellStyle name="20% - Accent3 2 6 2 2 2 3 3" xfId="5087"/>
    <cellStyle name="20% - Accent3 2 6 2 2 2 3 4" xfId="5088"/>
    <cellStyle name="20% - Accent3 2 6 2 2 2 4" xfId="5089"/>
    <cellStyle name="20% - Accent3 2 6 2 2 2 4 2" xfId="5090"/>
    <cellStyle name="20% - Accent3 2 6 2 2 2 4 3" xfId="50945"/>
    <cellStyle name="20% - Accent3 2 6 2 2 2 5" xfId="5091"/>
    <cellStyle name="20% - Accent3 2 6 2 2 2 6" xfId="5092"/>
    <cellStyle name="20% - Accent3 2 6 2 2 3" xfId="5093"/>
    <cellStyle name="20% - Accent3 2 6 2 2 3 2" xfId="5094"/>
    <cellStyle name="20% - Accent3 2 6 2 2 3 2 2" xfId="5095"/>
    <cellStyle name="20% - Accent3 2 6 2 2 3 2 3" xfId="50946"/>
    <cellStyle name="20% - Accent3 2 6 2 2 3 3" xfId="5096"/>
    <cellStyle name="20% - Accent3 2 6 2 2 3 4" xfId="5097"/>
    <cellStyle name="20% - Accent3 2 6 2 2 4" xfId="5098"/>
    <cellStyle name="20% - Accent3 2 6 2 2 4 2" xfId="5099"/>
    <cellStyle name="20% - Accent3 2 6 2 2 4 2 2" xfId="5100"/>
    <cellStyle name="20% - Accent3 2 6 2 2 4 2 3" xfId="50947"/>
    <cellStyle name="20% - Accent3 2 6 2 2 4 3" xfId="5101"/>
    <cellStyle name="20% - Accent3 2 6 2 2 4 4" xfId="5102"/>
    <cellStyle name="20% - Accent3 2 6 2 2 5" xfId="5103"/>
    <cellStyle name="20% - Accent3 2 6 2 2 5 2" xfId="5104"/>
    <cellStyle name="20% - Accent3 2 6 2 2 5 3" xfId="50948"/>
    <cellStyle name="20% - Accent3 2 6 2 2 6" xfId="5105"/>
    <cellStyle name="20% - Accent3 2 6 2 2 7" xfId="5106"/>
    <cellStyle name="20% - Accent3 2 6 2 3" xfId="5107"/>
    <cellStyle name="20% - Accent3 2 6 2 3 2" xfId="5108"/>
    <cellStyle name="20% - Accent3 2 6 2 3 2 2" xfId="5109"/>
    <cellStyle name="20% - Accent3 2 6 2 3 2 2 2" xfId="5110"/>
    <cellStyle name="20% - Accent3 2 6 2 3 2 2 3" xfId="50949"/>
    <cellStyle name="20% - Accent3 2 6 2 3 2 3" xfId="5111"/>
    <cellStyle name="20% - Accent3 2 6 2 3 2 4" xfId="5112"/>
    <cellStyle name="20% - Accent3 2 6 2 3 3" xfId="5113"/>
    <cellStyle name="20% - Accent3 2 6 2 3 3 2" xfId="5114"/>
    <cellStyle name="20% - Accent3 2 6 2 3 3 2 2" xfId="5115"/>
    <cellStyle name="20% - Accent3 2 6 2 3 3 2 3" xfId="50950"/>
    <cellStyle name="20% - Accent3 2 6 2 3 3 3" xfId="5116"/>
    <cellStyle name="20% - Accent3 2 6 2 3 3 4" xfId="5117"/>
    <cellStyle name="20% - Accent3 2 6 2 3 4" xfId="5118"/>
    <cellStyle name="20% - Accent3 2 6 2 3 4 2" xfId="5119"/>
    <cellStyle name="20% - Accent3 2 6 2 3 4 3" xfId="50951"/>
    <cellStyle name="20% - Accent3 2 6 2 3 5" xfId="5120"/>
    <cellStyle name="20% - Accent3 2 6 2 3 6" xfId="5121"/>
    <cellStyle name="20% - Accent3 2 6 2 4" xfId="5122"/>
    <cellStyle name="20% - Accent3 2 6 2 4 2" xfId="5123"/>
    <cellStyle name="20% - Accent3 2 6 2 4 2 2" xfId="5124"/>
    <cellStyle name="20% - Accent3 2 6 2 4 2 3" xfId="50952"/>
    <cellStyle name="20% - Accent3 2 6 2 4 3" xfId="5125"/>
    <cellStyle name="20% - Accent3 2 6 2 4 4" xfId="5126"/>
    <cellStyle name="20% - Accent3 2 6 2 5" xfId="5127"/>
    <cellStyle name="20% - Accent3 2 6 2 5 2" xfId="5128"/>
    <cellStyle name="20% - Accent3 2 6 2 5 2 2" xfId="5129"/>
    <cellStyle name="20% - Accent3 2 6 2 5 2 3" xfId="50953"/>
    <cellStyle name="20% - Accent3 2 6 2 5 3" xfId="5130"/>
    <cellStyle name="20% - Accent3 2 6 2 5 4" xfId="5131"/>
    <cellStyle name="20% - Accent3 2 6 2 6" xfId="5132"/>
    <cellStyle name="20% - Accent3 2 6 2 6 2" xfId="5133"/>
    <cellStyle name="20% - Accent3 2 6 2 6 3" xfId="50954"/>
    <cellStyle name="20% - Accent3 2 6 2 7" xfId="5134"/>
    <cellStyle name="20% - Accent3 2 6 2 8" xfId="5135"/>
    <cellStyle name="20% - Accent3 2 6 3" xfId="5136"/>
    <cellStyle name="20% - Accent3 2 6 3 2" xfId="5137"/>
    <cellStyle name="20% - Accent3 2 6 3 2 2" xfId="5138"/>
    <cellStyle name="20% - Accent3 2 6 3 2 2 2" xfId="5139"/>
    <cellStyle name="20% - Accent3 2 6 3 2 2 2 2" xfId="5140"/>
    <cellStyle name="20% - Accent3 2 6 3 2 2 2 3" xfId="50955"/>
    <cellStyle name="20% - Accent3 2 6 3 2 2 3" xfId="5141"/>
    <cellStyle name="20% - Accent3 2 6 3 2 2 4" xfId="5142"/>
    <cellStyle name="20% - Accent3 2 6 3 2 3" xfId="5143"/>
    <cellStyle name="20% - Accent3 2 6 3 2 3 2" xfId="5144"/>
    <cellStyle name="20% - Accent3 2 6 3 2 3 2 2" xfId="5145"/>
    <cellStyle name="20% - Accent3 2 6 3 2 3 2 3" xfId="50956"/>
    <cellStyle name="20% - Accent3 2 6 3 2 3 3" xfId="5146"/>
    <cellStyle name="20% - Accent3 2 6 3 2 3 4" xfId="5147"/>
    <cellStyle name="20% - Accent3 2 6 3 2 4" xfId="5148"/>
    <cellStyle name="20% - Accent3 2 6 3 2 4 2" xfId="5149"/>
    <cellStyle name="20% - Accent3 2 6 3 2 4 3" xfId="50957"/>
    <cellStyle name="20% - Accent3 2 6 3 2 5" xfId="5150"/>
    <cellStyle name="20% - Accent3 2 6 3 2 6" xfId="5151"/>
    <cellStyle name="20% - Accent3 2 6 3 3" xfId="5152"/>
    <cellStyle name="20% - Accent3 2 6 3 3 2" xfId="5153"/>
    <cellStyle name="20% - Accent3 2 6 3 3 2 2" xfId="5154"/>
    <cellStyle name="20% - Accent3 2 6 3 3 2 3" xfId="50958"/>
    <cellStyle name="20% - Accent3 2 6 3 3 3" xfId="5155"/>
    <cellStyle name="20% - Accent3 2 6 3 3 4" xfId="5156"/>
    <cellStyle name="20% - Accent3 2 6 3 4" xfId="5157"/>
    <cellStyle name="20% - Accent3 2 6 3 4 2" xfId="5158"/>
    <cellStyle name="20% - Accent3 2 6 3 4 2 2" xfId="5159"/>
    <cellStyle name="20% - Accent3 2 6 3 4 2 3" xfId="50959"/>
    <cellStyle name="20% - Accent3 2 6 3 4 3" xfId="5160"/>
    <cellStyle name="20% - Accent3 2 6 3 4 4" xfId="5161"/>
    <cellStyle name="20% - Accent3 2 6 3 5" xfId="5162"/>
    <cellStyle name="20% - Accent3 2 6 3 5 2" xfId="5163"/>
    <cellStyle name="20% - Accent3 2 6 3 5 3" xfId="50960"/>
    <cellStyle name="20% - Accent3 2 6 3 6" xfId="5164"/>
    <cellStyle name="20% - Accent3 2 6 3 7" xfId="5165"/>
    <cellStyle name="20% - Accent3 2 6 4" xfId="5166"/>
    <cellStyle name="20% - Accent3 2 6 4 2" xfId="5167"/>
    <cellStyle name="20% - Accent3 2 6 4 2 2" xfId="5168"/>
    <cellStyle name="20% - Accent3 2 6 4 2 2 2" xfId="5169"/>
    <cellStyle name="20% - Accent3 2 6 4 2 2 3" xfId="50961"/>
    <cellStyle name="20% - Accent3 2 6 4 2 3" xfId="5170"/>
    <cellStyle name="20% - Accent3 2 6 4 2 4" xfId="5171"/>
    <cellStyle name="20% - Accent3 2 6 4 3" xfId="5172"/>
    <cellStyle name="20% - Accent3 2 6 4 3 2" xfId="5173"/>
    <cellStyle name="20% - Accent3 2 6 4 3 2 2" xfId="5174"/>
    <cellStyle name="20% - Accent3 2 6 4 3 2 3" xfId="50962"/>
    <cellStyle name="20% - Accent3 2 6 4 3 3" xfId="5175"/>
    <cellStyle name="20% - Accent3 2 6 4 3 4" xfId="5176"/>
    <cellStyle name="20% - Accent3 2 6 4 4" xfId="5177"/>
    <cellStyle name="20% - Accent3 2 6 4 4 2" xfId="5178"/>
    <cellStyle name="20% - Accent3 2 6 4 4 3" xfId="50963"/>
    <cellStyle name="20% - Accent3 2 6 4 5" xfId="5179"/>
    <cellStyle name="20% - Accent3 2 6 4 6" xfId="5180"/>
    <cellStyle name="20% - Accent3 2 6 5" xfId="5181"/>
    <cellStyle name="20% - Accent3 2 6 5 2" xfId="5182"/>
    <cellStyle name="20% - Accent3 2 6 5 2 2" xfId="5183"/>
    <cellStyle name="20% - Accent3 2 6 5 2 2 2" xfId="5184"/>
    <cellStyle name="20% - Accent3 2 6 5 2 2 3" xfId="50964"/>
    <cellStyle name="20% - Accent3 2 6 5 2 3" xfId="5185"/>
    <cellStyle name="20% - Accent3 2 6 5 2 4" xfId="5186"/>
    <cellStyle name="20% - Accent3 2 6 5 3" xfId="5187"/>
    <cellStyle name="20% - Accent3 2 6 5 3 2" xfId="5188"/>
    <cellStyle name="20% - Accent3 2 6 5 3 3" xfId="50965"/>
    <cellStyle name="20% - Accent3 2 6 5 4" xfId="5189"/>
    <cellStyle name="20% - Accent3 2 6 5 5" xfId="5190"/>
    <cellStyle name="20% - Accent3 2 6 6" xfId="5191"/>
    <cellStyle name="20% - Accent3 2 6 6 2" xfId="5192"/>
    <cellStyle name="20% - Accent3 2 6 6 2 2" xfId="5193"/>
    <cellStyle name="20% - Accent3 2 6 6 2 3" xfId="50966"/>
    <cellStyle name="20% - Accent3 2 6 6 3" xfId="5194"/>
    <cellStyle name="20% - Accent3 2 6 6 4" xfId="5195"/>
    <cellStyle name="20% - Accent3 2 6 7" xfId="5196"/>
    <cellStyle name="20% - Accent3 2 6 7 2" xfId="5197"/>
    <cellStyle name="20% - Accent3 2 6 7 2 2" xfId="5198"/>
    <cellStyle name="20% - Accent3 2 6 7 2 3" xfId="50967"/>
    <cellStyle name="20% - Accent3 2 6 7 3" xfId="5199"/>
    <cellStyle name="20% - Accent3 2 6 7 4" xfId="5200"/>
    <cellStyle name="20% - Accent3 2 6 8" xfId="5201"/>
    <cellStyle name="20% - Accent3 2 6 8 2" xfId="5202"/>
    <cellStyle name="20% - Accent3 2 6 8 3" xfId="50968"/>
    <cellStyle name="20% - Accent3 2 6 9" xfId="5203"/>
    <cellStyle name="20% - Accent3 2 7" xfId="5204"/>
    <cellStyle name="20% - Accent3 2 7 2" xfId="5205"/>
    <cellStyle name="20% - Accent3 2 7 2 2" xfId="5206"/>
    <cellStyle name="20% - Accent3 2 7 2 2 2" xfId="5207"/>
    <cellStyle name="20% - Accent3 2 7 2 2 2 2" xfId="5208"/>
    <cellStyle name="20% - Accent3 2 7 2 2 2 2 2" xfId="5209"/>
    <cellStyle name="20% - Accent3 2 7 2 2 2 2 3" xfId="50969"/>
    <cellStyle name="20% - Accent3 2 7 2 2 2 3" xfId="5210"/>
    <cellStyle name="20% - Accent3 2 7 2 2 2 4" xfId="5211"/>
    <cellStyle name="20% - Accent3 2 7 2 2 3" xfId="5212"/>
    <cellStyle name="20% - Accent3 2 7 2 2 3 2" xfId="5213"/>
    <cellStyle name="20% - Accent3 2 7 2 2 3 2 2" xfId="5214"/>
    <cellStyle name="20% - Accent3 2 7 2 2 3 2 3" xfId="50970"/>
    <cellStyle name="20% - Accent3 2 7 2 2 3 3" xfId="5215"/>
    <cellStyle name="20% - Accent3 2 7 2 2 3 4" xfId="5216"/>
    <cellStyle name="20% - Accent3 2 7 2 2 4" xfId="5217"/>
    <cellStyle name="20% - Accent3 2 7 2 2 4 2" xfId="5218"/>
    <cellStyle name="20% - Accent3 2 7 2 2 4 3" xfId="50971"/>
    <cellStyle name="20% - Accent3 2 7 2 2 5" xfId="5219"/>
    <cellStyle name="20% - Accent3 2 7 2 2 6" xfId="5220"/>
    <cellStyle name="20% - Accent3 2 7 2 3" xfId="5221"/>
    <cellStyle name="20% - Accent3 2 7 2 3 2" xfId="5222"/>
    <cellStyle name="20% - Accent3 2 7 2 3 2 2" xfId="5223"/>
    <cellStyle name="20% - Accent3 2 7 2 3 2 3" xfId="50972"/>
    <cellStyle name="20% - Accent3 2 7 2 3 3" xfId="5224"/>
    <cellStyle name="20% - Accent3 2 7 2 3 4" xfId="5225"/>
    <cellStyle name="20% - Accent3 2 7 2 4" xfId="5226"/>
    <cellStyle name="20% - Accent3 2 7 2 4 2" xfId="5227"/>
    <cellStyle name="20% - Accent3 2 7 2 4 2 2" xfId="5228"/>
    <cellStyle name="20% - Accent3 2 7 2 4 2 3" xfId="50973"/>
    <cellStyle name="20% - Accent3 2 7 2 4 3" xfId="5229"/>
    <cellStyle name="20% - Accent3 2 7 2 4 4" xfId="5230"/>
    <cellStyle name="20% - Accent3 2 7 2 5" xfId="5231"/>
    <cellStyle name="20% - Accent3 2 7 2 5 2" xfId="5232"/>
    <cellStyle name="20% - Accent3 2 7 2 5 3" xfId="50974"/>
    <cellStyle name="20% - Accent3 2 7 2 6" xfId="5233"/>
    <cellStyle name="20% - Accent3 2 7 2 7" xfId="5234"/>
    <cellStyle name="20% - Accent3 2 7 3" xfId="5235"/>
    <cellStyle name="20% - Accent3 2 7 3 2" xfId="5236"/>
    <cellStyle name="20% - Accent3 2 7 3 2 2" xfId="5237"/>
    <cellStyle name="20% - Accent3 2 7 3 2 2 2" xfId="5238"/>
    <cellStyle name="20% - Accent3 2 7 3 2 2 3" xfId="50975"/>
    <cellStyle name="20% - Accent3 2 7 3 2 3" xfId="5239"/>
    <cellStyle name="20% - Accent3 2 7 3 2 4" xfId="5240"/>
    <cellStyle name="20% - Accent3 2 7 3 3" xfId="5241"/>
    <cellStyle name="20% - Accent3 2 7 3 3 2" xfId="5242"/>
    <cellStyle name="20% - Accent3 2 7 3 3 2 2" xfId="5243"/>
    <cellStyle name="20% - Accent3 2 7 3 3 2 3" xfId="50976"/>
    <cellStyle name="20% - Accent3 2 7 3 3 3" xfId="5244"/>
    <cellStyle name="20% - Accent3 2 7 3 3 4" xfId="5245"/>
    <cellStyle name="20% - Accent3 2 7 3 4" xfId="5246"/>
    <cellStyle name="20% - Accent3 2 7 3 4 2" xfId="5247"/>
    <cellStyle name="20% - Accent3 2 7 3 4 3" xfId="50977"/>
    <cellStyle name="20% - Accent3 2 7 3 5" xfId="5248"/>
    <cellStyle name="20% - Accent3 2 7 3 6" xfId="5249"/>
    <cellStyle name="20% - Accent3 2 7 4" xfId="5250"/>
    <cellStyle name="20% - Accent3 2 7 4 2" xfId="5251"/>
    <cellStyle name="20% - Accent3 2 7 4 2 2" xfId="5252"/>
    <cellStyle name="20% - Accent3 2 7 4 2 3" xfId="50978"/>
    <cellStyle name="20% - Accent3 2 7 4 3" xfId="5253"/>
    <cellStyle name="20% - Accent3 2 7 4 4" xfId="5254"/>
    <cellStyle name="20% - Accent3 2 7 5" xfId="5255"/>
    <cellStyle name="20% - Accent3 2 7 5 2" xfId="5256"/>
    <cellStyle name="20% - Accent3 2 7 5 2 2" xfId="5257"/>
    <cellStyle name="20% - Accent3 2 7 5 2 3" xfId="50979"/>
    <cellStyle name="20% - Accent3 2 7 5 3" xfId="5258"/>
    <cellStyle name="20% - Accent3 2 7 5 4" xfId="5259"/>
    <cellStyle name="20% - Accent3 2 7 6" xfId="5260"/>
    <cellStyle name="20% - Accent3 2 7 6 2" xfId="5261"/>
    <cellStyle name="20% - Accent3 2 7 6 3" xfId="50980"/>
    <cellStyle name="20% - Accent3 2 7 7" xfId="5262"/>
    <cellStyle name="20% - Accent3 2 7 8" xfId="5263"/>
    <cellStyle name="20% - Accent3 2 8" xfId="5264"/>
    <cellStyle name="20% - Accent3 2 8 2" xfId="5265"/>
    <cellStyle name="20% - Accent3 2 8 2 2" xfId="5266"/>
    <cellStyle name="20% - Accent3 2 8 2 2 2" xfId="5267"/>
    <cellStyle name="20% - Accent3 2 8 2 2 2 2" xfId="5268"/>
    <cellStyle name="20% - Accent3 2 8 2 2 2 3" xfId="50981"/>
    <cellStyle name="20% - Accent3 2 8 2 2 3" xfId="5269"/>
    <cellStyle name="20% - Accent3 2 8 2 2 4" xfId="5270"/>
    <cellStyle name="20% - Accent3 2 8 2 3" xfId="5271"/>
    <cellStyle name="20% - Accent3 2 8 2 3 2" xfId="5272"/>
    <cellStyle name="20% - Accent3 2 8 2 3 2 2" xfId="5273"/>
    <cellStyle name="20% - Accent3 2 8 2 3 2 3" xfId="50982"/>
    <cellStyle name="20% - Accent3 2 8 2 3 3" xfId="5274"/>
    <cellStyle name="20% - Accent3 2 8 2 3 4" xfId="5275"/>
    <cellStyle name="20% - Accent3 2 8 2 4" xfId="5276"/>
    <cellStyle name="20% - Accent3 2 8 2 4 2" xfId="5277"/>
    <cellStyle name="20% - Accent3 2 8 2 4 3" xfId="50983"/>
    <cellStyle name="20% - Accent3 2 8 2 5" xfId="5278"/>
    <cellStyle name="20% - Accent3 2 8 2 6" xfId="5279"/>
    <cellStyle name="20% - Accent3 2 8 3" xfId="5280"/>
    <cellStyle name="20% - Accent3 2 8 3 2" xfId="5281"/>
    <cellStyle name="20% - Accent3 2 8 3 2 2" xfId="5282"/>
    <cellStyle name="20% - Accent3 2 8 3 2 3" xfId="50984"/>
    <cellStyle name="20% - Accent3 2 8 3 3" xfId="5283"/>
    <cellStyle name="20% - Accent3 2 8 3 4" xfId="5284"/>
    <cellStyle name="20% - Accent3 2 8 4" xfId="5285"/>
    <cellStyle name="20% - Accent3 2 8 4 2" xfId="5286"/>
    <cellStyle name="20% - Accent3 2 8 4 2 2" xfId="5287"/>
    <cellStyle name="20% - Accent3 2 8 4 2 3" xfId="50985"/>
    <cellStyle name="20% - Accent3 2 8 4 3" xfId="5288"/>
    <cellStyle name="20% - Accent3 2 8 4 4" xfId="5289"/>
    <cellStyle name="20% - Accent3 2 8 5" xfId="5290"/>
    <cellStyle name="20% - Accent3 2 8 5 2" xfId="5291"/>
    <cellStyle name="20% - Accent3 2 8 5 3" xfId="50986"/>
    <cellStyle name="20% - Accent3 2 8 6" xfId="5292"/>
    <cellStyle name="20% - Accent3 2 8 7" xfId="5293"/>
    <cellStyle name="20% - Accent3 2 9" xfId="5294"/>
    <cellStyle name="20% - Accent3 2 9 2" xfId="5295"/>
    <cellStyle name="20% - Accent3 2 9 2 2" xfId="5296"/>
    <cellStyle name="20% - Accent3 2 9 2 2 2" xfId="5297"/>
    <cellStyle name="20% - Accent3 2 9 2 2 3" xfId="50987"/>
    <cellStyle name="20% - Accent3 2 9 2 3" xfId="5298"/>
    <cellStyle name="20% - Accent3 2 9 2 4" xfId="5299"/>
    <cellStyle name="20% - Accent3 2 9 3" xfId="5300"/>
    <cellStyle name="20% - Accent3 2 9 3 2" xfId="5301"/>
    <cellStyle name="20% - Accent3 2 9 3 2 2" xfId="5302"/>
    <cellStyle name="20% - Accent3 2 9 3 2 3" xfId="50988"/>
    <cellStyle name="20% - Accent3 2 9 3 3" xfId="5303"/>
    <cellStyle name="20% - Accent3 2 9 3 4" xfId="5304"/>
    <cellStyle name="20% - Accent3 2 9 4" xfId="5305"/>
    <cellStyle name="20% - Accent3 2 9 4 2" xfId="5306"/>
    <cellStyle name="20% - Accent3 2 9 4 3" xfId="50989"/>
    <cellStyle name="20% - Accent3 2 9 5" xfId="5307"/>
    <cellStyle name="20% - Accent3 2 9 6" xfId="5308"/>
    <cellStyle name="20% - Accent3 3" xfId="5309"/>
    <cellStyle name="20% - Accent3 3 10" xfId="5310"/>
    <cellStyle name="20% - Accent3 3 11" xfId="5311"/>
    <cellStyle name="20% - Accent3 3 12" xfId="60171"/>
    <cellStyle name="20% - Accent3 3 2" xfId="5312"/>
    <cellStyle name="20% - Accent3 3 2 10" xfId="5313"/>
    <cellStyle name="20% - Accent3 3 2 11" xfId="60354"/>
    <cellStyle name="20% - Accent3 3 2 2" xfId="5314"/>
    <cellStyle name="20% - Accent3 3 2 2 2" xfId="5315"/>
    <cellStyle name="20% - Accent3 3 2 2 2 2" xfId="5316"/>
    <cellStyle name="20% - Accent3 3 2 2 2 2 2" xfId="5317"/>
    <cellStyle name="20% - Accent3 3 2 2 2 2 2 2" xfId="5318"/>
    <cellStyle name="20% - Accent3 3 2 2 2 2 2 2 2" xfId="5319"/>
    <cellStyle name="20% - Accent3 3 2 2 2 2 2 2 3" xfId="50990"/>
    <cellStyle name="20% - Accent3 3 2 2 2 2 2 3" xfId="5320"/>
    <cellStyle name="20% - Accent3 3 2 2 2 2 2 4" xfId="5321"/>
    <cellStyle name="20% - Accent3 3 2 2 2 2 3" xfId="5322"/>
    <cellStyle name="20% - Accent3 3 2 2 2 2 3 2" xfId="5323"/>
    <cellStyle name="20% - Accent3 3 2 2 2 2 3 2 2" xfId="5324"/>
    <cellStyle name="20% - Accent3 3 2 2 2 2 3 2 3" xfId="50991"/>
    <cellStyle name="20% - Accent3 3 2 2 2 2 3 3" xfId="5325"/>
    <cellStyle name="20% - Accent3 3 2 2 2 2 3 4" xfId="5326"/>
    <cellStyle name="20% - Accent3 3 2 2 2 2 4" xfId="5327"/>
    <cellStyle name="20% - Accent3 3 2 2 2 2 4 2" xfId="5328"/>
    <cellStyle name="20% - Accent3 3 2 2 2 2 4 3" xfId="50992"/>
    <cellStyle name="20% - Accent3 3 2 2 2 2 5" xfId="5329"/>
    <cellStyle name="20% - Accent3 3 2 2 2 2 6" xfId="5330"/>
    <cellStyle name="20% - Accent3 3 2 2 2 3" xfId="5331"/>
    <cellStyle name="20% - Accent3 3 2 2 2 3 2" xfId="5332"/>
    <cellStyle name="20% - Accent3 3 2 2 2 3 2 2" xfId="5333"/>
    <cellStyle name="20% - Accent3 3 2 2 2 3 2 3" xfId="50993"/>
    <cellStyle name="20% - Accent3 3 2 2 2 3 3" xfId="5334"/>
    <cellStyle name="20% - Accent3 3 2 2 2 3 4" xfId="5335"/>
    <cellStyle name="20% - Accent3 3 2 2 2 4" xfId="5336"/>
    <cellStyle name="20% - Accent3 3 2 2 2 4 2" xfId="5337"/>
    <cellStyle name="20% - Accent3 3 2 2 2 4 2 2" xfId="5338"/>
    <cellStyle name="20% - Accent3 3 2 2 2 4 2 3" xfId="50994"/>
    <cellStyle name="20% - Accent3 3 2 2 2 4 3" xfId="5339"/>
    <cellStyle name="20% - Accent3 3 2 2 2 4 4" xfId="5340"/>
    <cellStyle name="20% - Accent3 3 2 2 2 5" xfId="5341"/>
    <cellStyle name="20% - Accent3 3 2 2 2 5 2" xfId="5342"/>
    <cellStyle name="20% - Accent3 3 2 2 2 5 3" xfId="50995"/>
    <cellStyle name="20% - Accent3 3 2 2 2 6" xfId="5343"/>
    <cellStyle name="20% - Accent3 3 2 2 2 7" xfId="5344"/>
    <cellStyle name="20% - Accent3 3 2 2 3" xfId="5345"/>
    <cellStyle name="20% - Accent3 3 2 2 3 2" xfId="5346"/>
    <cellStyle name="20% - Accent3 3 2 2 3 2 2" xfId="5347"/>
    <cellStyle name="20% - Accent3 3 2 2 3 2 2 2" xfId="5348"/>
    <cellStyle name="20% - Accent3 3 2 2 3 2 2 3" xfId="50996"/>
    <cellStyle name="20% - Accent3 3 2 2 3 2 3" xfId="5349"/>
    <cellStyle name="20% - Accent3 3 2 2 3 2 4" xfId="5350"/>
    <cellStyle name="20% - Accent3 3 2 2 3 3" xfId="5351"/>
    <cellStyle name="20% - Accent3 3 2 2 3 3 2" xfId="5352"/>
    <cellStyle name="20% - Accent3 3 2 2 3 3 2 2" xfId="5353"/>
    <cellStyle name="20% - Accent3 3 2 2 3 3 2 3" xfId="50997"/>
    <cellStyle name="20% - Accent3 3 2 2 3 3 3" xfId="5354"/>
    <cellStyle name="20% - Accent3 3 2 2 3 3 4" xfId="5355"/>
    <cellStyle name="20% - Accent3 3 2 2 3 4" xfId="5356"/>
    <cellStyle name="20% - Accent3 3 2 2 3 4 2" xfId="5357"/>
    <cellStyle name="20% - Accent3 3 2 2 3 4 3" xfId="50998"/>
    <cellStyle name="20% - Accent3 3 2 2 3 5" xfId="5358"/>
    <cellStyle name="20% - Accent3 3 2 2 3 6" xfId="5359"/>
    <cellStyle name="20% - Accent3 3 2 2 4" xfId="5360"/>
    <cellStyle name="20% - Accent3 3 2 2 4 2" xfId="5361"/>
    <cellStyle name="20% - Accent3 3 2 2 4 2 2" xfId="5362"/>
    <cellStyle name="20% - Accent3 3 2 2 4 2 3" xfId="50999"/>
    <cellStyle name="20% - Accent3 3 2 2 4 3" xfId="5363"/>
    <cellStyle name="20% - Accent3 3 2 2 4 4" xfId="5364"/>
    <cellStyle name="20% - Accent3 3 2 2 5" xfId="5365"/>
    <cellStyle name="20% - Accent3 3 2 2 5 2" xfId="5366"/>
    <cellStyle name="20% - Accent3 3 2 2 5 2 2" xfId="5367"/>
    <cellStyle name="20% - Accent3 3 2 2 5 2 3" xfId="51000"/>
    <cellStyle name="20% - Accent3 3 2 2 5 3" xfId="5368"/>
    <cellStyle name="20% - Accent3 3 2 2 5 4" xfId="5369"/>
    <cellStyle name="20% - Accent3 3 2 2 6" xfId="5370"/>
    <cellStyle name="20% - Accent3 3 2 2 6 2" xfId="5371"/>
    <cellStyle name="20% - Accent3 3 2 2 6 3" xfId="51001"/>
    <cellStyle name="20% - Accent3 3 2 2 7" xfId="5372"/>
    <cellStyle name="20% - Accent3 3 2 2 8" xfId="5373"/>
    <cellStyle name="20% - Accent3 3 2 2 9" xfId="60722"/>
    <cellStyle name="20% - Accent3 3 2 3" xfId="5374"/>
    <cellStyle name="20% - Accent3 3 2 3 2" xfId="5375"/>
    <cellStyle name="20% - Accent3 3 2 3 2 2" xfId="5376"/>
    <cellStyle name="20% - Accent3 3 2 3 2 2 2" xfId="5377"/>
    <cellStyle name="20% - Accent3 3 2 3 2 2 2 2" xfId="5378"/>
    <cellStyle name="20% - Accent3 3 2 3 2 2 2 3" xfId="51002"/>
    <cellStyle name="20% - Accent3 3 2 3 2 2 3" xfId="5379"/>
    <cellStyle name="20% - Accent3 3 2 3 2 2 4" xfId="5380"/>
    <cellStyle name="20% - Accent3 3 2 3 2 3" xfId="5381"/>
    <cellStyle name="20% - Accent3 3 2 3 2 3 2" xfId="5382"/>
    <cellStyle name="20% - Accent3 3 2 3 2 3 2 2" xfId="5383"/>
    <cellStyle name="20% - Accent3 3 2 3 2 3 2 3" xfId="51003"/>
    <cellStyle name="20% - Accent3 3 2 3 2 3 3" xfId="5384"/>
    <cellStyle name="20% - Accent3 3 2 3 2 3 4" xfId="5385"/>
    <cellStyle name="20% - Accent3 3 2 3 2 4" xfId="5386"/>
    <cellStyle name="20% - Accent3 3 2 3 2 4 2" xfId="5387"/>
    <cellStyle name="20% - Accent3 3 2 3 2 4 3" xfId="51004"/>
    <cellStyle name="20% - Accent3 3 2 3 2 5" xfId="5388"/>
    <cellStyle name="20% - Accent3 3 2 3 2 6" xfId="5389"/>
    <cellStyle name="20% - Accent3 3 2 3 3" xfId="5390"/>
    <cellStyle name="20% - Accent3 3 2 3 3 2" xfId="5391"/>
    <cellStyle name="20% - Accent3 3 2 3 3 2 2" xfId="5392"/>
    <cellStyle name="20% - Accent3 3 2 3 3 2 3" xfId="51005"/>
    <cellStyle name="20% - Accent3 3 2 3 3 3" xfId="5393"/>
    <cellStyle name="20% - Accent3 3 2 3 3 4" xfId="5394"/>
    <cellStyle name="20% - Accent3 3 2 3 4" xfId="5395"/>
    <cellStyle name="20% - Accent3 3 2 3 4 2" xfId="5396"/>
    <cellStyle name="20% - Accent3 3 2 3 4 2 2" xfId="5397"/>
    <cellStyle name="20% - Accent3 3 2 3 4 2 3" xfId="51006"/>
    <cellStyle name="20% - Accent3 3 2 3 4 3" xfId="5398"/>
    <cellStyle name="20% - Accent3 3 2 3 4 4" xfId="5399"/>
    <cellStyle name="20% - Accent3 3 2 3 5" xfId="5400"/>
    <cellStyle name="20% - Accent3 3 2 3 5 2" xfId="5401"/>
    <cellStyle name="20% - Accent3 3 2 3 5 3" xfId="51007"/>
    <cellStyle name="20% - Accent3 3 2 3 6" xfId="5402"/>
    <cellStyle name="20% - Accent3 3 2 3 7" xfId="5403"/>
    <cellStyle name="20% - Accent3 3 2 4" xfId="5404"/>
    <cellStyle name="20% - Accent3 3 2 4 2" xfId="5405"/>
    <cellStyle name="20% - Accent3 3 2 4 2 2" xfId="5406"/>
    <cellStyle name="20% - Accent3 3 2 4 2 2 2" xfId="5407"/>
    <cellStyle name="20% - Accent3 3 2 4 2 2 3" xfId="51008"/>
    <cellStyle name="20% - Accent3 3 2 4 2 3" xfId="5408"/>
    <cellStyle name="20% - Accent3 3 2 4 2 4" xfId="5409"/>
    <cellStyle name="20% - Accent3 3 2 4 3" xfId="5410"/>
    <cellStyle name="20% - Accent3 3 2 4 3 2" xfId="5411"/>
    <cellStyle name="20% - Accent3 3 2 4 3 2 2" xfId="5412"/>
    <cellStyle name="20% - Accent3 3 2 4 3 2 3" xfId="51009"/>
    <cellStyle name="20% - Accent3 3 2 4 3 3" xfId="5413"/>
    <cellStyle name="20% - Accent3 3 2 4 3 4" xfId="5414"/>
    <cellStyle name="20% - Accent3 3 2 4 4" xfId="5415"/>
    <cellStyle name="20% - Accent3 3 2 4 4 2" xfId="5416"/>
    <cellStyle name="20% - Accent3 3 2 4 4 3" xfId="51010"/>
    <cellStyle name="20% - Accent3 3 2 4 5" xfId="5417"/>
    <cellStyle name="20% - Accent3 3 2 4 6" xfId="5418"/>
    <cellStyle name="20% - Accent3 3 2 5" xfId="5419"/>
    <cellStyle name="20% - Accent3 3 2 5 2" xfId="5420"/>
    <cellStyle name="20% - Accent3 3 2 5 2 2" xfId="5421"/>
    <cellStyle name="20% - Accent3 3 2 5 2 2 2" xfId="5422"/>
    <cellStyle name="20% - Accent3 3 2 5 2 2 3" xfId="51011"/>
    <cellStyle name="20% - Accent3 3 2 5 2 3" xfId="5423"/>
    <cellStyle name="20% - Accent3 3 2 5 2 4" xfId="5424"/>
    <cellStyle name="20% - Accent3 3 2 5 3" xfId="5425"/>
    <cellStyle name="20% - Accent3 3 2 5 3 2" xfId="5426"/>
    <cellStyle name="20% - Accent3 3 2 5 3 3" xfId="51012"/>
    <cellStyle name="20% - Accent3 3 2 5 4" xfId="5427"/>
    <cellStyle name="20% - Accent3 3 2 5 5" xfId="5428"/>
    <cellStyle name="20% - Accent3 3 2 6" xfId="5429"/>
    <cellStyle name="20% - Accent3 3 2 6 2" xfId="5430"/>
    <cellStyle name="20% - Accent3 3 2 6 2 2" xfId="5431"/>
    <cellStyle name="20% - Accent3 3 2 6 2 3" xfId="51013"/>
    <cellStyle name="20% - Accent3 3 2 6 3" xfId="5432"/>
    <cellStyle name="20% - Accent3 3 2 6 4" xfId="5433"/>
    <cellStyle name="20% - Accent3 3 2 7" xfId="5434"/>
    <cellStyle name="20% - Accent3 3 2 7 2" xfId="5435"/>
    <cellStyle name="20% - Accent3 3 2 7 2 2" xfId="5436"/>
    <cellStyle name="20% - Accent3 3 2 7 2 3" xfId="51014"/>
    <cellStyle name="20% - Accent3 3 2 7 3" xfId="5437"/>
    <cellStyle name="20% - Accent3 3 2 7 4" xfId="5438"/>
    <cellStyle name="20% - Accent3 3 2 8" xfId="5439"/>
    <cellStyle name="20% - Accent3 3 2 8 2" xfId="5440"/>
    <cellStyle name="20% - Accent3 3 2 8 3" xfId="51015"/>
    <cellStyle name="20% - Accent3 3 2 9" xfId="5441"/>
    <cellStyle name="20% - Accent3 3 3" xfId="5442"/>
    <cellStyle name="20% - Accent3 3 3 10" xfId="60539"/>
    <cellStyle name="20% - Accent3 3 3 2" xfId="5443"/>
    <cellStyle name="20% - Accent3 3 3 2 2" xfId="5444"/>
    <cellStyle name="20% - Accent3 3 3 2 2 2" xfId="5445"/>
    <cellStyle name="20% - Accent3 3 3 2 2 2 2" xfId="5446"/>
    <cellStyle name="20% - Accent3 3 3 2 2 2 2 2" xfId="5447"/>
    <cellStyle name="20% - Accent3 3 3 2 2 2 2 3" xfId="51016"/>
    <cellStyle name="20% - Accent3 3 3 2 2 2 3" xfId="5448"/>
    <cellStyle name="20% - Accent3 3 3 2 2 2 4" xfId="5449"/>
    <cellStyle name="20% - Accent3 3 3 2 2 3" xfId="5450"/>
    <cellStyle name="20% - Accent3 3 3 2 2 3 2" xfId="5451"/>
    <cellStyle name="20% - Accent3 3 3 2 2 3 2 2" xfId="5452"/>
    <cellStyle name="20% - Accent3 3 3 2 2 3 2 3" xfId="51017"/>
    <cellStyle name="20% - Accent3 3 3 2 2 3 3" xfId="5453"/>
    <cellStyle name="20% - Accent3 3 3 2 2 3 4" xfId="5454"/>
    <cellStyle name="20% - Accent3 3 3 2 2 4" xfId="5455"/>
    <cellStyle name="20% - Accent3 3 3 2 2 4 2" xfId="5456"/>
    <cellStyle name="20% - Accent3 3 3 2 2 4 3" xfId="51018"/>
    <cellStyle name="20% - Accent3 3 3 2 2 5" xfId="5457"/>
    <cellStyle name="20% - Accent3 3 3 2 2 6" xfId="5458"/>
    <cellStyle name="20% - Accent3 3 3 2 3" xfId="5459"/>
    <cellStyle name="20% - Accent3 3 3 2 3 2" xfId="5460"/>
    <cellStyle name="20% - Accent3 3 3 2 3 2 2" xfId="5461"/>
    <cellStyle name="20% - Accent3 3 3 2 3 2 3" xfId="51019"/>
    <cellStyle name="20% - Accent3 3 3 2 3 3" xfId="5462"/>
    <cellStyle name="20% - Accent3 3 3 2 3 4" xfId="5463"/>
    <cellStyle name="20% - Accent3 3 3 2 4" xfId="5464"/>
    <cellStyle name="20% - Accent3 3 3 2 4 2" xfId="5465"/>
    <cellStyle name="20% - Accent3 3 3 2 4 2 2" xfId="5466"/>
    <cellStyle name="20% - Accent3 3 3 2 4 2 3" xfId="51020"/>
    <cellStyle name="20% - Accent3 3 3 2 4 3" xfId="5467"/>
    <cellStyle name="20% - Accent3 3 3 2 4 4" xfId="5468"/>
    <cellStyle name="20% - Accent3 3 3 2 5" xfId="5469"/>
    <cellStyle name="20% - Accent3 3 3 2 5 2" xfId="5470"/>
    <cellStyle name="20% - Accent3 3 3 2 5 3" xfId="51021"/>
    <cellStyle name="20% - Accent3 3 3 2 6" xfId="5471"/>
    <cellStyle name="20% - Accent3 3 3 2 7" xfId="5472"/>
    <cellStyle name="20% - Accent3 3 3 3" xfId="5473"/>
    <cellStyle name="20% - Accent3 3 3 3 2" xfId="5474"/>
    <cellStyle name="20% - Accent3 3 3 3 2 2" xfId="5475"/>
    <cellStyle name="20% - Accent3 3 3 3 2 2 2" xfId="5476"/>
    <cellStyle name="20% - Accent3 3 3 3 2 2 3" xfId="51022"/>
    <cellStyle name="20% - Accent3 3 3 3 2 3" xfId="5477"/>
    <cellStyle name="20% - Accent3 3 3 3 2 4" xfId="5478"/>
    <cellStyle name="20% - Accent3 3 3 3 3" xfId="5479"/>
    <cellStyle name="20% - Accent3 3 3 3 3 2" xfId="5480"/>
    <cellStyle name="20% - Accent3 3 3 3 3 2 2" xfId="5481"/>
    <cellStyle name="20% - Accent3 3 3 3 3 2 3" xfId="51023"/>
    <cellStyle name="20% - Accent3 3 3 3 3 3" xfId="5482"/>
    <cellStyle name="20% - Accent3 3 3 3 3 4" xfId="5483"/>
    <cellStyle name="20% - Accent3 3 3 3 4" xfId="5484"/>
    <cellStyle name="20% - Accent3 3 3 3 4 2" xfId="5485"/>
    <cellStyle name="20% - Accent3 3 3 3 4 3" xfId="51024"/>
    <cellStyle name="20% - Accent3 3 3 3 5" xfId="5486"/>
    <cellStyle name="20% - Accent3 3 3 3 6" xfId="5487"/>
    <cellStyle name="20% - Accent3 3 3 4" xfId="5488"/>
    <cellStyle name="20% - Accent3 3 3 4 2" xfId="5489"/>
    <cellStyle name="20% - Accent3 3 3 4 2 2" xfId="5490"/>
    <cellStyle name="20% - Accent3 3 3 4 2 2 2" xfId="5491"/>
    <cellStyle name="20% - Accent3 3 3 4 2 2 3" xfId="51025"/>
    <cellStyle name="20% - Accent3 3 3 4 2 3" xfId="5492"/>
    <cellStyle name="20% - Accent3 3 3 4 2 4" xfId="5493"/>
    <cellStyle name="20% - Accent3 3 3 4 3" xfId="5494"/>
    <cellStyle name="20% - Accent3 3 3 4 3 2" xfId="5495"/>
    <cellStyle name="20% - Accent3 3 3 4 3 3" xfId="51026"/>
    <cellStyle name="20% - Accent3 3 3 4 4" xfId="5496"/>
    <cellStyle name="20% - Accent3 3 3 4 5" xfId="5497"/>
    <cellStyle name="20% - Accent3 3 3 5" xfId="5498"/>
    <cellStyle name="20% - Accent3 3 3 5 2" xfId="5499"/>
    <cellStyle name="20% - Accent3 3 3 5 2 2" xfId="5500"/>
    <cellStyle name="20% - Accent3 3 3 5 2 3" xfId="51027"/>
    <cellStyle name="20% - Accent3 3 3 5 3" xfId="5501"/>
    <cellStyle name="20% - Accent3 3 3 5 4" xfId="5502"/>
    <cellStyle name="20% - Accent3 3 3 6" xfId="5503"/>
    <cellStyle name="20% - Accent3 3 3 6 2" xfId="5504"/>
    <cellStyle name="20% - Accent3 3 3 6 2 2" xfId="5505"/>
    <cellStyle name="20% - Accent3 3 3 6 2 3" xfId="51028"/>
    <cellStyle name="20% - Accent3 3 3 6 3" xfId="5506"/>
    <cellStyle name="20% - Accent3 3 3 6 4" xfId="5507"/>
    <cellStyle name="20% - Accent3 3 3 7" xfId="5508"/>
    <cellStyle name="20% - Accent3 3 3 7 2" xfId="5509"/>
    <cellStyle name="20% - Accent3 3 3 7 3" xfId="51029"/>
    <cellStyle name="20% - Accent3 3 3 8" xfId="5510"/>
    <cellStyle name="20% - Accent3 3 3 9" xfId="5511"/>
    <cellStyle name="20% - Accent3 3 4" xfId="5512"/>
    <cellStyle name="20% - Accent3 3 4 2" xfId="5513"/>
    <cellStyle name="20% - Accent3 3 4 2 2" xfId="5514"/>
    <cellStyle name="20% - Accent3 3 4 2 2 2" xfId="5515"/>
    <cellStyle name="20% - Accent3 3 4 2 2 2 2" xfId="5516"/>
    <cellStyle name="20% - Accent3 3 4 2 2 2 3" xfId="51030"/>
    <cellStyle name="20% - Accent3 3 4 2 2 3" xfId="5517"/>
    <cellStyle name="20% - Accent3 3 4 2 2 4" xfId="5518"/>
    <cellStyle name="20% - Accent3 3 4 2 3" xfId="5519"/>
    <cellStyle name="20% - Accent3 3 4 2 3 2" xfId="5520"/>
    <cellStyle name="20% - Accent3 3 4 2 3 2 2" xfId="5521"/>
    <cellStyle name="20% - Accent3 3 4 2 3 2 3" xfId="51031"/>
    <cellStyle name="20% - Accent3 3 4 2 3 3" xfId="5522"/>
    <cellStyle name="20% - Accent3 3 4 2 3 4" xfId="5523"/>
    <cellStyle name="20% - Accent3 3 4 2 4" xfId="5524"/>
    <cellStyle name="20% - Accent3 3 4 2 4 2" xfId="5525"/>
    <cellStyle name="20% - Accent3 3 4 2 4 3" xfId="51032"/>
    <cellStyle name="20% - Accent3 3 4 2 5" xfId="5526"/>
    <cellStyle name="20% - Accent3 3 4 2 6" xfId="5527"/>
    <cellStyle name="20% - Accent3 3 4 3" xfId="5528"/>
    <cellStyle name="20% - Accent3 3 4 3 2" xfId="5529"/>
    <cellStyle name="20% - Accent3 3 4 3 2 2" xfId="5530"/>
    <cellStyle name="20% - Accent3 3 4 3 2 3" xfId="51033"/>
    <cellStyle name="20% - Accent3 3 4 3 3" xfId="5531"/>
    <cellStyle name="20% - Accent3 3 4 3 4" xfId="5532"/>
    <cellStyle name="20% - Accent3 3 4 4" xfId="5533"/>
    <cellStyle name="20% - Accent3 3 4 4 2" xfId="5534"/>
    <cellStyle name="20% - Accent3 3 4 4 2 2" xfId="5535"/>
    <cellStyle name="20% - Accent3 3 4 4 2 3" xfId="51034"/>
    <cellStyle name="20% - Accent3 3 4 4 3" xfId="5536"/>
    <cellStyle name="20% - Accent3 3 4 4 4" xfId="5537"/>
    <cellStyle name="20% - Accent3 3 4 5" xfId="5538"/>
    <cellStyle name="20% - Accent3 3 4 5 2" xfId="5539"/>
    <cellStyle name="20% - Accent3 3 4 5 3" xfId="51035"/>
    <cellStyle name="20% - Accent3 3 4 6" xfId="5540"/>
    <cellStyle name="20% - Accent3 3 4 7" xfId="5541"/>
    <cellStyle name="20% - Accent3 3 5" xfId="5542"/>
    <cellStyle name="20% - Accent3 3 5 2" xfId="5543"/>
    <cellStyle name="20% - Accent3 3 5 2 2" xfId="5544"/>
    <cellStyle name="20% - Accent3 3 5 2 2 2" xfId="5545"/>
    <cellStyle name="20% - Accent3 3 5 2 2 3" xfId="51036"/>
    <cellStyle name="20% - Accent3 3 5 2 3" xfId="5546"/>
    <cellStyle name="20% - Accent3 3 5 2 4" xfId="5547"/>
    <cellStyle name="20% - Accent3 3 5 3" xfId="5548"/>
    <cellStyle name="20% - Accent3 3 5 3 2" xfId="5549"/>
    <cellStyle name="20% - Accent3 3 5 3 2 2" xfId="5550"/>
    <cellStyle name="20% - Accent3 3 5 3 2 3" xfId="51037"/>
    <cellStyle name="20% - Accent3 3 5 3 3" xfId="5551"/>
    <cellStyle name="20% - Accent3 3 5 3 4" xfId="5552"/>
    <cellStyle name="20% - Accent3 3 5 4" xfId="5553"/>
    <cellStyle name="20% - Accent3 3 5 4 2" xfId="5554"/>
    <cellStyle name="20% - Accent3 3 5 4 3" xfId="51038"/>
    <cellStyle name="20% - Accent3 3 5 5" xfId="5555"/>
    <cellStyle name="20% - Accent3 3 5 6" xfId="5556"/>
    <cellStyle name="20% - Accent3 3 6" xfId="5557"/>
    <cellStyle name="20% - Accent3 3 6 2" xfId="5558"/>
    <cellStyle name="20% - Accent3 3 6 2 2" xfId="5559"/>
    <cellStyle name="20% - Accent3 3 6 2 2 2" xfId="5560"/>
    <cellStyle name="20% - Accent3 3 6 2 2 3" xfId="51039"/>
    <cellStyle name="20% - Accent3 3 6 2 3" xfId="5561"/>
    <cellStyle name="20% - Accent3 3 6 2 4" xfId="5562"/>
    <cellStyle name="20% - Accent3 3 6 3" xfId="5563"/>
    <cellStyle name="20% - Accent3 3 6 3 2" xfId="5564"/>
    <cellStyle name="20% - Accent3 3 6 3 3" xfId="51040"/>
    <cellStyle name="20% - Accent3 3 6 4" xfId="5565"/>
    <cellStyle name="20% - Accent3 3 6 5" xfId="5566"/>
    <cellStyle name="20% - Accent3 3 7" xfId="5567"/>
    <cellStyle name="20% - Accent3 3 7 2" xfId="5568"/>
    <cellStyle name="20% - Accent3 3 7 2 2" xfId="5569"/>
    <cellStyle name="20% - Accent3 3 7 2 3" xfId="51041"/>
    <cellStyle name="20% - Accent3 3 7 3" xfId="5570"/>
    <cellStyle name="20% - Accent3 3 7 4" xfId="5571"/>
    <cellStyle name="20% - Accent3 3 8" xfId="5572"/>
    <cellStyle name="20% - Accent3 3 8 2" xfId="5573"/>
    <cellStyle name="20% - Accent3 3 8 2 2" xfId="5574"/>
    <cellStyle name="20% - Accent3 3 8 2 3" xfId="51042"/>
    <cellStyle name="20% - Accent3 3 8 3" xfId="5575"/>
    <cellStyle name="20% - Accent3 3 8 4" xfId="5576"/>
    <cellStyle name="20% - Accent3 3 9" xfId="5577"/>
    <cellStyle name="20% - Accent3 3 9 2" xfId="5578"/>
    <cellStyle name="20% - Accent3 3 9 3" xfId="51043"/>
    <cellStyle name="20% - Accent3 4" xfId="5579"/>
    <cellStyle name="20% - Accent3 4 10" xfId="5580"/>
    <cellStyle name="20% - Accent3 4 11" xfId="5581"/>
    <cellStyle name="20% - Accent3 4 12" xfId="60185"/>
    <cellStyle name="20% - Accent3 4 2" xfId="5582"/>
    <cellStyle name="20% - Accent3 4 2 10" xfId="5583"/>
    <cellStyle name="20% - Accent3 4 2 11" xfId="60368"/>
    <cellStyle name="20% - Accent3 4 2 2" xfId="5584"/>
    <cellStyle name="20% - Accent3 4 2 2 2" xfId="5585"/>
    <cellStyle name="20% - Accent3 4 2 2 2 2" xfId="5586"/>
    <cellStyle name="20% - Accent3 4 2 2 2 2 2" xfId="5587"/>
    <cellStyle name="20% - Accent3 4 2 2 2 2 2 2" xfId="5588"/>
    <cellStyle name="20% - Accent3 4 2 2 2 2 2 2 2" xfId="5589"/>
    <cellStyle name="20% - Accent3 4 2 2 2 2 2 2 3" xfId="51044"/>
    <cellStyle name="20% - Accent3 4 2 2 2 2 2 3" xfId="5590"/>
    <cellStyle name="20% - Accent3 4 2 2 2 2 2 4" xfId="5591"/>
    <cellStyle name="20% - Accent3 4 2 2 2 2 3" xfId="5592"/>
    <cellStyle name="20% - Accent3 4 2 2 2 2 3 2" xfId="5593"/>
    <cellStyle name="20% - Accent3 4 2 2 2 2 3 2 2" xfId="5594"/>
    <cellStyle name="20% - Accent3 4 2 2 2 2 3 2 3" xfId="51045"/>
    <cellStyle name="20% - Accent3 4 2 2 2 2 3 3" xfId="5595"/>
    <cellStyle name="20% - Accent3 4 2 2 2 2 3 4" xfId="5596"/>
    <cellStyle name="20% - Accent3 4 2 2 2 2 4" xfId="5597"/>
    <cellStyle name="20% - Accent3 4 2 2 2 2 4 2" xfId="5598"/>
    <cellStyle name="20% - Accent3 4 2 2 2 2 4 3" xfId="51046"/>
    <cellStyle name="20% - Accent3 4 2 2 2 2 5" xfId="5599"/>
    <cellStyle name="20% - Accent3 4 2 2 2 2 6" xfId="5600"/>
    <cellStyle name="20% - Accent3 4 2 2 2 3" xfId="5601"/>
    <cellStyle name="20% - Accent3 4 2 2 2 3 2" xfId="5602"/>
    <cellStyle name="20% - Accent3 4 2 2 2 3 2 2" xfId="5603"/>
    <cellStyle name="20% - Accent3 4 2 2 2 3 2 3" xfId="51047"/>
    <cellStyle name="20% - Accent3 4 2 2 2 3 3" xfId="5604"/>
    <cellStyle name="20% - Accent3 4 2 2 2 3 4" xfId="5605"/>
    <cellStyle name="20% - Accent3 4 2 2 2 4" xfId="5606"/>
    <cellStyle name="20% - Accent3 4 2 2 2 4 2" xfId="5607"/>
    <cellStyle name="20% - Accent3 4 2 2 2 4 2 2" xfId="5608"/>
    <cellStyle name="20% - Accent3 4 2 2 2 4 2 3" xfId="51048"/>
    <cellStyle name="20% - Accent3 4 2 2 2 4 3" xfId="5609"/>
    <cellStyle name="20% - Accent3 4 2 2 2 4 4" xfId="5610"/>
    <cellStyle name="20% - Accent3 4 2 2 2 5" xfId="5611"/>
    <cellStyle name="20% - Accent3 4 2 2 2 5 2" xfId="5612"/>
    <cellStyle name="20% - Accent3 4 2 2 2 5 3" xfId="51049"/>
    <cellStyle name="20% - Accent3 4 2 2 2 6" xfId="5613"/>
    <cellStyle name="20% - Accent3 4 2 2 2 7" xfId="5614"/>
    <cellStyle name="20% - Accent3 4 2 2 3" xfId="5615"/>
    <cellStyle name="20% - Accent3 4 2 2 3 2" xfId="5616"/>
    <cellStyle name="20% - Accent3 4 2 2 3 2 2" xfId="5617"/>
    <cellStyle name="20% - Accent3 4 2 2 3 2 2 2" xfId="5618"/>
    <cellStyle name="20% - Accent3 4 2 2 3 2 2 3" xfId="51050"/>
    <cellStyle name="20% - Accent3 4 2 2 3 2 3" xfId="5619"/>
    <cellStyle name="20% - Accent3 4 2 2 3 2 4" xfId="5620"/>
    <cellStyle name="20% - Accent3 4 2 2 3 3" xfId="5621"/>
    <cellStyle name="20% - Accent3 4 2 2 3 3 2" xfId="5622"/>
    <cellStyle name="20% - Accent3 4 2 2 3 3 2 2" xfId="5623"/>
    <cellStyle name="20% - Accent3 4 2 2 3 3 2 3" xfId="51051"/>
    <cellStyle name="20% - Accent3 4 2 2 3 3 3" xfId="5624"/>
    <cellStyle name="20% - Accent3 4 2 2 3 3 4" xfId="5625"/>
    <cellStyle name="20% - Accent3 4 2 2 3 4" xfId="5626"/>
    <cellStyle name="20% - Accent3 4 2 2 3 4 2" xfId="5627"/>
    <cellStyle name="20% - Accent3 4 2 2 3 4 3" xfId="51052"/>
    <cellStyle name="20% - Accent3 4 2 2 3 5" xfId="5628"/>
    <cellStyle name="20% - Accent3 4 2 2 3 6" xfId="5629"/>
    <cellStyle name="20% - Accent3 4 2 2 4" xfId="5630"/>
    <cellStyle name="20% - Accent3 4 2 2 4 2" xfId="5631"/>
    <cellStyle name="20% - Accent3 4 2 2 4 2 2" xfId="5632"/>
    <cellStyle name="20% - Accent3 4 2 2 4 2 3" xfId="51053"/>
    <cellStyle name="20% - Accent3 4 2 2 4 3" xfId="5633"/>
    <cellStyle name="20% - Accent3 4 2 2 4 4" xfId="5634"/>
    <cellStyle name="20% - Accent3 4 2 2 5" xfId="5635"/>
    <cellStyle name="20% - Accent3 4 2 2 5 2" xfId="5636"/>
    <cellStyle name="20% - Accent3 4 2 2 5 2 2" xfId="5637"/>
    <cellStyle name="20% - Accent3 4 2 2 5 2 3" xfId="51054"/>
    <cellStyle name="20% - Accent3 4 2 2 5 3" xfId="5638"/>
    <cellStyle name="20% - Accent3 4 2 2 5 4" xfId="5639"/>
    <cellStyle name="20% - Accent3 4 2 2 6" xfId="5640"/>
    <cellStyle name="20% - Accent3 4 2 2 6 2" xfId="5641"/>
    <cellStyle name="20% - Accent3 4 2 2 6 3" xfId="51055"/>
    <cellStyle name="20% - Accent3 4 2 2 7" xfId="5642"/>
    <cellStyle name="20% - Accent3 4 2 2 8" xfId="5643"/>
    <cellStyle name="20% - Accent3 4 2 2 9" xfId="60736"/>
    <cellStyle name="20% - Accent3 4 2 3" xfId="5644"/>
    <cellStyle name="20% - Accent3 4 2 3 2" xfId="5645"/>
    <cellStyle name="20% - Accent3 4 2 3 2 2" xfId="5646"/>
    <cellStyle name="20% - Accent3 4 2 3 2 2 2" xfId="5647"/>
    <cellStyle name="20% - Accent3 4 2 3 2 2 2 2" xfId="5648"/>
    <cellStyle name="20% - Accent3 4 2 3 2 2 2 3" xfId="51056"/>
    <cellStyle name="20% - Accent3 4 2 3 2 2 3" xfId="5649"/>
    <cellStyle name="20% - Accent3 4 2 3 2 2 4" xfId="5650"/>
    <cellStyle name="20% - Accent3 4 2 3 2 3" xfId="5651"/>
    <cellStyle name="20% - Accent3 4 2 3 2 3 2" xfId="5652"/>
    <cellStyle name="20% - Accent3 4 2 3 2 3 2 2" xfId="5653"/>
    <cellStyle name="20% - Accent3 4 2 3 2 3 2 3" xfId="51057"/>
    <cellStyle name="20% - Accent3 4 2 3 2 3 3" xfId="5654"/>
    <cellStyle name="20% - Accent3 4 2 3 2 3 4" xfId="5655"/>
    <cellStyle name="20% - Accent3 4 2 3 2 4" xfId="5656"/>
    <cellStyle name="20% - Accent3 4 2 3 2 4 2" xfId="5657"/>
    <cellStyle name="20% - Accent3 4 2 3 2 4 3" xfId="51058"/>
    <cellStyle name="20% - Accent3 4 2 3 2 5" xfId="5658"/>
    <cellStyle name="20% - Accent3 4 2 3 2 6" xfId="5659"/>
    <cellStyle name="20% - Accent3 4 2 3 3" xfId="5660"/>
    <cellStyle name="20% - Accent3 4 2 3 3 2" xfId="5661"/>
    <cellStyle name="20% - Accent3 4 2 3 3 2 2" xfId="5662"/>
    <cellStyle name="20% - Accent3 4 2 3 3 2 3" xfId="51059"/>
    <cellStyle name="20% - Accent3 4 2 3 3 3" xfId="5663"/>
    <cellStyle name="20% - Accent3 4 2 3 3 4" xfId="5664"/>
    <cellStyle name="20% - Accent3 4 2 3 4" xfId="5665"/>
    <cellStyle name="20% - Accent3 4 2 3 4 2" xfId="5666"/>
    <cellStyle name="20% - Accent3 4 2 3 4 2 2" xfId="5667"/>
    <cellStyle name="20% - Accent3 4 2 3 4 2 3" xfId="51060"/>
    <cellStyle name="20% - Accent3 4 2 3 4 3" xfId="5668"/>
    <cellStyle name="20% - Accent3 4 2 3 4 4" xfId="5669"/>
    <cellStyle name="20% - Accent3 4 2 3 5" xfId="5670"/>
    <cellStyle name="20% - Accent3 4 2 3 5 2" xfId="5671"/>
    <cellStyle name="20% - Accent3 4 2 3 5 3" xfId="51061"/>
    <cellStyle name="20% - Accent3 4 2 3 6" xfId="5672"/>
    <cellStyle name="20% - Accent3 4 2 3 7" xfId="5673"/>
    <cellStyle name="20% - Accent3 4 2 4" xfId="5674"/>
    <cellStyle name="20% - Accent3 4 2 4 2" xfId="5675"/>
    <cellStyle name="20% - Accent3 4 2 4 2 2" xfId="5676"/>
    <cellStyle name="20% - Accent3 4 2 4 2 2 2" xfId="5677"/>
    <cellStyle name="20% - Accent3 4 2 4 2 2 3" xfId="51062"/>
    <cellStyle name="20% - Accent3 4 2 4 2 3" xfId="5678"/>
    <cellStyle name="20% - Accent3 4 2 4 2 4" xfId="5679"/>
    <cellStyle name="20% - Accent3 4 2 4 3" xfId="5680"/>
    <cellStyle name="20% - Accent3 4 2 4 3 2" xfId="5681"/>
    <cellStyle name="20% - Accent3 4 2 4 3 2 2" xfId="5682"/>
    <cellStyle name="20% - Accent3 4 2 4 3 2 3" xfId="51063"/>
    <cellStyle name="20% - Accent3 4 2 4 3 3" xfId="5683"/>
    <cellStyle name="20% - Accent3 4 2 4 3 4" xfId="5684"/>
    <cellStyle name="20% - Accent3 4 2 4 4" xfId="5685"/>
    <cellStyle name="20% - Accent3 4 2 4 4 2" xfId="5686"/>
    <cellStyle name="20% - Accent3 4 2 4 4 3" xfId="51064"/>
    <cellStyle name="20% - Accent3 4 2 4 5" xfId="5687"/>
    <cellStyle name="20% - Accent3 4 2 4 6" xfId="5688"/>
    <cellStyle name="20% - Accent3 4 2 5" xfId="5689"/>
    <cellStyle name="20% - Accent3 4 2 5 2" xfId="5690"/>
    <cellStyle name="20% - Accent3 4 2 5 2 2" xfId="5691"/>
    <cellStyle name="20% - Accent3 4 2 5 2 2 2" xfId="5692"/>
    <cellStyle name="20% - Accent3 4 2 5 2 2 3" xfId="51065"/>
    <cellStyle name="20% - Accent3 4 2 5 2 3" xfId="5693"/>
    <cellStyle name="20% - Accent3 4 2 5 2 4" xfId="5694"/>
    <cellStyle name="20% - Accent3 4 2 5 3" xfId="5695"/>
    <cellStyle name="20% - Accent3 4 2 5 3 2" xfId="5696"/>
    <cellStyle name="20% - Accent3 4 2 5 3 3" xfId="51066"/>
    <cellStyle name="20% - Accent3 4 2 5 4" xfId="5697"/>
    <cellStyle name="20% - Accent3 4 2 5 5" xfId="5698"/>
    <cellStyle name="20% - Accent3 4 2 6" xfId="5699"/>
    <cellStyle name="20% - Accent3 4 2 6 2" xfId="5700"/>
    <cellStyle name="20% - Accent3 4 2 6 2 2" xfId="5701"/>
    <cellStyle name="20% - Accent3 4 2 6 2 3" xfId="51067"/>
    <cellStyle name="20% - Accent3 4 2 6 3" xfId="5702"/>
    <cellStyle name="20% - Accent3 4 2 6 4" xfId="5703"/>
    <cellStyle name="20% - Accent3 4 2 7" xfId="5704"/>
    <cellStyle name="20% - Accent3 4 2 7 2" xfId="5705"/>
    <cellStyle name="20% - Accent3 4 2 7 2 2" xfId="5706"/>
    <cellStyle name="20% - Accent3 4 2 7 2 3" xfId="51068"/>
    <cellStyle name="20% - Accent3 4 2 7 3" xfId="5707"/>
    <cellStyle name="20% - Accent3 4 2 7 4" xfId="5708"/>
    <cellStyle name="20% - Accent3 4 2 8" xfId="5709"/>
    <cellStyle name="20% - Accent3 4 2 8 2" xfId="5710"/>
    <cellStyle name="20% - Accent3 4 2 8 3" xfId="51069"/>
    <cellStyle name="20% - Accent3 4 2 9" xfId="5711"/>
    <cellStyle name="20% - Accent3 4 3" xfId="5712"/>
    <cellStyle name="20% - Accent3 4 3 2" xfId="5713"/>
    <cellStyle name="20% - Accent3 4 3 2 2" xfId="5714"/>
    <cellStyle name="20% - Accent3 4 3 2 2 2" xfId="5715"/>
    <cellStyle name="20% - Accent3 4 3 2 2 2 2" xfId="5716"/>
    <cellStyle name="20% - Accent3 4 3 2 2 2 2 2" xfId="5717"/>
    <cellStyle name="20% - Accent3 4 3 2 2 2 2 3" xfId="51070"/>
    <cellStyle name="20% - Accent3 4 3 2 2 2 3" xfId="5718"/>
    <cellStyle name="20% - Accent3 4 3 2 2 2 4" xfId="5719"/>
    <cellStyle name="20% - Accent3 4 3 2 2 3" xfId="5720"/>
    <cellStyle name="20% - Accent3 4 3 2 2 3 2" xfId="5721"/>
    <cellStyle name="20% - Accent3 4 3 2 2 3 2 2" xfId="5722"/>
    <cellStyle name="20% - Accent3 4 3 2 2 3 2 3" xfId="51071"/>
    <cellStyle name="20% - Accent3 4 3 2 2 3 3" xfId="5723"/>
    <cellStyle name="20% - Accent3 4 3 2 2 3 4" xfId="5724"/>
    <cellStyle name="20% - Accent3 4 3 2 2 4" xfId="5725"/>
    <cellStyle name="20% - Accent3 4 3 2 2 4 2" xfId="5726"/>
    <cellStyle name="20% - Accent3 4 3 2 2 4 3" xfId="51072"/>
    <cellStyle name="20% - Accent3 4 3 2 2 5" xfId="5727"/>
    <cellStyle name="20% - Accent3 4 3 2 2 6" xfId="5728"/>
    <cellStyle name="20% - Accent3 4 3 2 3" xfId="5729"/>
    <cellStyle name="20% - Accent3 4 3 2 3 2" xfId="5730"/>
    <cellStyle name="20% - Accent3 4 3 2 3 2 2" xfId="5731"/>
    <cellStyle name="20% - Accent3 4 3 2 3 2 3" xfId="51073"/>
    <cellStyle name="20% - Accent3 4 3 2 3 3" xfId="5732"/>
    <cellStyle name="20% - Accent3 4 3 2 3 4" xfId="5733"/>
    <cellStyle name="20% - Accent3 4 3 2 4" xfId="5734"/>
    <cellStyle name="20% - Accent3 4 3 2 4 2" xfId="5735"/>
    <cellStyle name="20% - Accent3 4 3 2 4 2 2" xfId="5736"/>
    <cellStyle name="20% - Accent3 4 3 2 4 2 3" xfId="51074"/>
    <cellStyle name="20% - Accent3 4 3 2 4 3" xfId="5737"/>
    <cellStyle name="20% - Accent3 4 3 2 4 4" xfId="5738"/>
    <cellStyle name="20% - Accent3 4 3 2 5" xfId="5739"/>
    <cellStyle name="20% - Accent3 4 3 2 5 2" xfId="5740"/>
    <cellStyle name="20% - Accent3 4 3 2 5 3" xfId="51075"/>
    <cellStyle name="20% - Accent3 4 3 2 6" xfId="5741"/>
    <cellStyle name="20% - Accent3 4 3 2 7" xfId="5742"/>
    <cellStyle name="20% - Accent3 4 3 3" xfId="5743"/>
    <cellStyle name="20% - Accent3 4 3 3 2" xfId="5744"/>
    <cellStyle name="20% - Accent3 4 3 3 2 2" xfId="5745"/>
    <cellStyle name="20% - Accent3 4 3 3 2 2 2" xfId="5746"/>
    <cellStyle name="20% - Accent3 4 3 3 2 2 3" xfId="51076"/>
    <cellStyle name="20% - Accent3 4 3 3 2 3" xfId="5747"/>
    <cellStyle name="20% - Accent3 4 3 3 2 4" xfId="5748"/>
    <cellStyle name="20% - Accent3 4 3 3 3" xfId="5749"/>
    <cellStyle name="20% - Accent3 4 3 3 3 2" xfId="5750"/>
    <cellStyle name="20% - Accent3 4 3 3 3 2 2" xfId="5751"/>
    <cellStyle name="20% - Accent3 4 3 3 3 2 3" xfId="51077"/>
    <cellStyle name="20% - Accent3 4 3 3 3 3" xfId="5752"/>
    <cellStyle name="20% - Accent3 4 3 3 3 4" xfId="5753"/>
    <cellStyle name="20% - Accent3 4 3 3 4" xfId="5754"/>
    <cellStyle name="20% - Accent3 4 3 3 4 2" xfId="5755"/>
    <cellStyle name="20% - Accent3 4 3 3 4 3" xfId="51078"/>
    <cellStyle name="20% - Accent3 4 3 3 5" xfId="5756"/>
    <cellStyle name="20% - Accent3 4 3 3 6" xfId="5757"/>
    <cellStyle name="20% - Accent3 4 3 4" xfId="5758"/>
    <cellStyle name="20% - Accent3 4 3 4 2" xfId="5759"/>
    <cellStyle name="20% - Accent3 4 3 4 2 2" xfId="5760"/>
    <cellStyle name="20% - Accent3 4 3 4 2 3" xfId="51079"/>
    <cellStyle name="20% - Accent3 4 3 4 3" xfId="5761"/>
    <cellStyle name="20% - Accent3 4 3 4 4" xfId="5762"/>
    <cellStyle name="20% - Accent3 4 3 5" xfId="5763"/>
    <cellStyle name="20% - Accent3 4 3 5 2" xfId="5764"/>
    <cellStyle name="20% - Accent3 4 3 5 2 2" xfId="5765"/>
    <cellStyle name="20% - Accent3 4 3 5 2 3" xfId="51080"/>
    <cellStyle name="20% - Accent3 4 3 5 3" xfId="5766"/>
    <cellStyle name="20% - Accent3 4 3 5 4" xfId="5767"/>
    <cellStyle name="20% - Accent3 4 3 6" xfId="5768"/>
    <cellStyle name="20% - Accent3 4 3 6 2" xfId="5769"/>
    <cellStyle name="20% - Accent3 4 3 6 3" xfId="51081"/>
    <cellStyle name="20% - Accent3 4 3 7" xfId="5770"/>
    <cellStyle name="20% - Accent3 4 3 8" xfId="5771"/>
    <cellStyle name="20% - Accent3 4 3 9" xfId="60553"/>
    <cellStyle name="20% - Accent3 4 4" xfId="5772"/>
    <cellStyle name="20% - Accent3 4 4 2" xfId="5773"/>
    <cellStyle name="20% - Accent3 4 4 2 2" xfId="5774"/>
    <cellStyle name="20% - Accent3 4 4 2 2 2" xfId="5775"/>
    <cellStyle name="20% - Accent3 4 4 2 2 2 2" xfId="5776"/>
    <cellStyle name="20% - Accent3 4 4 2 2 2 3" xfId="51082"/>
    <cellStyle name="20% - Accent3 4 4 2 2 3" xfId="5777"/>
    <cellStyle name="20% - Accent3 4 4 2 2 4" xfId="5778"/>
    <cellStyle name="20% - Accent3 4 4 2 3" xfId="5779"/>
    <cellStyle name="20% - Accent3 4 4 2 3 2" xfId="5780"/>
    <cellStyle name="20% - Accent3 4 4 2 3 2 2" xfId="5781"/>
    <cellStyle name="20% - Accent3 4 4 2 3 2 3" xfId="51083"/>
    <cellStyle name="20% - Accent3 4 4 2 3 3" xfId="5782"/>
    <cellStyle name="20% - Accent3 4 4 2 3 4" xfId="5783"/>
    <cellStyle name="20% - Accent3 4 4 2 4" xfId="5784"/>
    <cellStyle name="20% - Accent3 4 4 2 4 2" xfId="5785"/>
    <cellStyle name="20% - Accent3 4 4 2 4 3" xfId="51084"/>
    <cellStyle name="20% - Accent3 4 4 2 5" xfId="5786"/>
    <cellStyle name="20% - Accent3 4 4 2 6" xfId="5787"/>
    <cellStyle name="20% - Accent3 4 4 3" xfId="5788"/>
    <cellStyle name="20% - Accent3 4 4 3 2" xfId="5789"/>
    <cellStyle name="20% - Accent3 4 4 3 2 2" xfId="5790"/>
    <cellStyle name="20% - Accent3 4 4 3 2 3" xfId="51085"/>
    <cellStyle name="20% - Accent3 4 4 3 3" xfId="5791"/>
    <cellStyle name="20% - Accent3 4 4 3 4" xfId="5792"/>
    <cellStyle name="20% - Accent3 4 4 4" xfId="5793"/>
    <cellStyle name="20% - Accent3 4 4 4 2" xfId="5794"/>
    <cellStyle name="20% - Accent3 4 4 4 2 2" xfId="5795"/>
    <cellStyle name="20% - Accent3 4 4 4 2 3" xfId="51086"/>
    <cellStyle name="20% - Accent3 4 4 4 3" xfId="5796"/>
    <cellStyle name="20% - Accent3 4 4 4 4" xfId="5797"/>
    <cellStyle name="20% - Accent3 4 4 5" xfId="5798"/>
    <cellStyle name="20% - Accent3 4 4 5 2" xfId="5799"/>
    <cellStyle name="20% - Accent3 4 4 5 3" xfId="51087"/>
    <cellStyle name="20% - Accent3 4 4 6" xfId="5800"/>
    <cellStyle name="20% - Accent3 4 4 7" xfId="5801"/>
    <cellStyle name="20% - Accent3 4 5" xfId="5802"/>
    <cellStyle name="20% - Accent3 4 5 2" xfId="5803"/>
    <cellStyle name="20% - Accent3 4 5 2 2" xfId="5804"/>
    <cellStyle name="20% - Accent3 4 5 2 2 2" xfId="5805"/>
    <cellStyle name="20% - Accent3 4 5 2 2 3" xfId="51088"/>
    <cellStyle name="20% - Accent3 4 5 2 3" xfId="5806"/>
    <cellStyle name="20% - Accent3 4 5 2 4" xfId="5807"/>
    <cellStyle name="20% - Accent3 4 5 3" xfId="5808"/>
    <cellStyle name="20% - Accent3 4 5 3 2" xfId="5809"/>
    <cellStyle name="20% - Accent3 4 5 3 2 2" xfId="5810"/>
    <cellStyle name="20% - Accent3 4 5 3 2 3" xfId="51089"/>
    <cellStyle name="20% - Accent3 4 5 3 3" xfId="5811"/>
    <cellStyle name="20% - Accent3 4 5 3 4" xfId="5812"/>
    <cellStyle name="20% - Accent3 4 5 4" xfId="5813"/>
    <cellStyle name="20% - Accent3 4 5 4 2" xfId="5814"/>
    <cellStyle name="20% - Accent3 4 5 4 3" xfId="51090"/>
    <cellStyle name="20% - Accent3 4 5 5" xfId="5815"/>
    <cellStyle name="20% - Accent3 4 5 6" xfId="5816"/>
    <cellStyle name="20% - Accent3 4 6" xfId="5817"/>
    <cellStyle name="20% - Accent3 4 6 2" xfId="5818"/>
    <cellStyle name="20% - Accent3 4 6 2 2" xfId="5819"/>
    <cellStyle name="20% - Accent3 4 6 2 2 2" xfId="5820"/>
    <cellStyle name="20% - Accent3 4 6 2 2 3" xfId="51091"/>
    <cellStyle name="20% - Accent3 4 6 2 3" xfId="5821"/>
    <cellStyle name="20% - Accent3 4 6 2 4" xfId="5822"/>
    <cellStyle name="20% - Accent3 4 6 3" xfId="5823"/>
    <cellStyle name="20% - Accent3 4 6 3 2" xfId="5824"/>
    <cellStyle name="20% - Accent3 4 6 3 3" xfId="51092"/>
    <cellStyle name="20% - Accent3 4 6 4" xfId="5825"/>
    <cellStyle name="20% - Accent3 4 6 5" xfId="5826"/>
    <cellStyle name="20% - Accent3 4 7" xfId="5827"/>
    <cellStyle name="20% - Accent3 4 7 2" xfId="5828"/>
    <cellStyle name="20% - Accent3 4 7 2 2" xfId="5829"/>
    <cellStyle name="20% - Accent3 4 7 2 3" xfId="51093"/>
    <cellStyle name="20% - Accent3 4 7 3" xfId="5830"/>
    <cellStyle name="20% - Accent3 4 7 4" xfId="5831"/>
    <cellStyle name="20% - Accent3 4 8" xfId="5832"/>
    <cellStyle name="20% - Accent3 4 8 2" xfId="5833"/>
    <cellStyle name="20% - Accent3 4 8 2 2" xfId="5834"/>
    <cellStyle name="20% - Accent3 4 8 2 3" xfId="51094"/>
    <cellStyle name="20% - Accent3 4 8 3" xfId="5835"/>
    <cellStyle name="20% - Accent3 4 8 4" xfId="5836"/>
    <cellStyle name="20% - Accent3 4 9" xfId="5837"/>
    <cellStyle name="20% - Accent3 4 9 2" xfId="5838"/>
    <cellStyle name="20% - Accent3 4 9 3" xfId="51095"/>
    <cellStyle name="20% - Accent3 5" xfId="5839"/>
    <cellStyle name="20% - Accent3 5 10" xfId="5840"/>
    <cellStyle name="20% - Accent3 5 11" xfId="60199"/>
    <cellStyle name="20% - Accent3 5 2" xfId="5841"/>
    <cellStyle name="20% - Accent3 5 2 2" xfId="5842"/>
    <cellStyle name="20% - Accent3 5 2 2 2" xfId="5843"/>
    <cellStyle name="20% - Accent3 5 2 2 2 2" xfId="5844"/>
    <cellStyle name="20% - Accent3 5 2 2 2 2 2" xfId="5845"/>
    <cellStyle name="20% - Accent3 5 2 2 2 2 2 2" xfId="5846"/>
    <cellStyle name="20% - Accent3 5 2 2 2 2 2 3" xfId="51096"/>
    <cellStyle name="20% - Accent3 5 2 2 2 2 3" xfId="5847"/>
    <cellStyle name="20% - Accent3 5 2 2 2 2 4" xfId="5848"/>
    <cellStyle name="20% - Accent3 5 2 2 2 3" xfId="5849"/>
    <cellStyle name="20% - Accent3 5 2 2 2 3 2" xfId="5850"/>
    <cellStyle name="20% - Accent3 5 2 2 2 3 2 2" xfId="5851"/>
    <cellStyle name="20% - Accent3 5 2 2 2 3 2 3" xfId="51097"/>
    <cellStyle name="20% - Accent3 5 2 2 2 3 3" xfId="5852"/>
    <cellStyle name="20% - Accent3 5 2 2 2 3 4" xfId="5853"/>
    <cellStyle name="20% - Accent3 5 2 2 2 4" xfId="5854"/>
    <cellStyle name="20% - Accent3 5 2 2 2 4 2" xfId="5855"/>
    <cellStyle name="20% - Accent3 5 2 2 2 4 3" xfId="51098"/>
    <cellStyle name="20% - Accent3 5 2 2 2 5" xfId="5856"/>
    <cellStyle name="20% - Accent3 5 2 2 2 6" xfId="5857"/>
    <cellStyle name="20% - Accent3 5 2 2 3" xfId="5858"/>
    <cellStyle name="20% - Accent3 5 2 2 3 2" xfId="5859"/>
    <cellStyle name="20% - Accent3 5 2 2 3 2 2" xfId="5860"/>
    <cellStyle name="20% - Accent3 5 2 2 3 2 3" xfId="51099"/>
    <cellStyle name="20% - Accent3 5 2 2 3 3" xfId="5861"/>
    <cellStyle name="20% - Accent3 5 2 2 3 4" xfId="5862"/>
    <cellStyle name="20% - Accent3 5 2 2 4" xfId="5863"/>
    <cellStyle name="20% - Accent3 5 2 2 4 2" xfId="5864"/>
    <cellStyle name="20% - Accent3 5 2 2 4 2 2" xfId="5865"/>
    <cellStyle name="20% - Accent3 5 2 2 4 2 3" xfId="51100"/>
    <cellStyle name="20% - Accent3 5 2 2 4 3" xfId="5866"/>
    <cellStyle name="20% - Accent3 5 2 2 4 4" xfId="5867"/>
    <cellStyle name="20% - Accent3 5 2 2 5" xfId="5868"/>
    <cellStyle name="20% - Accent3 5 2 2 5 2" xfId="5869"/>
    <cellStyle name="20% - Accent3 5 2 2 5 3" xfId="51101"/>
    <cellStyle name="20% - Accent3 5 2 2 6" xfId="5870"/>
    <cellStyle name="20% - Accent3 5 2 2 7" xfId="5871"/>
    <cellStyle name="20% - Accent3 5 2 2 8" xfId="60750"/>
    <cellStyle name="20% - Accent3 5 2 3" xfId="5872"/>
    <cellStyle name="20% - Accent3 5 2 3 2" xfId="5873"/>
    <cellStyle name="20% - Accent3 5 2 3 2 2" xfId="5874"/>
    <cellStyle name="20% - Accent3 5 2 3 2 2 2" xfId="5875"/>
    <cellStyle name="20% - Accent3 5 2 3 2 2 3" xfId="51102"/>
    <cellStyle name="20% - Accent3 5 2 3 2 3" xfId="5876"/>
    <cellStyle name="20% - Accent3 5 2 3 2 4" xfId="5877"/>
    <cellStyle name="20% - Accent3 5 2 3 3" xfId="5878"/>
    <cellStyle name="20% - Accent3 5 2 3 3 2" xfId="5879"/>
    <cellStyle name="20% - Accent3 5 2 3 3 2 2" xfId="5880"/>
    <cellStyle name="20% - Accent3 5 2 3 3 2 3" xfId="51103"/>
    <cellStyle name="20% - Accent3 5 2 3 3 3" xfId="5881"/>
    <cellStyle name="20% - Accent3 5 2 3 3 4" xfId="5882"/>
    <cellStyle name="20% - Accent3 5 2 3 4" xfId="5883"/>
    <cellStyle name="20% - Accent3 5 2 3 4 2" xfId="5884"/>
    <cellStyle name="20% - Accent3 5 2 3 4 3" xfId="51104"/>
    <cellStyle name="20% - Accent3 5 2 3 5" xfId="5885"/>
    <cellStyle name="20% - Accent3 5 2 3 6" xfId="5886"/>
    <cellStyle name="20% - Accent3 5 2 4" xfId="5887"/>
    <cellStyle name="20% - Accent3 5 2 4 2" xfId="5888"/>
    <cellStyle name="20% - Accent3 5 2 4 2 2" xfId="5889"/>
    <cellStyle name="20% - Accent3 5 2 4 2 3" xfId="51105"/>
    <cellStyle name="20% - Accent3 5 2 4 3" xfId="5890"/>
    <cellStyle name="20% - Accent3 5 2 4 4" xfId="5891"/>
    <cellStyle name="20% - Accent3 5 2 5" xfId="5892"/>
    <cellStyle name="20% - Accent3 5 2 5 2" xfId="5893"/>
    <cellStyle name="20% - Accent3 5 2 5 2 2" xfId="5894"/>
    <cellStyle name="20% - Accent3 5 2 5 2 3" xfId="51106"/>
    <cellStyle name="20% - Accent3 5 2 5 3" xfId="5895"/>
    <cellStyle name="20% - Accent3 5 2 5 4" xfId="5896"/>
    <cellStyle name="20% - Accent3 5 2 6" xfId="5897"/>
    <cellStyle name="20% - Accent3 5 2 6 2" xfId="5898"/>
    <cellStyle name="20% - Accent3 5 2 6 3" xfId="51107"/>
    <cellStyle name="20% - Accent3 5 2 7" xfId="5899"/>
    <cellStyle name="20% - Accent3 5 2 8" xfId="5900"/>
    <cellStyle name="20% - Accent3 5 2 9" xfId="60382"/>
    <cellStyle name="20% - Accent3 5 3" xfId="5901"/>
    <cellStyle name="20% - Accent3 5 3 2" xfId="5902"/>
    <cellStyle name="20% - Accent3 5 3 2 2" xfId="5903"/>
    <cellStyle name="20% - Accent3 5 3 2 2 2" xfId="5904"/>
    <cellStyle name="20% - Accent3 5 3 2 2 2 2" xfId="5905"/>
    <cellStyle name="20% - Accent3 5 3 2 2 2 3" xfId="51108"/>
    <cellStyle name="20% - Accent3 5 3 2 2 3" xfId="5906"/>
    <cellStyle name="20% - Accent3 5 3 2 2 4" xfId="5907"/>
    <cellStyle name="20% - Accent3 5 3 2 3" xfId="5908"/>
    <cellStyle name="20% - Accent3 5 3 2 3 2" xfId="5909"/>
    <cellStyle name="20% - Accent3 5 3 2 3 2 2" xfId="5910"/>
    <cellStyle name="20% - Accent3 5 3 2 3 2 3" xfId="51109"/>
    <cellStyle name="20% - Accent3 5 3 2 3 3" xfId="5911"/>
    <cellStyle name="20% - Accent3 5 3 2 3 4" xfId="5912"/>
    <cellStyle name="20% - Accent3 5 3 2 4" xfId="5913"/>
    <cellStyle name="20% - Accent3 5 3 2 4 2" xfId="5914"/>
    <cellStyle name="20% - Accent3 5 3 2 4 3" xfId="51110"/>
    <cellStyle name="20% - Accent3 5 3 2 5" xfId="5915"/>
    <cellStyle name="20% - Accent3 5 3 2 6" xfId="5916"/>
    <cellStyle name="20% - Accent3 5 3 3" xfId="5917"/>
    <cellStyle name="20% - Accent3 5 3 3 2" xfId="5918"/>
    <cellStyle name="20% - Accent3 5 3 3 2 2" xfId="5919"/>
    <cellStyle name="20% - Accent3 5 3 3 2 3" xfId="51111"/>
    <cellStyle name="20% - Accent3 5 3 3 3" xfId="5920"/>
    <cellStyle name="20% - Accent3 5 3 3 4" xfId="5921"/>
    <cellStyle name="20% - Accent3 5 3 4" xfId="5922"/>
    <cellStyle name="20% - Accent3 5 3 4 2" xfId="5923"/>
    <cellStyle name="20% - Accent3 5 3 4 2 2" xfId="5924"/>
    <cellStyle name="20% - Accent3 5 3 4 2 3" xfId="51112"/>
    <cellStyle name="20% - Accent3 5 3 4 3" xfId="5925"/>
    <cellStyle name="20% - Accent3 5 3 4 4" xfId="5926"/>
    <cellStyle name="20% - Accent3 5 3 5" xfId="5927"/>
    <cellStyle name="20% - Accent3 5 3 5 2" xfId="5928"/>
    <cellStyle name="20% - Accent3 5 3 5 3" xfId="51113"/>
    <cellStyle name="20% - Accent3 5 3 6" xfId="5929"/>
    <cellStyle name="20% - Accent3 5 3 7" xfId="5930"/>
    <cellStyle name="20% - Accent3 5 3 8" xfId="60567"/>
    <cellStyle name="20% - Accent3 5 4" xfId="5931"/>
    <cellStyle name="20% - Accent3 5 4 2" xfId="5932"/>
    <cellStyle name="20% - Accent3 5 4 2 2" xfId="5933"/>
    <cellStyle name="20% - Accent3 5 4 2 2 2" xfId="5934"/>
    <cellStyle name="20% - Accent3 5 4 2 2 3" xfId="51114"/>
    <cellStyle name="20% - Accent3 5 4 2 3" xfId="5935"/>
    <cellStyle name="20% - Accent3 5 4 2 4" xfId="5936"/>
    <cellStyle name="20% - Accent3 5 4 3" xfId="5937"/>
    <cellStyle name="20% - Accent3 5 4 3 2" xfId="5938"/>
    <cellStyle name="20% - Accent3 5 4 3 2 2" xfId="5939"/>
    <cellStyle name="20% - Accent3 5 4 3 2 3" xfId="51115"/>
    <cellStyle name="20% - Accent3 5 4 3 3" xfId="5940"/>
    <cellStyle name="20% - Accent3 5 4 3 4" xfId="5941"/>
    <cellStyle name="20% - Accent3 5 4 4" xfId="5942"/>
    <cellStyle name="20% - Accent3 5 4 4 2" xfId="5943"/>
    <cellStyle name="20% - Accent3 5 4 4 3" xfId="51116"/>
    <cellStyle name="20% - Accent3 5 4 5" xfId="5944"/>
    <cellStyle name="20% - Accent3 5 4 6" xfId="5945"/>
    <cellStyle name="20% - Accent3 5 5" xfId="5946"/>
    <cellStyle name="20% - Accent3 5 5 2" xfId="5947"/>
    <cellStyle name="20% - Accent3 5 5 2 2" xfId="5948"/>
    <cellStyle name="20% - Accent3 5 5 2 2 2" xfId="5949"/>
    <cellStyle name="20% - Accent3 5 5 2 2 3" xfId="51117"/>
    <cellStyle name="20% - Accent3 5 5 2 3" xfId="5950"/>
    <cellStyle name="20% - Accent3 5 5 2 4" xfId="5951"/>
    <cellStyle name="20% - Accent3 5 5 3" xfId="5952"/>
    <cellStyle name="20% - Accent3 5 5 3 2" xfId="5953"/>
    <cellStyle name="20% - Accent3 5 5 3 3" xfId="51118"/>
    <cellStyle name="20% - Accent3 5 5 4" xfId="5954"/>
    <cellStyle name="20% - Accent3 5 5 5" xfId="5955"/>
    <cellStyle name="20% - Accent3 5 6" xfId="5956"/>
    <cellStyle name="20% - Accent3 5 6 2" xfId="5957"/>
    <cellStyle name="20% - Accent3 5 6 2 2" xfId="5958"/>
    <cellStyle name="20% - Accent3 5 6 2 3" xfId="51119"/>
    <cellStyle name="20% - Accent3 5 6 3" xfId="5959"/>
    <cellStyle name="20% - Accent3 5 6 4" xfId="5960"/>
    <cellStyle name="20% - Accent3 5 7" xfId="5961"/>
    <cellStyle name="20% - Accent3 5 7 2" xfId="5962"/>
    <cellStyle name="20% - Accent3 5 7 2 2" xfId="5963"/>
    <cellStyle name="20% - Accent3 5 7 2 3" xfId="51120"/>
    <cellStyle name="20% - Accent3 5 7 3" xfId="5964"/>
    <cellStyle name="20% - Accent3 5 7 4" xfId="5965"/>
    <cellStyle name="20% - Accent3 5 8" xfId="5966"/>
    <cellStyle name="20% - Accent3 5 8 2" xfId="5967"/>
    <cellStyle name="20% - Accent3 5 8 3" xfId="51121"/>
    <cellStyle name="20% - Accent3 5 9" xfId="5968"/>
    <cellStyle name="20% - Accent3 6" xfId="5969"/>
    <cellStyle name="20% - Accent3 6 10" xfId="5970"/>
    <cellStyle name="20% - Accent3 6 11" xfId="60213"/>
    <cellStyle name="20% - Accent3 6 2" xfId="5971"/>
    <cellStyle name="20% - Accent3 6 2 2" xfId="5972"/>
    <cellStyle name="20% - Accent3 6 2 2 2" xfId="5973"/>
    <cellStyle name="20% - Accent3 6 2 2 2 2" xfId="5974"/>
    <cellStyle name="20% - Accent3 6 2 2 2 2 2" xfId="5975"/>
    <cellStyle name="20% - Accent3 6 2 2 2 2 2 2" xfId="5976"/>
    <cellStyle name="20% - Accent3 6 2 2 2 2 2 3" xfId="51122"/>
    <cellStyle name="20% - Accent3 6 2 2 2 2 3" xfId="5977"/>
    <cellStyle name="20% - Accent3 6 2 2 2 2 4" xfId="5978"/>
    <cellStyle name="20% - Accent3 6 2 2 2 3" xfId="5979"/>
    <cellStyle name="20% - Accent3 6 2 2 2 3 2" xfId="5980"/>
    <cellStyle name="20% - Accent3 6 2 2 2 3 2 2" xfId="5981"/>
    <cellStyle name="20% - Accent3 6 2 2 2 3 2 3" xfId="51123"/>
    <cellStyle name="20% - Accent3 6 2 2 2 3 3" xfId="5982"/>
    <cellStyle name="20% - Accent3 6 2 2 2 3 4" xfId="5983"/>
    <cellStyle name="20% - Accent3 6 2 2 2 4" xfId="5984"/>
    <cellStyle name="20% - Accent3 6 2 2 2 4 2" xfId="5985"/>
    <cellStyle name="20% - Accent3 6 2 2 2 4 3" xfId="51124"/>
    <cellStyle name="20% - Accent3 6 2 2 2 5" xfId="5986"/>
    <cellStyle name="20% - Accent3 6 2 2 2 6" xfId="5987"/>
    <cellStyle name="20% - Accent3 6 2 2 3" xfId="5988"/>
    <cellStyle name="20% - Accent3 6 2 2 3 2" xfId="5989"/>
    <cellStyle name="20% - Accent3 6 2 2 3 2 2" xfId="5990"/>
    <cellStyle name="20% - Accent3 6 2 2 3 2 3" xfId="51125"/>
    <cellStyle name="20% - Accent3 6 2 2 3 3" xfId="5991"/>
    <cellStyle name="20% - Accent3 6 2 2 3 4" xfId="5992"/>
    <cellStyle name="20% - Accent3 6 2 2 4" xfId="5993"/>
    <cellStyle name="20% - Accent3 6 2 2 4 2" xfId="5994"/>
    <cellStyle name="20% - Accent3 6 2 2 4 2 2" xfId="5995"/>
    <cellStyle name="20% - Accent3 6 2 2 4 2 3" xfId="51126"/>
    <cellStyle name="20% - Accent3 6 2 2 4 3" xfId="5996"/>
    <cellStyle name="20% - Accent3 6 2 2 4 4" xfId="5997"/>
    <cellStyle name="20% - Accent3 6 2 2 5" xfId="5998"/>
    <cellStyle name="20% - Accent3 6 2 2 5 2" xfId="5999"/>
    <cellStyle name="20% - Accent3 6 2 2 5 3" xfId="51127"/>
    <cellStyle name="20% - Accent3 6 2 2 6" xfId="6000"/>
    <cellStyle name="20% - Accent3 6 2 2 7" xfId="6001"/>
    <cellStyle name="20% - Accent3 6 2 2 8" xfId="60764"/>
    <cellStyle name="20% - Accent3 6 2 3" xfId="6002"/>
    <cellStyle name="20% - Accent3 6 2 3 2" xfId="6003"/>
    <cellStyle name="20% - Accent3 6 2 3 2 2" xfId="6004"/>
    <cellStyle name="20% - Accent3 6 2 3 2 2 2" xfId="6005"/>
    <cellStyle name="20% - Accent3 6 2 3 2 2 3" xfId="51128"/>
    <cellStyle name="20% - Accent3 6 2 3 2 3" xfId="6006"/>
    <cellStyle name="20% - Accent3 6 2 3 2 4" xfId="6007"/>
    <cellStyle name="20% - Accent3 6 2 3 3" xfId="6008"/>
    <cellStyle name="20% - Accent3 6 2 3 3 2" xfId="6009"/>
    <cellStyle name="20% - Accent3 6 2 3 3 2 2" xfId="6010"/>
    <cellStyle name="20% - Accent3 6 2 3 3 2 3" xfId="51129"/>
    <cellStyle name="20% - Accent3 6 2 3 3 3" xfId="6011"/>
    <cellStyle name="20% - Accent3 6 2 3 3 4" xfId="6012"/>
    <cellStyle name="20% - Accent3 6 2 3 4" xfId="6013"/>
    <cellStyle name="20% - Accent3 6 2 3 4 2" xfId="6014"/>
    <cellStyle name="20% - Accent3 6 2 3 4 3" xfId="51130"/>
    <cellStyle name="20% - Accent3 6 2 3 5" xfId="6015"/>
    <cellStyle name="20% - Accent3 6 2 3 6" xfId="6016"/>
    <cellStyle name="20% - Accent3 6 2 4" xfId="6017"/>
    <cellStyle name="20% - Accent3 6 2 4 2" xfId="6018"/>
    <cellStyle name="20% - Accent3 6 2 4 2 2" xfId="6019"/>
    <cellStyle name="20% - Accent3 6 2 4 2 3" xfId="51131"/>
    <cellStyle name="20% - Accent3 6 2 4 3" xfId="6020"/>
    <cellStyle name="20% - Accent3 6 2 4 4" xfId="6021"/>
    <cellStyle name="20% - Accent3 6 2 5" xfId="6022"/>
    <cellStyle name="20% - Accent3 6 2 5 2" xfId="6023"/>
    <cellStyle name="20% - Accent3 6 2 5 2 2" xfId="6024"/>
    <cellStyle name="20% - Accent3 6 2 5 2 3" xfId="51132"/>
    <cellStyle name="20% - Accent3 6 2 5 3" xfId="6025"/>
    <cellStyle name="20% - Accent3 6 2 5 4" xfId="6026"/>
    <cellStyle name="20% - Accent3 6 2 6" xfId="6027"/>
    <cellStyle name="20% - Accent3 6 2 6 2" xfId="6028"/>
    <cellStyle name="20% - Accent3 6 2 6 3" xfId="51133"/>
    <cellStyle name="20% - Accent3 6 2 7" xfId="6029"/>
    <cellStyle name="20% - Accent3 6 2 8" xfId="6030"/>
    <cellStyle name="20% - Accent3 6 2 9" xfId="60396"/>
    <cellStyle name="20% - Accent3 6 3" xfId="6031"/>
    <cellStyle name="20% - Accent3 6 3 2" xfId="6032"/>
    <cellStyle name="20% - Accent3 6 3 2 2" xfId="6033"/>
    <cellStyle name="20% - Accent3 6 3 2 2 2" xfId="6034"/>
    <cellStyle name="20% - Accent3 6 3 2 2 2 2" xfId="6035"/>
    <cellStyle name="20% - Accent3 6 3 2 2 2 3" xfId="51134"/>
    <cellStyle name="20% - Accent3 6 3 2 2 3" xfId="6036"/>
    <cellStyle name="20% - Accent3 6 3 2 2 4" xfId="6037"/>
    <cellStyle name="20% - Accent3 6 3 2 3" xfId="6038"/>
    <cellStyle name="20% - Accent3 6 3 2 3 2" xfId="6039"/>
    <cellStyle name="20% - Accent3 6 3 2 3 2 2" xfId="6040"/>
    <cellStyle name="20% - Accent3 6 3 2 3 2 3" xfId="51135"/>
    <cellStyle name="20% - Accent3 6 3 2 3 3" xfId="6041"/>
    <cellStyle name="20% - Accent3 6 3 2 3 4" xfId="6042"/>
    <cellStyle name="20% - Accent3 6 3 2 4" xfId="6043"/>
    <cellStyle name="20% - Accent3 6 3 2 4 2" xfId="6044"/>
    <cellStyle name="20% - Accent3 6 3 2 4 3" xfId="51136"/>
    <cellStyle name="20% - Accent3 6 3 2 5" xfId="6045"/>
    <cellStyle name="20% - Accent3 6 3 2 6" xfId="6046"/>
    <cellStyle name="20% - Accent3 6 3 3" xfId="6047"/>
    <cellStyle name="20% - Accent3 6 3 3 2" xfId="6048"/>
    <cellStyle name="20% - Accent3 6 3 3 2 2" xfId="6049"/>
    <cellStyle name="20% - Accent3 6 3 3 2 3" xfId="51137"/>
    <cellStyle name="20% - Accent3 6 3 3 3" xfId="6050"/>
    <cellStyle name="20% - Accent3 6 3 3 4" xfId="6051"/>
    <cellStyle name="20% - Accent3 6 3 4" xfId="6052"/>
    <cellStyle name="20% - Accent3 6 3 4 2" xfId="6053"/>
    <cellStyle name="20% - Accent3 6 3 4 2 2" xfId="6054"/>
    <cellStyle name="20% - Accent3 6 3 4 2 3" xfId="51138"/>
    <cellStyle name="20% - Accent3 6 3 4 3" xfId="6055"/>
    <cellStyle name="20% - Accent3 6 3 4 4" xfId="6056"/>
    <cellStyle name="20% - Accent3 6 3 5" xfId="6057"/>
    <cellStyle name="20% - Accent3 6 3 5 2" xfId="6058"/>
    <cellStyle name="20% - Accent3 6 3 5 3" xfId="51139"/>
    <cellStyle name="20% - Accent3 6 3 6" xfId="6059"/>
    <cellStyle name="20% - Accent3 6 3 7" xfId="6060"/>
    <cellStyle name="20% - Accent3 6 3 8" xfId="60581"/>
    <cellStyle name="20% - Accent3 6 4" xfId="6061"/>
    <cellStyle name="20% - Accent3 6 4 2" xfId="6062"/>
    <cellStyle name="20% - Accent3 6 4 2 2" xfId="6063"/>
    <cellStyle name="20% - Accent3 6 4 2 2 2" xfId="6064"/>
    <cellStyle name="20% - Accent3 6 4 2 2 3" xfId="51140"/>
    <cellStyle name="20% - Accent3 6 4 2 3" xfId="6065"/>
    <cellStyle name="20% - Accent3 6 4 2 4" xfId="6066"/>
    <cellStyle name="20% - Accent3 6 4 3" xfId="6067"/>
    <cellStyle name="20% - Accent3 6 4 3 2" xfId="6068"/>
    <cellStyle name="20% - Accent3 6 4 3 2 2" xfId="6069"/>
    <cellStyle name="20% - Accent3 6 4 3 2 3" xfId="51141"/>
    <cellStyle name="20% - Accent3 6 4 3 3" xfId="6070"/>
    <cellStyle name="20% - Accent3 6 4 3 4" xfId="6071"/>
    <cellStyle name="20% - Accent3 6 4 4" xfId="6072"/>
    <cellStyle name="20% - Accent3 6 4 4 2" xfId="6073"/>
    <cellStyle name="20% - Accent3 6 4 4 3" xfId="51142"/>
    <cellStyle name="20% - Accent3 6 4 5" xfId="6074"/>
    <cellStyle name="20% - Accent3 6 4 6" xfId="6075"/>
    <cellStyle name="20% - Accent3 6 5" xfId="6076"/>
    <cellStyle name="20% - Accent3 6 5 2" xfId="6077"/>
    <cellStyle name="20% - Accent3 6 5 2 2" xfId="6078"/>
    <cellStyle name="20% - Accent3 6 5 2 2 2" xfId="6079"/>
    <cellStyle name="20% - Accent3 6 5 2 2 3" xfId="51143"/>
    <cellStyle name="20% - Accent3 6 5 2 3" xfId="6080"/>
    <cellStyle name="20% - Accent3 6 5 2 4" xfId="6081"/>
    <cellStyle name="20% - Accent3 6 5 3" xfId="6082"/>
    <cellStyle name="20% - Accent3 6 5 3 2" xfId="6083"/>
    <cellStyle name="20% - Accent3 6 5 3 3" xfId="51144"/>
    <cellStyle name="20% - Accent3 6 5 4" xfId="6084"/>
    <cellStyle name="20% - Accent3 6 5 5" xfId="6085"/>
    <cellStyle name="20% - Accent3 6 6" xfId="6086"/>
    <cellStyle name="20% - Accent3 6 6 2" xfId="6087"/>
    <cellStyle name="20% - Accent3 6 6 2 2" xfId="6088"/>
    <cellStyle name="20% - Accent3 6 6 2 3" xfId="51145"/>
    <cellStyle name="20% - Accent3 6 6 3" xfId="6089"/>
    <cellStyle name="20% - Accent3 6 6 4" xfId="6090"/>
    <cellStyle name="20% - Accent3 6 7" xfId="6091"/>
    <cellStyle name="20% - Accent3 6 7 2" xfId="6092"/>
    <cellStyle name="20% - Accent3 6 7 2 2" xfId="6093"/>
    <cellStyle name="20% - Accent3 6 7 2 3" xfId="51146"/>
    <cellStyle name="20% - Accent3 6 7 3" xfId="6094"/>
    <cellStyle name="20% - Accent3 6 7 4" xfId="6095"/>
    <cellStyle name="20% - Accent3 6 8" xfId="6096"/>
    <cellStyle name="20% - Accent3 6 8 2" xfId="6097"/>
    <cellStyle name="20% - Accent3 6 8 3" xfId="51147"/>
    <cellStyle name="20% - Accent3 6 9" xfId="6098"/>
    <cellStyle name="20% - Accent3 7" xfId="6099"/>
    <cellStyle name="20% - Accent3 7 10" xfId="6100"/>
    <cellStyle name="20% - Accent3 7 11" xfId="60227"/>
    <cellStyle name="20% - Accent3 7 2" xfId="6101"/>
    <cellStyle name="20% - Accent3 7 2 2" xfId="6102"/>
    <cellStyle name="20% - Accent3 7 2 2 2" xfId="6103"/>
    <cellStyle name="20% - Accent3 7 2 2 2 2" xfId="6104"/>
    <cellStyle name="20% - Accent3 7 2 2 2 2 2" xfId="6105"/>
    <cellStyle name="20% - Accent3 7 2 2 2 2 2 2" xfId="6106"/>
    <cellStyle name="20% - Accent3 7 2 2 2 2 2 3" xfId="51148"/>
    <cellStyle name="20% - Accent3 7 2 2 2 2 3" xfId="6107"/>
    <cellStyle name="20% - Accent3 7 2 2 2 2 4" xfId="6108"/>
    <cellStyle name="20% - Accent3 7 2 2 2 3" xfId="6109"/>
    <cellStyle name="20% - Accent3 7 2 2 2 3 2" xfId="6110"/>
    <cellStyle name="20% - Accent3 7 2 2 2 3 2 2" xfId="6111"/>
    <cellStyle name="20% - Accent3 7 2 2 2 3 2 3" xfId="51149"/>
    <cellStyle name="20% - Accent3 7 2 2 2 3 3" xfId="6112"/>
    <cellStyle name="20% - Accent3 7 2 2 2 3 4" xfId="6113"/>
    <cellStyle name="20% - Accent3 7 2 2 2 4" xfId="6114"/>
    <cellStyle name="20% - Accent3 7 2 2 2 4 2" xfId="6115"/>
    <cellStyle name="20% - Accent3 7 2 2 2 4 3" xfId="51150"/>
    <cellStyle name="20% - Accent3 7 2 2 2 5" xfId="6116"/>
    <cellStyle name="20% - Accent3 7 2 2 2 6" xfId="6117"/>
    <cellStyle name="20% - Accent3 7 2 2 3" xfId="6118"/>
    <cellStyle name="20% - Accent3 7 2 2 3 2" xfId="6119"/>
    <cellStyle name="20% - Accent3 7 2 2 3 2 2" xfId="6120"/>
    <cellStyle name="20% - Accent3 7 2 2 3 2 3" xfId="51151"/>
    <cellStyle name="20% - Accent3 7 2 2 3 3" xfId="6121"/>
    <cellStyle name="20% - Accent3 7 2 2 3 4" xfId="6122"/>
    <cellStyle name="20% - Accent3 7 2 2 4" xfId="6123"/>
    <cellStyle name="20% - Accent3 7 2 2 4 2" xfId="6124"/>
    <cellStyle name="20% - Accent3 7 2 2 4 2 2" xfId="6125"/>
    <cellStyle name="20% - Accent3 7 2 2 4 2 3" xfId="51152"/>
    <cellStyle name="20% - Accent3 7 2 2 4 3" xfId="6126"/>
    <cellStyle name="20% - Accent3 7 2 2 4 4" xfId="6127"/>
    <cellStyle name="20% - Accent3 7 2 2 5" xfId="6128"/>
    <cellStyle name="20% - Accent3 7 2 2 5 2" xfId="6129"/>
    <cellStyle name="20% - Accent3 7 2 2 5 3" xfId="51153"/>
    <cellStyle name="20% - Accent3 7 2 2 6" xfId="6130"/>
    <cellStyle name="20% - Accent3 7 2 2 7" xfId="6131"/>
    <cellStyle name="20% - Accent3 7 2 2 8" xfId="60778"/>
    <cellStyle name="20% - Accent3 7 2 3" xfId="6132"/>
    <cellStyle name="20% - Accent3 7 2 3 2" xfId="6133"/>
    <cellStyle name="20% - Accent3 7 2 3 2 2" xfId="6134"/>
    <cellStyle name="20% - Accent3 7 2 3 2 2 2" xfId="6135"/>
    <cellStyle name="20% - Accent3 7 2 3 2 2 3" xfId="51154"/>
    <cellStyle name="20% - Accent3 7 2 3 2 3" xfId="6136"/>
    <cellStyle name="20% - Accent3 7 2 3 2 4" xfId="6137"/>
    <cellStyle name="20% - Accent3 7 2 3 3" xfId="6138"/>
    <cellStyle name="20% - Accent3 7 2 3 3 2" xfId="6139"/>
    <cellStyle name="20% - Accent3 7 2 3 3 2 2" xfId="6140"/>
    <cellStyle name="20% - Accent3 7 2 3 3 2 3" xfId="51155"/>
    <cellStyle name="20% - Accent3 7 2 3 3 3" xfId="6141"/>
    <cellStyle name="20% - Accent3 7 2 3 3 4" xfId="6142"/>
    <cellStyle name="20% - Accent3 7 2 3 4" xfId="6143"/>
    <cellStyle name="20% - Accent3 7 2 3 4 2" xfId="6144"/>
    <cellStyle name="20% - Accent3 7 2 3 4 3" xfId="51156"/>
    <cellStyle name="20% - Accent3 7 2 3 5" xfId="6145"/>
    <cellStyle name="20% - Accent3 7 2 3 6" xfId="6146"/>
    <cellStyle name="20% - Accent3 7 2 4" xfId="6147"/>
    <cellStyle name="20% - Accent3 7 2 4 2" xfId="6148"/>
    <cellStyle name="20% - Accent3 7 2 4 2 2" xfId="6149"/>
    <cellStyle name="20% - Accent3 7 2 4 2 3" xfId="51157"/>
    <cellStyle name="20% - Accent3 7 2 4 3" xfId="6150"/>
    <cellStyle name="20% - Accent3 7 2 4 4" xfId="6151"/>
    <cellStyle name="20% - Accent3 7 2 5" xfId="6152"/>
    <cellStyle name="20% - Accent3 7 2 5 2" xfId="6153"/>
    <cellStyle name="20% - Accent3 7 2 5 2 2" xfId="6154"/>
    <cellStyle name="20% - Accent3 7 2 5 2 3" xfId="51158"/>
    <cellStyle name="20% - Accent3 7 2 5 3" xfId="6155"/>
    <cellStyle name="20% - Accent3 7 2 5 4" xfId="6156"/>
    <cellStyle name="20% - Accent3 7 2 6" xfId="6157"/>
    <cellStyle name="20% - Accent3 7 2 6 2" xfId="6158"/>
    <cellStyle name="20% - Accent3 7 2 6 3" xfId="51159"/>
    <cellStyle name="20% - Accent3 7 2 7" xfId="6159"/>
    <cellStyle name="20% - Accent3 7 2 8" xfId="6160"/>
    <cellStyle name="20% - Accent3 7 2 9" xfId="60410"/>
    <cellStyle name="20% - Accent3 7 3" xfId="6161"/>
    <cellStyle name="20% - Accent3 7 3 2" xfId="6162"/>
    <cellStyle name="20% - Accent3 7 3 2 2" xfId="6163"/>
    <cellStyle name="20% - Accent3 7 3 2 2 2" xfId="6164"/>
    <cellStyle name="20% - Accent3 7 3 2 2 2 2" xfId="6165"/>
    <cellStyle name="20% - Accent3 7 3 2 2 2 3" xfId="51160"/>
    <cellStyle name="20% - Accent3 7 3 2 2 3" xfId="6166"/>
    <cellStyle name="20% - Accent3 7 3 2 2 4" xfId="6167"/>
    <cellStyle name="20% - Accent3 7 3 2 3" xfId="6168"/>
    <cellStyle name="20% - Accent3 7 3 2 3 2" xfId="6169"/>
    <cellStyle name="20% - Accent3 7 3 2 3 2 2" xfId="6170"/>
    <cellStyle name="20% - Accent3 7 3 2 3 2 3" xfId="51161"/>
    <cellStyle name="20% - Accent3 7 3 2 3 3" xfId="6171"/>
    <cellStyle name="20% - Accent3 7 3 2 3 4" xfId="6172"/>
    <cellStyle name="20% - Accent3 7 3 2 4" xfId="6173"/>
    <cellStyle name="20% - Accent3 7 3 2 4 2" xfId="6174"/>
    <cellStyle name="20% - Accent3 7 3 2 4 3" xfId="51162"/>
    <cellStyle name="20% - Accent3 7 3 2 5" xfId="6175"/>
    <cellStyle name="20% - Accent3 7 3 2 6" xfId="6176"/>
    <cellStyle name="20% - Accent3 7 3 3" xfId="6177"/>
    <cellStyle name="20% - Accent3 7 3 3 2" xfId="6178"/>
    <cellStyle name="20% - Accent3 7 3 3 2 2" xfId="6179"/>
    <cellStyle name="20% - Accent3 7 3 3 2 3" xfId="51163"/>
    <cellStyle name="20% - Accent3 7 3 3 3" xfId="6180"/>
    <cellStyle name="20% - Accent3 7 3 3 4" xfId="6181"/>
    <cellStyle name="20% - Accent3 7 3 4" xfId="6182"/>
    <cellStyle name="20% - Accent3 7 3 4 2" xfId="6183"/>
    <cellStyle name="20% - Accent3 7 3 4 2 2" xfId="6184"/>
    <cellStyle name="20% - Accent3 7 3 4 2 3" xfId="51164"/>
    <cellStyle name="20% - Accent3 7 3 4 3" xfId="6185"/>
    <cellStyle name="20% - Accent3 7 3 4 4" xfId="6186"/>
    <cellStyle name="20% - Accent3 7 3 5" xfId="6187"/>
    <cellStyle name="20% - Accent3 7 3 5 2" xfId="6188"/>
    <cellStyle name="20% - Accent3 7 3 5 3" xfId="51165"/>
    <cellStyle name="20% - Accent3 7 3 6" xfId="6189"/>
    <cellStyle name="20% - Accent3 7 3 7" xfId="6190"/>
    <cellStyle name="20% - Accent3 7 3 8" xfId="60595"/>
    <cellStyle name="20% - Accent3 7 4" xfId="6191"/>
    <cellStyle name="20% - Accent3 7 4 2" xfId="6192"/>
    <cellStyle name="20% - Accent3 7 4 2 2" xfId="6193"/>
    <cellStyle name="20% - Accent3 7 4 2 2 2" xfId="6194"/>
    <cellStyle name="20% - Accent3 7 4 2 2 3" xfId="51166"/>
    <cellStyle name="20% - Accent3 7 4 2 3" xfId="6195"/>
    <cellStyle name="20% - Accent3 7 4 2 4" xfId="6196"/>
    <cellStyle name="20% - Accent3 7 4 3" xfId="6197"/>
    <cellStyle name="20% - Accent3 7 4 3 2" xfId="6198"/>
    <cellStyle name="20% - Accent3 7 4 3 2 2" xfId="6199"/>
    <cellStyle name="20% - Accent3 7 4 3 2 3" xfId="51167"/>
    <cellStyle name="20% - Accent3 7 4 3 3" xfId="6200"/>
    <cellStyle name="20% - Accent3 7 4 3 4" xfId="6201"/>
    <cellStyle name="20% - Accent3 7 4 4" xfId="6202"/>
    <cellStyle name="20% - Accent3 7 4 4 2" xfId="6203"/>
    <cellStyle name="20% - Accent3 7 4 4 3" xfId="51168"/>
    <cellStyle name="20% - Accent3 7 4 5" xfId="6204"/>
    <cellStyle name="20% - Accent3 7 4 6" xfId="6205"/>
    <cellStyle name="20% - Accent3 7 5" xfId="6206"/>
    <cellStyle name="20% - Accent3 7 5 2" xfId="6207"/>
    <cellStyle name="20% - Accent3 7 5 2 2" xfId="6208"/>
    <cellStyle name="20% - Accent3 7 5 2 2 2" xfId="6209"/>
    <cellStyle name="20% - Accent3 7 5 2 2 3" xfId="51169"/>
    <cellStyle name="20% - Accent3 7 5 2 3" xfId="6210"/>
    <cellStyle name="20% - Accent3 7 5 2 4" xfId="6211"/>
    <cellStyle name="20% - Accent3 7 5 3" xfId="6212"/>
    <cellStyle name="20% - Accent3 7 5 3 2" xfId="6213"/>
    <cellStyle name="20% - Accent3 7 5 3 3" xfId="51170"/>
    <cellStyle name="20% - Accent3 7 5 4" xfId="6214"/>
    <cellStyle name="20% - Accent3 7 5 5" xfId="6215"/>
    <cellStyle name="20% - Accent3 7 6" xfId="6216"/>
    <cellStyle name="20% - Accent3 7 6 2" xfId="6217"/>
    <cellStyle name="20% - Accent3 7 6 2 2" xfId="6218"/>
    <cellStyle name="20% - Accent3 7 6 2 3" xfId="51171"/>
    <cellStyle name="20% - Accent3 7 6 3" xfId="6219"/>
    <cellStyle name="20% - Accent3 7 6 4" xfId="6220"/>
    <cellStyle name="20% - Accent3 7 7" xfId="6221"/>
    <cellStyle name="20% - Accent3 7 7 2" xfId="6222"/>
    <cellStyle name="20% - Accent3 7 7 2 2" xfId="6223"/>
    <cellStyle name="20% - Accent3 7 7 2 3" xfId="51172"/>
    <cellStyle name="20% - Accent3 7 7 3" xfId="6224"/>
    <cellStyle name="20% - Accent3 7 7 4" xfId="6225"/>
    <cellStyle name="20% - Accent3 7 8" xfId="6226"/>
    <cellStyle name="20% - Accent3 7 8 2" xfId="6227"/>
    <cellStyle name="20% - Accent3 7 8 3" xfId="51173"/>
    <cellStyle name="20% - Accent3 7 9" xfId="6228"/>
    <cellStyle name="20% - Accent3 8" xfId="6229"/>
    <cellStyle name="20% - Accent3 8 2" xfId="6230"/>
    <cellStyle name="20% - Accent3 8 2 2" xfId="6231"/>
    <cellStyle name="20% - Accent3 8 2 2 2" xfId="6232"/>
    <cellStyle name="20% - Accent3 8 2 2 2 2" xfId="6233"/>
    <cellStyle name="20% - Accent3 8 2 2 2 2 2" xfId="6234"/>
    <cellStyle name="20% - Accent3 8 2 2 2 2 3" xfId="51174"/>
    <cellStyle name="20% - Accent3 8 2 2 2 3" xfId="6235"/>
    <cellStyle name="20% - Accent3 8 2 2 2 4" xfId="6236"/>
    <cellStyle name="20% - Accent3 8 2 2 3" xfId="6237"/>
    <cellStyle name="20% - Accent3 8 2 2 3 2" xfId="6238"/>
    <cellStyle name="20% - Accent3 8 2 2 3 2 2" xfId="6239"/>
    <cellStyle name="20% - Accent3 8 2 2 3 2 3" xfId="51175"/>
    <cellStyle name="20% - Accent3 8 2 2 3 3" xfId="6240"/>
    <cellStyle name="20% - Accent3 8 2 2 3 4" xfId="6241"/>
    <cellStyle name="20% - Accent3 8 2 2 4" xfId="6242"/>
    <cellStyle name="20% - Accent3 8 2 2 4 2" xfId="6243"/>
    <cellStyle name="20% - Accent3 8 2 2 4 3" xfId="51176"/>
    <cellStyle name="20% - Accent3 8 2 2 5" xfId="6244"/>
    <cellStyle name="20% - Accent3 8 2 2 6" xfId="6245"/>
    <cellStyle name="20% - Accent3 8 2 2 7" xfId="60792"/>
    <cellStyle name="20% - Accent3 8 2 3" xfId="6246"/>
    <cellStyle name="20% - Accent3 8 2 3 2" xfId="6247"/>
    <cellStyle name="20% - Accent3 8 2 3 2 2" xfId="6248"/>
    <cellStyle name="20% - Accent3 8 2 3 2 3" xfId="51177"/>
    <cellStyle name="20% - Accent3 8 2 3 3" xfId="6249"/>
    <cellStyle name="20% - Accent3 8 2 3 4" xfId="6250"/>
    <cellStyle name="20% - Accent3 8 2 4" xfId="6251"/>
    <cellStyle name="20% - Accent3 8 2 4 2" xfId="6252"/>
    <cellStyle name="20% - Accent3 8 2 4 2 2" xfId="6253"/>
    <cellStyle name="20% - Accent3 8 2 4 2 3" xfId="51178"/>
    <cellStyle name="20% - Accent3 8 2 4 3" xfId="6254"/>
    <cellStyle name="20% - Accent3 8 2 4 4" xfId="6255"/>
    <cellStyle name="20% - Accent3 8 2 5" xfId="6256"/>
    <cellStyle name="20% - Accent3 8 2 5 2" xfId="6257"/>
    <cellStyle name="20% - Accent3 8 2 5 3" xfId="51179"/>
    <cellStyle name="20% - Accent3 8 2 6" xfId="6258"/>
    <cellStyle name="20% - Accent3 8 2 7" xfId="6259"/>
    <cellStyle name="20% - Accent3 8 2 8" xfId="60424"/>
    <cellStyle name="20% - Accent3 8 3" xfId="6260"/>
    <cellStyle name="20% - Accent3 8 3 2" xfId="6261"/>
    <cellStyle name="20% - Accent3 8 3 2 2" xfId="6262"/>
    <cellStyle name="20% - Accent3 8 3 2 2 2" xfId="6263"/>
    <cellStyle name="20% - Accent3 8 3 2 2 3" xfId="51180"/>
    <cellStyle name="20% - Accent3 8 3 2 3" xfId="6264"/>
    <cellStyle name="20% - Accent3 8 3 2 4" xfId="6265"/>
    <cellStyle name="20% - Accent3 8 3 3" xfId="6266"/>
    <cellStyle name="20% - Accent3 8 3 3 2" xfId="6267"/>
    <cellStyle name="20% - Accent3 8 3 3 2 2" xfId="6268"/>
    <cellStyle name="20% - Accent3 8 3 3 2 3" xfId="51181"/>
    <cellStyle name="20% - Accent3 8 3 3 3" xfId="6269"/>
    <cellStyle name="20% - Accent3 8 3 3 4" xfId="6270"/>
    <cellStyle name="20% - Accent3 8 3 4" xfId="6271"/>
    <cellStyle name="20% - Accent3 8 3 4 2" xfId="6272"/>
    <cellStyle name="20% - Accent3 8 3 4 3" xfId="51182"/>
    <cellStyle name="20% - Accent3 8 3 5" xfId="6273"/>
    <cellStyle name="20% - Accent3 8 3 6" xfId="6274"/>
    <cellStyle name="20% - Accent3 8 3 7" xfId="60609"/>
    <cellStyle name="20% - Accent3 8 4" xfId="6275"/>
    <cellStyle name="20% - Accent3 8 4 2" xfId="6276"/>
    <cellStyle name="20% - Accent3 8 4 2 2" xfId="6277"/>
    <cellStyle name="20% - Accent3 8 4 2 3" xfId="51183"/>
    <cellStyle name="20% - Accent3 8 4 3" xfId="6278"/>
    <cellStyle name="20% - Accent3 8 4 4" xfId="6279"/>
    <cellStyle name="20% - Accent3 8 5" xfId="6280"/>
    <cellStyle name="20% - Accent3 8 5 2" xfId="6281"/>
    <cellStyle name="20% - Accent3 8 5 2 2" xfId="6282"/>
    <cellStyle name="20% - Accent3 8 5 2 3" xfId="51184"/>
    <cellStyle name="20% - Accent3 8 5 3" xfId="6283"/>
    <cellStyle name="20% - Accent3 8 5 4" xfId="6284"/>
    <cellStyle name="20% - Accent3 8 6" xfId="6285"/>
    <cellStyle name="20% - Accent3 8 6 2" xfId="6286"/>
    <cellStyle name="20% - Accent3 8 6 3" xfId="51185"/>
    <cellStyle name="20% - Accent3 8 7" xfId="6287"/>
    <cellStyle name="20% - Accent3 8 8" xfId="6288"/>
    <cellStyle name="20% - Accent3 8 9" xfId="60241"/>
    <cellStyle name="20% - Accent3 9" xfId="6289"/>
    <cellStyle name="20% - Accent3 9 2" xfId="6290"/>
    <cellStyle name="20% - Accent3 9 2 2" xfId="6291"/>
    <cellStyle name="20% - Accent3 9 2 2 2" xfId="6292"/>
    <cellStyle name="20% - Accent3 9 2 2 2 2" xfId="6293"/>
    <cellStyle name="20% - Accent3 9 2 2 2 3" xfId="51186"/>
    <cellStyle name="20% - Accent3 9 2 2 3" xfId="6294"/>
    <cellStyle name="20% - Accent3 9 2 2 4" xfId="6295"/>
    <cellStyle name="20% - Accent3 9 2 2 5" xfId="60806"/>
    <cellStyle name="20% - Accent3 9 2 3" xfId="6296"/>
    <cellStyle name="20% - Accent3 9 2 3 2" xfId="6297"/>
    <cellStyle name="20% - Accent3 9 2 3 2 2" xfId="6298"/>
    <cellStyle name="20% - Accent3 9 2 3 2 3" xfId="51187"/>
    <cellStyle name="20% - Accent3 9 2 3 3" xfId="6299"/>
    <cellStyle name="20% - Accent3 9 2 3 4" xfId="6300"/>
    <cellStyle name="20% - Accent3 9 2 4" xfId="6301"/>
    <cellStyle name="20% - Accent3 9 2 4 2" xfId="6302"/>
    <cellStyle name="20% - Accent3 9 2 4 3" xfId="51188"/>
    <cellStyle name="20% - Accent3 9 2 5" xfId="6303"/>
    <cellStyle name="20% - Accent3 9 2 6" xfId="6304"/>
    <cellStyle name="20% - Accent3 9 2 7" xfId="60438"/>
    <cellStyle name="20% - Accent3 9 3" xfId="6305"/>
    <cellStyle name="20% - Accent3 9 3 2" xfId="6306"/>
    <cellStyle name="20% - Accent3 9 3 2 2" xfId="6307"/>
    <cellStyle name="20% - Accent3 9 3 2 3" xfId="51189"/>
    <cellStyle name="20% - Accent3 9 3 3" xfId="6308"/>
    <cellStyle name="20% - Accent3 9 3 4" xfId="6309"/>
    <cellStyle name="20% - Accent3 9 3 5" xfId="60623"/>
    <cellStyle name="20% - Accent3 9 4" xfId="6310"/>
    <cellStyle name="20% - Accent3 9 4 2" xfId="6311"/>
    <cellStyle name="20% - Accent3 9 4 2 2" xfId="6312"/>
    <cellStyle name="20% - Accent3 9 4 2 3" xfId="51190"/>
    <cellStyle name="20% - Accent3 9 4 3" xfId="6313"/>
    <cellStyle name="20% - Accent3 9 4 4" xfId="6314"/>
    <cellStyle name="20% - Accent3 9 5" xfId="6315"/>
    <cellStyle name="20% - Accent3 9 5 2" xfId="6316"/>
    <cellStyle name="20% - Accent3 9 5 3" xfId="51191"/>
    <cellStyle name="20% - Accent3 9 6" xfId="6317"/>
    <cellStyle name="20% - Accent3 9 7" xfId="6318"/>
    <cellStyle name="20% - Accent3 9 8" xfId="60255"/>
    <cellStyle name="20% - Accent4 10" xfId="6319"/>
    <cellStyle name="20% - Accent4 10 2" xfId="6320"/>
    <cellStyle name="20% - Accent4 10 2 2" xfId="6321"/>
    <cellStyle name="20% - Accent4 10 2 2 2" xfId="6322"/>
    <cellStyle name="20% - Accent4 10 2 2 3" xfId="51192"/>
    <cellStyle name="20% - Accent4 10 2 2 4" xfId="60822"/>
    <cellStyle name="20% - Accent4 10 2 3" xfId="6323"/>
    <cellStyle name="20% - Accent4 10 2 4" xfId="6324"/>
    <cellStyle name="20% - Accent4 10 2 5" xfId="60454"/>
    <cellStyle name="20% - Accent4 10 3" xfId="6325"/>
    <cellStyle name="20% - Accent4 10 3 2" xfId="6326"/>
    <cellStyle name="20% - Accent4 10 3 2 2" xfId="6327"/>
    <cellStyle name="20% - Accent4 10 3 2 3" xfId="51193"/>
    <cellStyle name="20% - Accent4 10 3 3" xfId="6328"/>
    <cellStyle name="20% - Accent4 10 3 4" xfId="6329"/>
    <cellStyle name="20% - Accent4 10 3 5" xfId="60639"/>
    <cellStyle name="20% - Accent4 10 4" xfId="6330"/>
    <cellStyle name="20% - Accent4 10 4 2" xfId="6331"/>
    <cellStyle name="20% - Accent4 10 4 3" xfId="51194"/>
    <cellStyle name="20% - Accent4 10 5" xfId="6332"/>
    <cellStyle name="20% - Accent4 10 6" xfId="6333"/>
    <cellStyle name="20% - Accent4 10 7" xfId="60271"/>
    <cellStyle name="20% - Accent4 11" xfId="6334"/>
    <cellStyle name="20% - Accent4 11 2" xfId="6335"/>
    <cellStyle name="20% - Accent4 11 2 2" xfId="6336"/>
    <cellStyle name="20% - Accent4 11 2 2 2" xfId="6337"/>
    <cellStyle name="20% - Accent4 11 2 2 3" xfId="51195"/>
    <cellStyle name="20% - Accent4 11 2 2 4" xfId="60836"/>
    <cellStyle name="20% - Accent4 11 2 3" xfId="6338"/>
    <cellStyle name="20% - Accent4 11 2 4" xfId="6339"/>
    <cellStyle name="20% - Accent4 11 2 5" xfId="60468"/>
    <cellStyle name="20% - Accent4 11 3" xfId="6340"/>
    <cellStyle name="20% - Accent4 11 3 2" xfId="6341"/>
    <cellStyle name="20% - Accent4 11 3 3" xfId="51196"/>
    <cellStyle name="20% - Accent4 11 3 4" xfId="60653"/>
    <cellStyle name="20% - Accent4 11 4" xfId="6342"/>
    <cellStyle name="20% - Accent4 11 5" xfId="6343"/>
    <cellStyle name="20% - Accent4 11 6" xfId="60285"/>
    <cellStyle name="20% - Accent4 12" xfId="6344"/>
    <cellStyle name="20% - Accent4 12 2" xfId="6345"/>
    <cellStyle name="20% - Accent4 12 2 2" xfId="6346"/>
    <cellStyle name="20% - Accent4 12 2 2 2" xfId="60850"/>
    <cellStyle name="20% - Accent4 12 2 3" xfId="51197"/>
    <cellStyle name="20% - Accent4 12 2 4" xfId="60482"/>
    <cellStyle name="20% - Accent4 12 3" xfId="6347"/>
    <cellStyle name="20% - Accent4 12 3 2" xfId="60667"/>
    <cellStyle name="20% - Accent4 12 4" xfId="6348"/>
    <cellStyle name="20% - Accent4 12 5" xfId="60299"/>
    <cellStyle name="20% - Accent4 13" xfId="6349"/>
    <cellStyle name="20% - Accent4 13 2" xfId="6350"/>
    <cellStyle name="20% - Accent4 13 2 2" xfId="6351"/>
    <cellStyle name="20% - Accent4 13 2 2 2" xfId="60864"/>
    <cellStyle name="20% - Accent4 13 2 3" xfId="51198"/>
    <cellStyle name="20% - Accent4 13 2 4" xfId="60496"/>
    <cellStyle name="20% - Accent4 13 3" xfId="6352"/>
    <cellStyle name="20% - Accent4 13 3 2" xfId="60681"/>
    <cellStyle name="20% - Accent4 13 4" xfId="6353"/>
    <cellStyle name="20% - Accent4 13 5" xfId="60313"/>
    <cellStyle name="20% - Accent4 14" xfId="6354"/>
    <cellStyle name="20% - Accent4 14 2" xfId="6355"/>
    <cellStyle name="20% - Accent4 14 2 2" xfId="60694"/>
    <cellStyle name="20% - Accent4 14 3" xfId="51199"/>
    <cellStyle name="20% - Accent4 14 4" xfId="60326"/>
    <cellStyle name="20% - Accent4 15" xfId="6356"/>
    <cellStyle name="20% - Accent4 15 2" xfId="60510"/>
    <cellStyle name="20% - Accent4 16" xfId="6357"/>
    <cellStyle name="20% - Accent4 16 2" xfId="60878"/>
    <cellStyle name="20% - Accent4 17" xfId="51200"/>
    <cellStyle name="20% - Accent4 17 2" xfId="60892"/>
    <cellStyle name="20% - Accent4 18" xfId="51201"/>
    <cellStyle name="20% - Accent4 18 2" xfId="60906"/>
    <cellStyle name="20% - Accent4 19" xfId="60137"/>
    <cellStyle name="20% - Accent4 2" xfId="6358"/>
    <cellStyle name="20% - Accent4 2 10" xfId="6359"/>
    <cellStyle name="20% - Accent4 2 10 2" xfId="6360"/>
    <cellStyle name="20% - Accent4 2 10 2 2" xfId="6361"/>
    <cellStyle name="20% - Accent4 2 10 2 2 2" xfId="6362"/>
    <cellStyle name="20% - Accent4 2 10 2 2 3" xfId="51202"/>
    <cellStyle name="20% - Accent4 2 10 2 3" xfId="6363"/>
    <cellStyle name="20% - Accent4 2 10 2 4" xfId="6364"/>
    <cellStyle name="20% - Accent4 2 10 3" xfId="6365"/>
    <cellStyle name="20% - Accent4 2 10 3 2" xfId="6366"/>
    <cellStyle name="20% - Accent4 2 10 3 3" xfId="51203"/>
    <cellStyle name="20% - Accent4 2 10 4" xfId="6367"/>
    <cellStyle name="20% - Accent4 2 10 5" xfId="6368"/>
    <cellStyle name="20% - Accent4 2 11" xfId="6369"/>
    <cellStyle name="20% - Accent4 2 11 2" xfId="6370"/>
    <cellStyle name="20% - Accent4 2 11 2 2" xfId="6371"/>
    <cellStyle name="20% - Accent4 2 11 2 3" xfId="51204"/>
    <cellStyle name="20% - Accent4 2 11 3" xfId="6372"/>
    <cellStyle name="20% - Accent4 2 11 4" xfId="6373"/>
    <cellStyle name="20% - Accent4 2 12" xfId="6374"/>
    <cellStyle name="20% - Accent4 2 12 2" xfId="6375"/>
    <cellStyle name="20% - Accent4 2 12 2 2" xfId="6376"/>
    <cellStyle name="20% - Accent4 2 12 2 3" xfId="51205"/>
    <cellStyle name="20% - Accent4 2 12 3" xfId="6377"/>
    <cellStyle name="20% - Accent4 2 12 4" xfId="6378"/>
    <cellStyle name="20% - Accent4 2 13" xfId="6379"/>
    <cellStyle name="20% - Accent4 2 13 2" xfId="6380"/>
    <cellStyle name="20% - Accent4 2 13 3" xfId="51206"/>
    <cellStyle name="20% - Accent4 2 14" xfId="6381"/>
    <cellStyle name="20% - Accent4 2 15" xfId="6382"/>
    <cellStyle name="20% - Accent4 2 16" xfId="60158"/>
    <cellStyle name="20% - Accent4 2 2" xfId="6383"/>
    <cellStyle name="20% - Accent4 2 2 10" xfId="6384"/>
    <cellStyle name="20% - Accent4 2 2 11" xfId="6385"/>
    <cellStyle name="20% - Accent4 2 2 12" xfId="60342"/>
    <cellStyle name="20% - Accent4 2 2 2" xfId="6386"/>
    <cellStyle name="20% - Accent4 2 2 2 10" xfId="6387"/>
    <cellStyle name="20% - Accent4 2 2 2 11" xfId="60710"/>
    <cellStyle name="20% - Accent4 2 2 2 2" xfId="6388"/>
    <cellStyle name="20% - Accent4 2 2 2 2 2" xfId="6389"/>
    <cellStyle name="20% - Accent4 2 2 2 2 2 2" xfId="6390"/>
    <cellStyle name="20% - Accent4 2 2 2 2 2 2 2" xfId="6391"/>
    <cellStyle name="20% - Accent4 2 2 2 2 2 2 2 2" xfId="6392"/>
    <cellStyle name="20% - Accent4 2 2 2 2 2 2 2 2 2" xfId="6393"/>
    <cellStyle name="20% - Accent4 2 2 2 2 2 2 2 2 3" xfId="51207"/>
    <cellStyle name="20% - Accent4 2 2 2 2 2 2 2 3" xfId="6394"/>
    <cellStyle name="20% - Accent4 2 2 2 2 2 2 2 4" xfId="6395"/>
    <cellStyle name="20% - Accent4 2 2 2 2 2 2 3" xfId="6396"/>
    <cellStyle name="20% - Accent4 2 2 2 2 2 2 3 2" xfId="6397"/>
    <cellStyle name="20% - Accent4 2 2 2 2 2 2 3 2 2" xfId="6398"/>
    <cellStyle name="20% - Accent4 2 2 2 2 2 2 3 2 3" xfId="51208"/>
    <cellStyle name="20% - Accent4 2 2 2 2 2 2 3 3" xfId="6399"/>
    <cellStyle name="20% - Accent4 2 2 2 2 2 2 3 4" xfId="6400"/>
    <cellStyle name="20% - Accent4 2 2 2 2 2 2 4" xfId="6401"/>
    <cellStyle name="20% - Accent4 2 2 2 2 2 2 4 2" xfId="6402"/>
    <cellStyle name="20% - Accent4 2 2 2 2 2 2 4 3" xfId="51209"/>
    <cellStyle name="20% - Accent4 2 2 2 2 2 2 5" xfId="6403"/>
    <cellStyle name="20% - Accent4 2 2 2 2 2 2 6" xfId="6404"/>
    <cellStyle name="20% - Accent4 2 2 2 2 2 3" xfId="6405"/>
    <cellStyle name="20% - Accent4 2 2 2 2 2 3 2" xfId="6406"/>
    <cellStyle name="20% - Accent4 2 2 2 2 2 3 2 2" xfId="6407"/>
    <cellStyle name="20% - Accent4 2 2 2 2 2 3 2 3" xfId="51210"/>
    <cellStyle name="20% - Accent4 2 2 2 2 2 3 3" xfId="6408"/>
    <cellStyle name="20% - Accent4 2 2 2 2 2 3 4" xfId="6409"/>
    <cellStyle name="20% - Accent4 2 2 2 2 2 4" xfId="6410"/>
    <cellStyle name="20% - Accent4 2 2 2 2 2 4 2" xfId="6411"/>
    <cellStyle name="20% - Accent4 2 2 2 2 2 4 2 2" xfId="6412"/>
    <cellStyle name="20% - Accent4 2 2 2 2 2 4 2 3" xfId="51211"/>
    <cellStyle name="20% - Accent4 2 2 2 2 2 4 3" xfId="6413"/>
    <cellStyle name="20% - Accent4 2 2 2 2 2 4 4" xfId="6414"/>
    <cellStyle name="20% - Accent4 2 2 2 2 2 5" xfId="6415"/>
    <cellStyle name="20% - Accent4 2 2 2 2 2 5 2" xfId="6416"/>
    <cellStyle name="20% - Accent4 2 2 2 2 2 5 3" xfId="51212"/>
    <cellStyle name="20% - Accent4 2 2 2 2 2 6" xfId="6417"/>
    <cellStyle name="20% - Accent4 2 2 2 2 2 7" xfId="6418"/>
    <cellStyle name="20% - Accent4 2 2 2 2 3" xfId="6419"/>
    <cellStyle name="20% - Accent4 2 2 2 2 3 2" xfId="6420"/>
    <cellStyle name="20% - Accent4 2 2 2 2 3 2 2" xfId="6421"/>
    <cellStyle name="20% - Accent4 2 2 2 2 3 2 2 2" xfId="6422"/>
    <cellStyle name="20% - Accent4 2 2 2 2 3 2 2 3" xfId="51213"/>
    <cellStyle name="20% - Accent4 2 2 2 2 3 2 3" xfId="6423"/>
    <cellStyle name="20% - Accent4 2 2 2 2 3 2 4" xfId="6424"/>
    <cellStyle name="20% - Accent4 2 2 2 2 3 3" xfId="6425"/>
    <cellStyle name="20% - Accent4 2 2 2 2 3 3 2" xfId="6426"/>
    <cellStyle name="20% - Accent4 2 2 2 2 3 3 2 2" xfId="6427"/>
    <cellStyle name="20% - Accent4 2 2 2 2 3 3 2 3" xfId="51214"/>
    <cellStyle name="20% - Accent4 2 2 2 2 3 3 3" xfId="6428"/>
    <cellStyle name="20% - Accent4 2 2 2 2 3 3 4" xfId="6429"/>
    <cellStyle name="20% - Accent4 2 2 2 2 3 4" xfId="6430"/>
    <cellStyle name="20% - Accent4 2 2 2 2 3 4 2" xfId="6431"/>
    <cellStyle name="20% - Accent4 2 2 2 2 3 4 3" xfId="51215"/>
    <cellStyle name="20% - Accent4 2 2 2 2 3 5" xfId="6432"/>
    <cellStyle name="20% - Accent4 2 2 2 2 3 6" xfId="6433"/>
    <cellStyle name="20% - Accent4 2 2 2 2 4" xfId="6434"/>
    <cellStyle name="20% - Accent4 2 2 2 2 4 2" xfId="6435"/>
    <cellStyle name="20% - Accent4 2 2 2 2 4 2 2" xfId="6436"/>
    <cellStyle name="20% - Accent4 2 2 2 2 4 2 3" xfId="51216"/>
    <cellStyle name="20% - Accent4 2 2 2 2 4 3" xfId="6437"/>
    <cellStyle name="20% - Accent4 2 2 2 2 4 4" xfId="6438"/>
    <cellStyle name="20% - Accent4 2 2 2 2 5" xfId="6439"/>
    <cellStyle name="20% - Accent4 2 2 2 2 5 2" xfId="6440"/>
    <cellStyle name="20% - Accent4 2 2 2 2 5 2 2" xfId="6441"/>
    <cellStyle name="20% - Accent4 2 2 2 2 5 2 3" xfId="51217"/>
    <cellStyle name="20% - Accent4 2 2 2 2 5 3" xfId="6442"/>
    <cellStyle name="20% - Accent4 2 2 2 2 5 4" xfId="6443"/>
    <cellStyle name="20% - Accent4 2 2 2 2 6" xfId="6444"/>
    <cellStyle name="20% - Accent4 2 2 2 2 6 2" xfId="6445"/>
    <cellStyle name="20% - Accent4 2 2 2 2 6 3" xfId="51218"/>
    <cellStyle name="20% - Accent4 2 2 2 2 7" xfId="6446"/>
    <cellStyle name="20% - Accent4 2 2 2 2 8" xfId="6447"/>
    <cellStyle name="20% - Accent4 2 2 2 3" xfId="6448"/>
    <cellStyle name="20% - Accent4 2 2 2 3 2" xfId="6449"/>
    <cellStyle name="20% - Accent4 2 2 2 3 2 2" xfId="6450"/>
    <cellStyle name="20% - Accent4 2 2 2 3 2 2 2" xfId="6451"/>
    <cellStyle name="20% - Accent4 2 2 2 3 2 2 2 2" xfId="6452"/>
    <cellStyle name="20% - Accent4 2 2 2 3 2 2 2 3" xfId="51219"/>
    <cellStyle name="20% - Accent4 2 2 2 3 2 2 3" xfId="6453"/>
    <cellStyle name="20% - Accent4 2 2 2 3 2 2 4" xfId="6454"/>
    <cellStyle name="20% - Accent4 2 2 2 3 2 3" xfId="6455"/>
    <cellStyle name="20% - Accent4 2 2 2 3 2 3 2" xfId="6456"/>
    <cellStyle name="20% - Accent4 2 2 2 3 2 3 2 2" xfId="6457"/>
    <cellStyle name="20% - Accent4 2 2 2 3 2 3 2 3" xfId="51220"/>
    <cellStyle name="20% - Accent4 2 2 2 3 2 3 3" xfId="6458"/>
    <cellStyle name="20% - Accent4 2 2 2 3 2 3 4" xfId="6459"/>
    <cellStyle name="20% - Accent4 2 2 2 3 2 4" xfId="6460"/>
    <cellStyle name="20% - Accent4 2 2 2 3 2 4 2" xfId="6461"/>
    <cellStyle name="20% - Accent4 2 2 2 3 2 4 3" xfId="51221"/>
    <cellStyle name="20% - Accent4 2 2 2 3 2 5" xfId="6462"/>
    <cellStyle name="20% - Accent4 2 2 2 3 2 6" xfId="6463"/>
    <cellStyle name="20% - Accent4 2 2 2 3 3" xfId="6464"/>
    <cellStyle name="20% - Accent4 2 2 2 3 3 2" xfId="6465"/>
    <cellStyle name="20% - Accent4 2 2 2 3 3 2 2" xfId="6466"/>
    <cellStyle name="20% - Accent4 2 2 2 3 3 2 3" xfId="51222"/>
    <cellStyle name="20% - Accent4 2 2 2 3 3 3" xfId="6467"/>
    <cellStyle name="20% - Accent4 2 2 2 3 3 4" xfId="6468"/>
    <cellStyle name="20% - Accent4 2 2 2 3 4" xfId="6469"/>
    <cellStyle name="20% - Accent4 2 2 2 3 4 2" xfId="6470"/>
    <cellStyle name="20% - Accent4 2 2 2 3 4 2 2" xfId="6471"/>
    <cellStyle name="20% - Accent4 2 2 2 3 4 2 3" xfId="51223"/>
    <cellStyle name="20% - Accent4 2 2 2 3 4 3" xfId="6472"/>
    <cellStyle name="20% - Accent4 2 2 2 3 4 4" xfId="6473"/>
    <cellStyle name="20% - Accent4 2 2 2 3 5" xfId="6474"/>
    <cellStyle name="20% - Accent4 2 2 2 3 5 2" xfId="6475"/>
    <cellStyle name="20% - Accent4 2 2 2 3 5 3" xfId="51224"/>
    <cellStyle name="20% - Accent4 2 2 2 3 6" xfId="6476"/>
    <cellStyle name="20% - Accent4 2 2 2 3 7" xfId="6477"/>
    <cellStyle name="20% - Accent4 2 2 2 4" xfId="6478"/>
    <cellStyle name="20% - Accent4 2 2 2 4 2" xfId="6479"/>
    <cellStyle name="20% - Accent4 2 2 2 4 2 2" xfId="6480"/>
    <cellStyle name="20% - Accent4 2 2 2 4 2 2 2" xfId="6481"/>
    <cellStyle name="20% - Accent4 2 2 2 4 2 2 3" xfId="51225"/>
    <cellStyle name="20% - Accent4 2 2 2 4 2 3" xfId="6482"/>
    <cellStyle name="20% - Accent4 2 2 2 4 2 4" xfId="6483"/>
    <cellStyle name="20% - Accent4 2 2 2 4 3" xfId="6484"/>
    <cellStyle name="20% - Accent4 2 2 2 4 3 2" xfId="6485"/>
    <cellStyle name="20% - Accent4 2 2 2 4 3 2 2" xfId="6486"/>
    <cellStyle name="20% - Accent4 2 2 2 4 3 2 3" xfId="51226"/>
    <cellStyle name="20% - Accent4 2 2 2 4 3 3" xfId="6487"/>
    <cellStyle name="20% - Accent4 2 2 2 4 3 4" xfId="6488"/>
    <cellStyle name="20% - Accent4 2 2 2 4 4" xfId="6489"/>
    <cellStyle name="20% - Accent4 2 2 2 4 4 2" xfId="6490"/>
    <cellStyle name="20% - Accent4 2 2 2 4 4 3" xfId="51227"/>
    <cellStyle name="20% - Accent4 2 2 2 4 5" xfId="6491"/>
    <cellStyle name="20% - Accent4 2 2 2 4 6" xfId="6492"/>
    <cellStyle name="20% - Accent4 2 2 2 5" xfId="6493"/>
    <cellStyle name="20% - Accent4 2 2 2 5 2" xfId="6494"/>
    <cellStyle name="20% - Accent4 2 2 2 5 2 2" xfId="6495"/>
    <cellStyle name="20% - Accent4 2 2 2 5 2 2 2" xfId="6496"/>
    <cellStyle name="20% - Accent4 2 2 2 5 2 2 3" xfId="51228"/>
    <cellStyle name="20% - Accent4 2 2 2 5 2 3" xfId="6497"/>
    <cellStyle name="20% - Accent4 2 2 2 5 2 4" xfId="6498"/>
    <cellStyle name="20% - Accent4 2 2 2 5 3" xfId="6499"/>
    <cellStyle name="20% - Accent4 2 2 2 5 3 2" xfId="6500"/>
    <cellStyle name="20% - Accent4 2 2 2 5 3 3" xfId="51229"/>
    <cellStyle name="20% - Accent4 2 2 2 5 4" xfId="6501"/>
    <cellStyle name="20% - Accent4 2 2 2 5 5" xfId="6502"/>
    <cellStyle name="20% - Accent4 2 2 2 6" xfId="6503"/>
    <cellStyle name="20% - Accent4 2 2 2 6 2" xfId="6504"/>
    <cellStyle name="20% - Accent4 2 2 2 6 2 2" xfId="6505"/>
    <cellStyle name="20% - Accent4 2 2 2 6 2 3" xfId="51230"/>
    <cellStyle name="20% - Accent4 2 2 2 6 3" xfId="6506"/>
    <cellStyle name="20% - Accent4 2 2 2 6 4" xfId="6507"/>
    <cellStyle name="20% - Accent4 2 2 2 7" xfId="6508"/>
    <cellStyle name="20% - Accent4 2 2 2 7 2" xfId="6509"/>
    <cellStyle name="20% - Accent4 2 2 2 7 2 2" xfId="6510"/>
    <cellStyle name="20% - Accent4 2 2 2 7 2 3" xfId="51231"/>
    <cellStyle name="20% - Accent4 2 2 2 7 3" xfId="6511"/>
    <cellStyle name="20% - Accent4 2 2 2 7 4" xfId="6512"/>
    <cellStyle name="20% - Accent4 2 2 2 8" xfId="6513"/>
    <cellStyle name="20% - Accent4 2 2 2 8 2" xfId="6514"/>
    <cellStyle name="20% - Accent4 2 2 2 8 3" xfId="51232"/>
    <cellStyle name="20% - Accent4 2 2 2 9" xfId="6515"/>
    <cellStyle name="20% - Accent4 2 2 3" xfId="6516"/>
    <cellStyle name="20% - Accent4 2 2 3 2" xfId="6517"/>
    <cellStyle name="20% - Accent4 2 2 3 2 2" xfId="6518"/>
    <cellStyle name="20% - Accent4 2 2 3 2 2 2" xfId="6519"/>
    <cellStyle name="20% - Accent4 2 2 3 2 2 2 2" xfId="6520"/>
    <cellStyle name="20% - Accent4 2 2 3 2 2 2 2 2" xfId="6521"/>
    <cellStyle name="20% - Accent4 2 2 3 2 2 2 2 3" xfId="51233"/>
    <cellStyle name="20% - Accent4 2 2 3 2 2 2 3" xfId="6522"/>
    <cellStyle name="20% - Accent4 2 2 3 2 2 2 4" xfId="6523"/>
    <cellStyle name="20% - Accent4 2 2 3 2 2 3" xfId="6524"/>
    <cellStyle name="20% - Accent4 2 2 3 2 2 3 2" xfId="6525"/>
    <cellStyle name="20% - Accent4 2 2 3 2 2 3 2 2" xfId="6526"/>
    <cellStyle name="20% - Accent4 2 2 3 2 2 3 2 3" xfId="51234"/>
    <cellStyle name="20% - Accent4 2 2 3 2 2 3 3" xfId="6527"/>
    <cellStyle name="20% - Accent4 2 2 3 2 2 3 4" xfId="6528"/>
    <cellStyle name="20% - Accent4 2 2 3 2 2 4" xfId="6529"/>
    <cellStyle name="20% - Accent4 2 2 3 2 2 4 2" xfId="6530"/>
    <cellStyle name="20% - Accent4 2 2 3 2 2 4 3" xfId="51235"/>
    <cellStyle name="20% - Accent4 2 2 3 2 2 5" xfId="6531"/>
    <cellStyle name="20% - Accent4 2 2 3 2 2 6" xfId="6532"/>
    <cellStyle name="20% - Accent4 2 2 3 2 3" xfId="6533"/>
    <cellStyle name="20% - Accent4 2 2 3 2 3 2" xfId="6534"/>
    <cellStyle name="20% - Accent4 2 2 3 2 3 2 2" xfId="6535"/>
    <cellStyle name="20% - Accent4 2 2 3 2 3 2 3" xfId="51236"/>
    <cellStyle name="20% - Accent4 2 2 3 2 3 3" xfId="6536"/>
    <cellStyle name="20% - Accent4 2 2 3 2 3 4" xfId="6537"/>
    <cellStyle name="20% - Accent4 2 2 3 2 4" xfId="6538"/>
    <cellStyle name="20% - Accent4 2 2 3 2 4 2" xfId="6539"/>
    <cellStyle name="20% - Accent4 2 2 3 2 4 2 2" xfId="6540"/>
    <cellStyle name="20% - Accent4 2 2 3 2 4 2 3" xfId="51237"/>
    <cellStyle name="20% - Accent4 2 2 3 2 4 3" xfId="6541"/>
    <cellStyle name="20% - Accent4 2 2 3 2 4 4" xfId="6542"/>
    <cellStyle name="20% - Accent4 2 2 3 2 5" xfId="6543"/>
    <cellStyle name="20% - Accent4 2 2 3 2 5 2" xfId="6544"/>
    <cellStyle name="20% - Accent4 2 2 3 2 5 3" xfId="51238"/>
    <cellStyle name="20% - Accent4 2 2 3 2 6" xfId="6545"/>
    <cellStyle name="20% - Accent4 2 2 3 2 7" xfId="6546"/>
    <cellStyle name="20% - Accent4 2 2 3 3" xfId="6547"/>
    <cellStyle name="20% - Accent4 2 2 3 3 2" xfId="6548"/>
    <cellStyle name="20% - Accent4 2 2 3 3 2 2" xfId="6549"/>
    <cellStyle name="20% - Accent4 2 2 3 3 2 2 2" xfId="6550"/>
    <cellStyle name="20% - Accent4 2 2 3 3 2 2 3" xfId="51239"/>
    <cellStyle name="20% - Accent4 2 2 3 3 2 3" xfId="6551"/>
    <cellStyle name="20% - Accent4 2 2 3 3 2 4" xfId="6552"/>
    <cellStyle name="20% - Accent4 2 2 3 3 3" xfId="6553"/>
    <cellStyle name="20% - Accent4 2 2 3 3 3 2" xfId="6554"/>
    <cellStyle name="20% - Accent4 2 2 3 3 3 2 2" xfId="6555"/>
    <cellStyle name="20% - Accent4 2 2 3 3 3 2 3" xfId="51240"/>
    <cellStyle name="20% - Accent4 2 2 3 3 3 3" xfId="6556"/>
    <cellStyle name="20% - Accent4 2 2 3 3 3 4" xfId="6557"/>
    <cellStyle name="20% - Accent4 2 2 3 3 4" xfId="6558"/>
    <cellStyle name="20% - Accent4 2 2 3 3 4 2" xfId="6559"/>
    <cellStyle name="20% - Accent4 2 2 3 3 4 3" xfId="51241"/>
    <cellStyle name="20% - Accent4 2 2 3 3 5" xfId="6560"/>
    <cellStyle name="20% - Accent4 2 2 3 3 6" xfId="6561"/>
    <cellStyle name="20% - Accent4 2 2 3 4" xfId="6562"/>
    <cellStyle name="20% - Accent4 2 2 3 4 2" xfId="6563"/>
    <cellStyle name="20% - Accent4 2 2 3 4 2 2" xfId="6564"/>
    <cellStyle name="20% - Accent4 2 2 3 4 2 2 2" xfId="6565"/>
    <cellStyle name="20% - Accent4 2 2 3 4 2 2 3" xfId="51242"/>
    <cellStyle name="20% - Accent4 2 2 3 4 2 3" xfId="6566"/>
    <cellStyle name="20% - Accent4 2 2 3 4 2 4" xfId="6567"/>
    <cellStyle name="20% - Accent4 2 2 3 4 3" xfId="6568"/>
    <cellStyle name="20% - Accent4 2 2 3 4 3 2" xfId="6569"/>
    <cellStyle name="20% - Accent4 2 2 3 4 3 3" xfId="51243"/>
    <cellStyle name="20% - Accent4 2 2 3 4 4" xfId="6570"/>
    <cellStyle name="20% - Accent4 2 2 3 4 5" xfId="6571"/>
    <cellStyle name="20% - Accent4 2 2 3 5" xfId="6572"/>
    <cellStyle name="20% - Accent4 2 2 3 5 2" xfId="6573"/>
    <cellStyle name="20% - Accent4 2 2 3 5 2 2" xfId="6574"/>
    <cellStyle name="20% - Accent4 2 2 3 5 2 3" xfId="51244"/>
    <cellStyle name="20% - Accent4 2 2 3 5 3" xfId="6575"/>
    <cellStyle name="20% - Accent4 2 2 3 5 4" xfId="6576"/>
    <cellStyle name="20% - Accent4 2 2 3 6" xfId="6577"/>
    <cellStyle name="20% - Accent4 2 2 3 6 2" xfId="6578"/>
    <cellStyle name="20% - Accent4 2 2 3 6 2 2" xfId="6579"/>
    <cellStyle name="20% - Accent4 2 2 3 6 2 3" xfId="51245"/>
    <cellStyle name="20% - Accent4 2 2 3 6 3" xfId="6580"/>
    <cellStyle name="20% - Accent4 2 2 3 6 4" xfId="6581"/>
    <cellStyle name="20% - Accent4 2 2 3 7" xfId="6582"/>
    <cellStyle name="20% - Accent4 2 2 3 7 2" xfId="6583"/>
    <cellStyle name="20% - Accent4 2 2 3 7 3" xfId="51246"/>
    <cellStyle name="20% - Accent4 2 2 3 8" xfId="6584"/>
    <cellStyle name="20% - Accent4 2 2 3 9" xfId="6585"/>
    <cellStyle name="20% - Accent4 2 2 4" xfId="6586"/>
    <cellStyle name="20% - Accent4 2 2 4 2" xfId="6587"/>
    <cellStyle name="20% - Accent4 2 2 4 2 2" xfId="6588"/>
    <cellStyle name="20% - Accent4 2 2 4 2 2 2" xfId="6589"/>
    <cellStyle name="20% - Accent4 2 2 4 2 2 2 2" xfId="6590"/>
    <cellStyle name="20% - Accent4 2 2 4 2 2 2 3" xfId="51247"/>
    <cellStyle name="20% - Accent4 2 2 4 2 2 3" xfId="6591"/>
    <cellStyle name="20% - Accent4 2 2 4 2 2 4" xfId="6592"/>
    <cellStyle name="20% - Accent4 2 2 4 2 3" xfId="6593"/>
    <cellStyle name="20% - Accent4 2 2 4 2 3 2" xfId="6594"/>
    <cellStyle name="20% - Accent4 2 2 4 2 3 2 2" xfId="6595"/>
    <cellStyle name="20% - Accent4 2 2 4 2 3 2 3" xfId="51248"/>
    <cellStyle name="20% - Accent4 2 2 4 2 3 3" xfId="6596"/>
    <cellStyle name="20% - Accent4 2 2 4 2 3 4" xfId="6597"/>
    <cellStyle name="20% - Accent4 2 2 4 2 4" xfId="6598"/>
    <cellStyle name="20% - Accent4 2 2 4 2 4 2" xfId="6599"/>
    <cellStyle name="20% - Accent4 2 2 4 2 4 3" xfId="51249"/>
    <cellStyle name="20% - Accent4 2 2 4 2 5" xfId="6600"/>
    <cellStyle name="20% - Accent4 2 2 4 2 6" xfId="6601"/>
    <cellStyle name="20% - Accent4 2 2 4 3" xfId="6602"/>
    <cellStyle name="20% - Accent4 2 2 4 3 2" xfId="6603"/>
    <cellStyle name="20% - Accent4 2 2 4 3 2 2" xfId="6604"/>
    <cellStyle name="20% - Accent4 2 2 4 3 2 3" xfId="51250"/>
    <cellStyle name="20% - Accent4 2 2 4 3 3" xfId="6605"/>
    <cellStyle name="20% - Accent4 2 2 4 3 4" xfId="6606"/>
    <cellStyle name="20% - Accent4 2 2 4 4" xfId="6607"/>
    <cellStyle name="20% - Accent4 2 2 4 4 2" xfId="6608"/>
    <cellStyle name="20% - Accent4 2 2 4 4 2 2" xfId="6609"/>
    <cellStyle name="20% - Accent4 2 2 4 4 2 3" xfId="51251"/>
    <cellStyle name="20% - Accent4 2 2 4 4 3" xfId="6610"/>
    <cellStyle name="20% - Accent4 2 2 4 4 4" xfId="6611"/>
    <cellStyle name="20% - Accent4 2 2 4 5" xfId="6612"/>
    <cellStyle name="20% - Accent4 2 2 4 5 2" xfId="6613"/>
    <cellStyle name="20% - Accent4 2 2 4 5 3" xfId="51252"/>
    <cellStyle name="20% - Accent4 2 2 4 6" xfId="6614"/>
    <cellStyle name="20% - Accent4 2 2 4 7" xfId="6615"/>
    <cellStyle name="20% - Accent4 2 2 5" xfId="6616"/>
    <cellStyle name="20% - Accent4 2 2 5 2" xfId="6617"/>
    <cellStyle name="20% - Accent4 2 2 5 2 2" xfId="6618"/>
    <cellStyle name="20% - Accent4 2 2 5 2 2 2" xfId="6619"/>
    <cellStyle name="20% - Accent4 2 2 5 2 2 3" xfId="51253"/>
    <cellStyle name="20% - Accent4 2 2 5 2 3" xfId="6620"/>
    <cellStyle name="20% - Accent4 2 2 5 2 4" xfId="6621"/>
    <cellStyle name="20% - Accent4 2 2 5 3" xfId="6622"/>
    <cellStyle name="20% - Accent4 2 2 5 3 2" xfId="6623"/>
    <cellStyle name="20% - Accent4 2 2 5 3 2 2" xfId="6624"/>
    <cellStyle name="20% - Accent4 2 2 5 3 2 3" xfId="51254"/>
    <cellStyle name="20% - Accent4 2 2 5 3 3" xfId="6625"/>
    <cellStyle name="20% - Accent4 2 2 5 3 4" xfId="6626"/>
    <cellStyle name="20% - Accent4 2 2 5 4" xfId="6627"/>
    <cellStyle name="20% - Accent4 2 2 5 4 2" xfId="6628"/>
    <cellStyle name="20% - Accent4 2 2 5 4 3" xfId="51255"/>
    <cellStyle name="20% - Accent4 2 2 5 5" xfId="6629"/>
    <cellStyle name="20% - Accent4 2 2 5 6" xfId="6630"/>
    <cellStyle name="20% - Accent4 2 2 6" xfId="6631"/>
    <cellStyle name="20% - Accent4 2 2 6 2" xfId="6632"/>
    <cellStyle name="20% - Accent4 2 2 6 2 2" xfId="6633"/>
    <cellStyle name="20% - Accent4 2 2 6 2 2 2" xfId="6634"/>
    <cellStyle name="20% - Accent4 2 2 6 2 2 3" xfId="51256"/>
    <cellStyle name="20% - Accent4 2 2 6 2 3" xfId="6635"/>
    <cellStyle name="20% - Accent4 2 2 6 2 4" xfId="6636"/>
    <cellStyle name="20% - Accent4 2 2 6 3" xfId="6637"/>
    <cellStyle name="20% - Accent4 2 2 6 3 2" xfId="6638"/>
    <cellStyle name="20% - Accent4 2 2 6 3 3" xfId="51257"/>
    <cellStyle name="20% - Accent4 2 2 6 4" xfId="6639"/>
    <cellStyle name="20% - Accent4 2 2 6 5" xfId="6640"/>
    <cellStyle name="20% - Accent4 2 2 7" xfId="6641"/>
    <cellStyle name="20% - Accent4 2 2 7 2" xfId="6642"/>
    <cellStyle name="20% - Accent4 2 2 7 2 2" xfId="6643"/>
    <cellStyle name="20% - Accent4 2 2 7 2 3" xfId="51258"/>
    <cellStyle name="20% - Accent4 2 2 7 3" xfId="6644"/>
    <cellStyle name="20% - Accent4 2 2 7 4" xfId="6645"/>
    <cellStyle name="20% - Accent4 2 2 8" xfId="6646"/>
    <cellStyle name="20% - Accent4 2 2 8 2" xfId="6647"/>
    <cellStyle name="20% - Accent4 2 2 8 2 2" xfId="6648"/>
    <cellStyle name="20% - Accent4 2 2 8 2 3" xfId="51259"/>
    <cellStyle name="20% - Accent4 2 2 8 3" xfId="6649"/>
    <cellStyle name="20% - Accent4 2 2 8 4" xfId="6650"/>
    <cellStyle name="20% - Accent4 2 2 9" xfId="6651"/>
    <cellStyle name="20% - Accent4 2 2 9 2" xfId="6652"/>
    <cellStyle name="20% - Accent4 2 2 9 3" xfId="51260"/>
    <cellStyle name="20% - Accent4 2 3" xfId="6653"/>
    <cellStyle name="20% - Accent4 2 3 10" xfId="6654"/>
    <cellStyle name="20% - Accent4 2 3 11" xfId="6655"/>
    <cellStyle name="20% - Accent4 2 3 12" xfId="60527"/>
    <cellStyle name="20% - Accent4 2 3 2" xfId="6656"/>
    <cellStyle name="20% - Accent4 2 3 2 10" xfId="6657"/>
    <cellStyle name="20% - Accent4 2 3 2 2" xfId="6658"/>
    <cellStyle name="20% - Accent4 2 3 2 2 2" xfId="6659"/>
    <cellStyle name="20% - Accent4 2 3 2 2 2 2" xfId="6660"/>
    <cellStyle name="20% - Accent4 2 3 2 2 2 2 2" xfId="6661"/>
    <cellStyle name="20% - Accent4 2 3 2 2 2 2 2 2" xfId="6662"/>
    <cellStyle name="20% - Accent4 2 3 2 2 2 2 2 2 2" xfId="6663"/>
    <cellStyle name="20% - Accent4 2 3 2 2 2 2 2 2 3" xfId="51261"/>
    <cellStyle name="20% - Accent4 2 3 2 2 2 2 2 3" xfId="6664"/>
    <cellStyle name="20% - Accent4 2 3 2 2 2 2 2 4" xfId="6665"/>
    <cellStyle name="20% - Accent4 2 3 2 2 2 2 3" xfId="6666"/>
    <cellStyle name="20% - Accent4 2 3 2 2 2 2 3 2" xfId="6667"/>
    <cellStyle name="20% - Accent4 2 3 2 2 2 2 3 2 2" xfId="6668"/>
    <cellStyle name="20% - Accent4 2 3 2 2 2 2 3 2 3" xfId="51262"/>
    <cellStyle name="20% - Accent4 2 3 2 2 2 2 3 3" xfId="6669"/>
    <cellStyle name="20% - Accent4 2 3 2 2 2 2 3 4" xfId="6670"/>
    <cellStyle name="20% - Accent4 2 3 2 2 2 2 4" xfId="6671"/>
    <cellStyle name="20% - Accent4 2 3 2 2 2 2 4 2" xfId="6672"/>
    <cellStyle name="20% - Accent4 2 3 2 2 2 2 4 3" xfId="51263"/>
    <cellStyle name="20% - Accent4 2 3 2 2 2 2 5" xfId="6673"/>
    <cellStyle name="20% - Accent4 2 3 2 2 2 2 6" xfId="6674"/>
    <cellStyle name="20% - Accent4 2 3 2 2 2 3" xfId="6675"/>
    <cellStyle name="20% - Accent4 2 3 2 2 2 3 2" xfId="6676"/>
    <cellStyle name="20% - Accent4 2 3 2 2 2 3 2 2" xfId="6677"/>
    <cellStyle name="20% - Accent4 2 3 2 2 2 3 2 3" xfId="51264"/>
    <cellStyle name="20% - Accent4 2 3 2 2 2 3 3" xfId="6678"/>
    <cellStyle name="20% - Accent4 2 3 2 2 2 3 4" xfId="6679"/>
    <cellStyle name="20% - Accent4 2 3 2 2 2 4" xfId="6680"/>
    <cellStyle name="20% - Accent4 2 3 2 2 2 4 2" xfId="6681"/>
    <cellStyle name="20% - Accent4 2 3 2 2 2 4 2 2" xfId="6682"/>
    <cellStyle name="20% - Accent4 2 3 2 2 2 4 2 3" xfId="51265"/>
    <cellStyle name="20% - Accent4 2 3 2 2 2 4 3" xfId="6683"/>
    <cellStyle name="20% - Accent4 2 3 2 2 2 4 4" xfId="6684"/>
    <cellStyle name="20% - Accent4 2 3 2 2 2 5" xfId="6685"/>
    <cellStyle name="20% - Accent4 2 3 2 2 2 5 2" xfId="6686"/>
    <cellStyle name="20% - Accent4 2 3 2 2 2 5 3" xfId="51266"/>
    <cellStyle name="20% - Accent4 2 3 2 2 2 6" xfId="6687"/>
    <cellStyle name="20% - Accent4 2 3 2 2 2 7" xfId="6688"/>
    <cellStyle name="20% - Accent4 2 3 2 2 3" xfId="6689"/>
    <cellStyle name="20% - Accent4 2 3 2 2 3 2" xfId="6690"/>
    <cellStyle name="20% - Accent4 2 3 2 2 3 2 2" xfId="6691"/>
    <cellStyle name="20% - Accent4 2 3 2 2 3 2 2 2" xfId="6692"/>
    <cellStyle name="20% - Accent4 2 3 2 2 3 2 2 3" xfId="51267"/>
    <cellStyle name="20% - Accent4 2 3 2 2 3 2 3" xfId="6693"/>
    <cellStyle name="20% - Accent4 2 3 2 2 3 2 4" xfId="6694"/>
    <cellStyle name="20% - Accent4 2 3 2 2 3 3" xfId="6695"/>
    <cellStyle name="20% - Accent4 2 3 2 2 3 3 2" xfId="6696"/>
    <cellStyle name="20% - Accent4 2 3 2 2 3 3 2 2" xfId="6697"/>
    <cellStyle name="20% - Accent4 2 3 2 2 3 3 2 3" xfId="51268"/>
    <cellStyle name="20% - Accent4 2 3 2 2 3 3 3" xfId="6698"/>
    <cellStyle name="20% - Accent4 2 3 2 2 3 3 4" xfId="6699"/>
    <cellStyle name="20% - Accent4 2 3 2 2 3 4" xfId="6700"/>
    <cellStyle name="20% - Accent4 2 3 2 2 3 4 2" xfId="6701"/>
    <cellStyle name="20% - Accent4 2 3 2 2 3 4 3" xfId="51269"/>
    <cellStyle name="20% - Accent4 2 3 2 2 3 5" xfId="6702"/>
    <cellStyle name="20% - Accent4 2 3 2 2 3 6" xfId="6703"/>
    <cellStyle name="20% - Accent4 2 3 2 2 4" xfId="6704"/>
    <cellStyle name="20% - Accent4 2 3 2 2 4 2" xfId="6705"/>
    <cellStyle name="20% - Accent4 2 3 2 2 4 2 2" xfId="6706"/>
    <cellStyle name="20% - Accent4 2 3 2 2 4 2 3" xfId="51270"/>
    <cellStyle name="20% - Accent4 2 3 2 2 4 3" xfId="6707"/>
    <cellStyle name="20% - Accent4 2 3 2 2 4 4" xfId="6708"/>
    <cellStyle name="20% - Accent4 2 3 2 2 5" xfId="6709"/>
    <cellStyle name="20% - Accent4 2 3 2 2 5 2" xfId="6710"/>
    <cellStyle name="20% - Accent4 2 3 2 2 5 2 2" xfId="6711"/>
    <cellStyle name="20% - Accent4 2 3 2 2 5 2 3" xfId="51271"/>
    <cellStyle name="20% - Accent4 2 3 2 2 5 3" xfId="6712"/>
    <cellStyle name="20% - Accent4 2 3 2 2 5 4" xfId="6713"/>
    <cellStyle name="20% - Accent4 2 3 2 2 6" xfId="6714"/>
    <cellStyle name="20% - Accent4 2 3 2 2 6 2" xfId="6715"/>
    <cellStyle name="20% - Accent4 2 3 2 2 6 3" xfId="51272"/>
    <cellStyle name="20% - Accent4 2 3 2 2 7" xfId="6716"/>
    <cellStyle name="20% - Accent4 2 3 2 2 8" xfId="6717"/>
    <cellStyle name="20% - Accent4 2 3 2 3" xfId="6718"/>
    <cellStyle name="20% - Accent4 2 3 2 3 2" xfId="6719"/>
    <cellStyle name="20% - Accent4 2 3 2 3 2 2" xfId="6720"/>
    <cellStyle name="20% - Accent4 2 3 2 3 2 2 2" xfId="6721"/>
    <cellStyle name="20% - Accent4 2 3 2 3 2 2 2 2" xfId="6722"/>
    <cellStyle name="20% - Accent4 2 3 2 3 2 2 2 3" xfId="51273"/>
    <cellStyle name="20% - Accent4 2 3 2 3 2 2 3" xfId="6723"/>
    <cellStyle name="20% - Accent4 2 3 2 3 2 2 4" xfId="6724"/>
    <cellStyle name="20% - Accent4 2 3 2 3 2 3" xfId="6725"/>
    <cellStyle name="20% - Accent4 2 3 2 3 2 3 2" xfId="6726"/>
    <cellStyle name="20% - Accent4 2 3 2 3 2 3 2 2" xfId="6727"/>
    <cellStyle name="20% - Accent4 2 3 2 3 2 3 2 3" xfId="51274"/>
    <cellStyle name="20% - Accent4 2 3 2 3 2 3 3" xfId="6728"/>
    <cellStyle name="20% - Accent4 2 3 2 3 2 3 4" xfId="6729"/>
    <cellStyle name="20% - Accent4 2 3 2 3 2 4" xfId="6730"/>
    <cellStyle name="20% - Accent4 2 3 2 3 2 4 2" xfId="6731"/>
    <cellStyle name="20% - Accent4 2 3 2 3 2 4 3" xfId="51275"/>
    <cellStyle name="20% - Accent4 2 3 2 3 2 5" xfId="6732"/>
    <cellStyle name="20% - Accent4 2 3 2 3 2 6" xfId="6733"/>
    <cellStyle name="20% - Accent4 2 3 2 3 3" xfId="6734"/>
    <cellStyle name="20% - Accent4 2 3 2 3 3 2" xfId="6735"/>
    <cellStyle name="20% - Accent4 2 3 2 3 3 2 2" xfId="6736"/>
    <cellStyle name="20% - Accent4 2 3 2 3 3 2 3" xfId="51276"/>
    <cellStyle name="20% - Accent4 2 3 2 3 3 3" xfId="6737"/>
    <cellStyle name="20% - Accent4 2 3 2 3 3 4" xfId="6738"/>
    <cellStyle name="20% - Accent4 2 3 2 3 4" xfId="6739"/>
    <cellStyle name="20% - Accent4 2 3 2 3 4 2" xfId="6740"/>
    <cellStyle name="20% - Accent4 2 3 2 3 4 2 2" xfId="6741"/>
    <cellStyle name="20% - Accent4 2 3 2 3 4 2 3" xfId="51277"/>
    <cellStyle name="20% - Accent4 2 3 2 3 4 3" xfId="6742"/>
    <cellStyle name="20% - Accent4 2 3 2 3 4 4" xfId="6743"/>
    <cellStyle name="20% - Accent4 2 3 2 3 5" xfId="6744"/>
    <cellStyle name="20% - Accent4 2 3 2 3 5 2" xfId="6745"/>
    <cellStyle name="20% - Accent4 2 3 2 3 5 3" xfId="51278"/>
    <cellStyle name="20% - Accent4 2 3 2 3 6" xfId="6746"/>
    <cellStyle name="20% - Accent4 2 3 2 3 7" xfId="6747"/>
    <cellStyle name="20% - Accent4 2 3 2 4" xfId="6748"/>
    <cellStyle name="20% - Accent4 2 3 2 4 2" xfId="6749"/>
    <cellStyle name="20% - Accent4 2 3 2 4 2 2" xfId="6750"/>
    <cellStyle name="20% - Accent4 2 3 2 4 2 2 2" xfId="6751"/>
    <cellStyle name="20% - Accent4 2 3 2 4 2 2 3" xfId="51279"/>
    <cellStyle name="20% - Accent4 2 3 2 4 2 3" xfId="6752"/>
    <cellStyle name="20% - Accent4 2 3 2 4 2 4" xfId="6753"/>
    <cellStyle name="20% - Accent4 2 3 2 4 3" xfId="6754"/>
    <cellStyle name="20% - Accent4 2 3 2 4 3 2" xfId="6755"/>
    <cellStyle name="20% - Accent4 2 3 2 4 3 2 2" xfId="6756"/>
    <cellStyle name="20% - Accent4 2 3 2 4 3 2 3" xfId="51280"/>
    <cellStyle name="20% - Accent4 2 3 2 4 3 3" xfId="6757"/>
    <cellStyle name="20% - Accent4 2 3 2 4 3 4" xfId="6758"/>
    <cellStyle name="20% - Accent4 2 3 2 4 4" xfId="6759"/>
    <cellStyle name="20% - Accent4 2 3 2 4 4 2" xfId="6760"/>
    <cellStyle name="20% - Accent4 2 3 2 4 4 3" xfId="51281"/>
    <cellStyle name="20% - Accent4 2 3 2 4 5" xfId="6761"/>
    <cellStyle name="20% - Accent4 2 3 2 4 6" xfId="6762"/>
    <cellStyle name="20% - Accent4 2 3 2 5" xfId="6763"/>
    <cellStyle name="20% - Accent4 2 3 2 5 2" xfId="6764"/>
    <cellStyle name="20% - Accent4 2 3 2 5 2 2" xfId="6765"/>
    <cellStyle name="20% - Accent4 2 3 2 5 2 2 2" xfId="6766"/>
    <cellStyle name="20% - Accent4 2 3 2 5 2 2 3" xfId="51282"/>
    <cellStyle name="20% - Accent4 2 3 2 5 2 3" xfId="6767"/>
    <cellStyle name="20% - Accent4 2 3 2 5 2 4" xfId="6768"/>
    <cellStyle name="20% - Accent4 2 3 2 5 3" xfId="6769"/>
    <cellStyle name="20% - Accent4 2 3 2 5 3 2" xfId="6770"/>
    <cellStyle name="20% - Accent4 2 3 2 5 3 3" xfId="51283"/>
    <cellStyle name="20% - Accent4 2 3 2 5 4" xfId="6771"/>
    <cellStyle name="20% - Accent4 2 3 2 5 5" xfId="6772"/>
    <cellStyle name="20% - Accent4 2 3 2 6" xfId="6773"/>
    <cellStyle name="20% - Accent4 2 3 2 6 2" xfId="6774"/>
    <cellStyle name="20% - Accent4 2 3 2 6 2 2" xfId="6775"/>
    <cellStyle name="20% - Accent4 2 3 2 6 2 3" xfId="51284"/>
    <cellStyle name="20% - Accent4 2 3 2 6 3" xfId="6776"/>
    <cellStyle name="20% - Accent4 2 3 2 6 4" xfId="6777"/>
    <cellStyle name="20% - Accent4 2 3 2 7" xfId="6778"/>
    <cellStyle name="20% - Accent4 2 3 2 7 2" xfId="6779"/>
    <cellStyle name="20% - Accent4 2 3 2 7 2 2" xfId="6780"/>
    <cellStyle name="20% - Accent4 2 3 2 7 2 3" xfId="51285"/>
    <cellStyle name="20% - Accent4 2 3 2 7 3" xfId="6781"/>
    <cellStyle name="20% - Accent4 2 3 2 7 4" xfId="6782"/>
    <cellStyle name="20% - Accent4 2 3 2 8" xfId="6783"/>
    <cellStyle name="20% - Accent4 2 3 2 8 2" xfId="6784"/>
    <cellStyle name="20% - Accent4 2 3 2 8 3" xfId="51286"/>
    <cellStyle name="20% - Accent4 2 3 2 9" xfId="6785"/>
    <cellStyle name="20% - Accent4 2 3 3" xfId="6786"/>
    <cellStyle name="20% - Accent4 2 3 3 2" xfId="6787"/>
    <cellStyle name="20% - Accent4 2 3 3 2 2" xfId="6788"/>
    <cellStyle name="20% - Accent4 2 3 3 2 2 2" xfId="6789"/>
    <cellStyle name="20% - Accent4 2 3 3 2 2 2 2" xfId="6790"/>
    <cellStyle name="20% - Accent4 2 3 3 2 2 2 2 2" xfId="6791"/>
    <cellStyle name="20% - Accent4 2 3 3 2 2 2 2 3" xfId="51287"/>
    <cellStyle name="20% - Accent4 2 3 3 2 2 2 3" xfId="6792"/>
    <cellStyle name="20% - Accent4 2 3 3 2 2 2 4" xfId="6793"/>
    <cellStyle name="20% - Accent4 2 3 3 2 2 3" xfId="6794"/>
    <cellStyle name="20% - Accent4 2 3 3 2 2 3 2" xfId="6795"/>
    <cellStyle name="20% - Accent4 2 3 3 2 2 3 2 2" xfId="6796"/>
    <cellStyle name="20% - Accent4 2 3 3 2 2 3 2 3" xfId="51288"/>
    <cellStyle name="20% - Accent4 2 3 3 2 2 3 3" xfId="6797"/>
    <cellStyle name="20% - Accent4 2 3 3 2 2 3 4" xfId="6798"/>
    <cellStyle name="20% - Accent4 2 3 3 2 2 4" xfId="6799"/>
    <cellStyle name="20% - Accent4 2 3 3 2 2 4 2" xfId="6800"/>
    <cellStyle name="20% - Accent4 2 3 3 2 2 4 3" xfId="51289"/>
    <cellStyle name="20% - Accent4 2 3 3 2 2 5" xfId="6801"/>
    <cellStyle name="20% - Accent4 2 3 3 2 2 6" xfId="6802"/>
    <cellStyle name="20% - Accent4 2 3 3 2 3" xfId="6803"/>
    <cellStyle name="20% - Accent4 2 3 3 2 3 2" xfId="6804"/>
    <cellStyle name="20% - Accent4 2 3 3 2 3 2 2" xfId="6805"/>
    <cellStyle name="20% - Accent4 2 3 3 2 3 2 3" xfId="51290"/>
    <cellStyle name="20% - Accent4 2 3 3 2 3 3" xfId="6806"/>
    <cellStyle name="20% - Accent4 2 3 3 2 3 4" xfId="6807"/>
    <cellStyle name="20% - Accent4 2 3 3 2 4" xfId="6808"/>
    <cellStyle name="20% - Accent4 2 3 3 2 4 2" xfId="6809"/>
    <cellStyle name="20% - Accent4 2 3 3 2 4 2 2" xfId="6810"/>
    <cellStyle name="20% - Accent4 2 3 3 2 4 2 3" xfId="51291"/>
    <cellStyle name="20% - Accent4 2 3 3 2 4 3" xfId="6811"/>
    <cellStyle name="20% - Accent4 2 3 3 2 4 4" xfId="6812"/>
    <cellStyle name="20% - Accent4 2 3 3 2 5" xfId="6813"/>
    <cellStyle name="20% - Accent4 2 3 3 2 5 2" xfId="6814"/>
    <cellStyle name="20% - Accent4 2 3 3 2 5 3" xfId="51292"/>
    <cellStyle name="20% - Accent4 2 3 3 2 6" xfId="6815"/>
    <cellStyle name="20% - Accent4 2 3 3 2 7" xfId="6816"/>
    <cellStyle name="20% - Accent4 2 3 3 3" xfId="6817"/>
    <cellStyle name="20% - Accent4 2 3 3 3 2" xfId="6818"/>
    <cellStyle name="20% - Accent4 2 3 3 3 2 2" xfId="6819"/>
    <cellStyle name="20% - Accent4 2 3 3 3 2 2 2" xfId="6820"/>
    <cellStyle name="20% - Accent4 2 3 3 3 2 2 3" xfId="51293"/>
    <cellStyle name="20% - Accent4 2 3 3 3 2 3" xfId="6821"/>
    <cellStyle name="20% - Accent4 2 3 3 3 2 4" xfId="6822"/>
    <cellStyle name="20% - Accent4 2 3 3 3 3" xfId="6823"/>
    <cellStyle name="20% - Accent4 2 3 3 3 3 2" xfId="6824"/>
    <cellStyle name="20% - Accent4 2 3 3 3 3 2 2" xfId="6825"/>
    <cellStyle name="20% - Accent4 2 3 3 3 3 2 3" xfId="51294"/>
    <cellStyle name="20% - Accent4 2 3 3 3 3 3" xfId="6826"/>
    <cellStyle name="20% - Accent4 2 3 3 3 3 4" xfId="6827"/>
    <cellStyle name="20% - Accent4 2 3 3 3 4" xfId="6828"/>
    <cellStyle name="20% - Accent4 2 3 3 3 4 2" xfId="6829"/>
    <cellStyle name="20% - Accent4 2 3 3 3 4 3" xfId="51295"/>
    <cellStyle name="20% - Accent4 2 3 3 3 5" xfId="6830"/>
    <cellStyle name="20% - Accent4 2 3 3 3 6" xfId="6831"/>
    <cellStyle name="20% - Accent4 2 3 3 4" xfId="6832"/>
    <cellStyle name="20% - Accent4 2 3 3 4 2" xfId="6833"/>
    <cellStyle name="20% - Accent4 2 3 3 4 2 2" xfId="6834"/>
    <cellStyle name="20% - Accent4 2 3 3 4 2 3" xfId="51296"/>
    <cellStyle name="20% - Accent4 2 3 3 4 3" xfId="6835"/>
    <cellStyle name="20% - Accent4 2 3 3 4 4" xfId="6836"/>
    <cellStyle name="20% - Accent4 2 3 3 5" xfId="6837"/>
    <cellStyle name="20% - Accent4 2 3 3 5 2" xfId="6838"/>
    <cellStyle name="20% - Accent4 2 3 3 5 2 2" xfId="6839"/>
    <cellStyle name="20% - Accent4 2 3 3 5 2 3" xfId="51297"/>
    <cellStyle name="20% - Accent4 2 3 3 5 3" xfId="6840"/>
    <cellStyle name="20% - Accent4 2 3 3 5 4" xfId="6841"/>
    <cellStyle name="20% - Accent4 2 3 3 6" xfId="6842"/>
    <cellStyle name="20% - Accent4 2 3 3 6 2" xfId="6843"/>
    <cellStyle name="20% - Accent4 2 3 3 6 3" xfId="51298"/>
    <cellStyle name="20% - Accent4 2 3 3 7" xfId="6844"/>
    <cellStyle name="20% - Accent4 2 3 3 8" xfId="6845"/>
    <cellStyle name="20% - Accent4 2 3 4" xfId="6846"/>
    <cellStyle name="20% - Accent4 2 3 4 2" xfId="6847"/>
    <cellStyle name="20% - Accent4 2 3 4 2 2" xfId="6848"/>
    <cellStyle name="20% - Accent4 2 3 4 2 2 2" xfId="6849"/>
    <cellStyle name="20% - Accent4 2 3 4 2 2 2 2" xfId="6850"/>
    <cellStyle name="20% - Accent4 2 3 4 2 2 2 3" xfId="51299"/>
    <cellStyle name="20% - Accent4 2 3 4 2 2 3" xfId="6851"/>
    <cellStyle name="20% - Accent4 2 3 4 2 2 4" xfId="6852"/>
    <cellStyle name="20% - Accent4 2 3 4 2 3" xfId="6853"/>
    <cellStyle name="20% - Accent4 2 3 4 2 3 2" xfId="6854"/>
    <cellStyle name="20% - Accent4 2 3 4 2 3 2 2" xfId="6855"/>
    <cellStyle name="20% - Accent4 2 3 4 2 3 2 3" xfId="51300"/>
    <cellStyle name="20% - Accent4 2 3 4 2 3 3" xfId="6856"/>
    <cellStyle name="20% - Accent4 2 3 4 2 3 4" xfId="6857"/>
    <cellStyle name="20% - Accent4 2 3 4 2 4" xfId="6858"/>
    <cellStyle name="20% - Accent4 2 3 4 2 4 2" xfId="6859"/>
    <cellStyle name="20% - Accent4 2 3 4 2 4 3" xfId="51301"/>
    <cellStyle name="20% - Accent4 2 3 4 2 5" xfId="6860"/>
    <cellStyle name="20% - Accent4 2 3 4 2 6" xfId="6861"/>
    <cellStyle name="20% - Accent4 2 3 4 3" xfId="6862"/>
    <cellStyle name="20% - Accent4 2 3 4 3 2" xfId="6863"/>
    <cellStyle name="20% - Accent4 2 3 4 3 2 2" xfId="6864"/>
    <cellStyle name="20% - Accent4 2 3 4 3 2 3" xfId="51302"/>
    <cellStyle name="20% - Accent4 2 3 4 3 3" xfId="6865"/>
    <cellStyle name="20% - Accent4 2 3 4 3 4" xfId="6866"/>
    <cellStyle name="20% - Accent4 2 3 4 4" xfId="6867"/>
    <cellStyle name="20% - Accent4 2 3 4 4 2" xfId="6868"/>
    <cellStyle name="20% - Accent4 2 3 4 4 2 2" xfId="6869"/>
    <cellStyle name="20% - Accent4 2 3 4 4 2 3" xfId="51303"/>
    <cellStyle name="20% - Accent4 2 3 4 4 3" xfId="6870"/>
    <cellStyle name="20% - Accent4 2 3 4 4 4" xfId="6871"/>
    <cellStyle name="20% - Accent4 2 3 4 5" xfId="6872"/>
    <cellStyle name="20% - Accent4 2 3 4 5 2" xfId="6873"/>
    <cellStyle name="20% - Accent4 2 3 4 5 3" xfId="51304"/>
    <cellStyle name="20% - Accent4 2 3 4 6" xfId="6874"/>
    <cellStyle name="20% - Accent4 2 3 4 7" xfId="6875"/>
    <cellStyle name="20% - Accent4 2 3 5" xfId="6876"/>
    <cellStyle name="20% - Accent4 2 3 5 2" xfId="6877"/>
    <cellStyle name="20% - Accent4 2 3 5 2 2" xfId="6878"/>
    <cellStyle name="20% - Accent4 2 3 5 2 2 2" xfId="6879"/>
    <cellStyle name="20% - Accent4 2 3 5 2 2 3" xfId="51305"/>
    <cellStyle name="20% - Accent4 2 3 5 2 3" xfId="6880"/>
    <cellStyle name="20% - Accent4 2 3 5 2 4" xfId="6881"/>
    <cellStyle name="20% - Accent4 2 3 5 3" xfId="6882"/>
    <cellStyle name="20% - Accent4 2 3 5 3 2" xfId="6883"/>
    <cellStyle name="20% - Accent4 2 3 5 3 2 2" xfId="6884"/>
    <cellStyle name="20% - Accent4 2 3 5 3 2 3" xfId="51306"/>
    <cellStyle name="20% - Accent4 2 3 5 3 3" xfId="6885"/>
    <cellStyle name="20% - Accent4 2 3 5 3 4" xfId="6886"/>
    <cellStyle name="20% - Accent4 2 3 5 4" xfId="6887"/>
    <cellStyle name="20% - Accent4 2 3 5 4 2" xfId="6888"/>
    <cellStyle name="20% - Accent4 2 3 5 4 3" xfId="51307"/>
    <cellStyle name="20% - Accent4 2 3 5 5" xfId="6889"/>
    <cellStyle name="20% - Accent4 2 3 5 6" xfId="6890"/>
    <cellStyle name="20% - Accent4 2 3 6" xfId="6891"/>
    <cellStyle name="20% - Accent4 2 3 6 2" xfId="6892"/>
    <cellStyle name="20% - Accent4 2 3 6 2 2" xfId="6893"/>
    <cellStyle name="20% - Accent4 2 3 6 2 2 2" xfId="6894"/>
    <cellStyle name="20% - Accent4 2 3 6 2 2 3" xfId="51308"/>
    <cellStyle name="20% - Accent4 2 3 6 2 3" xfId="6895"/>
    <cellStyle name="20% - Accent4 2 3 6 2 4" xfId="6896"/>
    <cellStyle name="20% - Accent4 2 3 6 3" xfId="6897"/>
    <cellStyle name="20% - Accent4 2 3 6 3 2" xfId="6898"/>
    <cellStyle name="20% - Accent4 2 3 6 3 3" xfId="51309"/>
    <cellStyle name="20% - Accent4 2 3 6 4" xfId="6899"/>
    <cellStyle name="20% - Accent4 2 3 6 5" xfId="6900"/>
    <cellStyle name="20% - Accent4 2 3 7" xfId="6901"/>
    <cellStyle name="20% - Accent4 2 3 7 2" xfId="6902"/>
    <cellStyle name="20% - Accent4 2 3 7 2 2" xfId="6903"/>
    <cellStyle name="20% - Accent4 2 3 7 2 3" xfId="51310"/>
    <cellStyle name="20% - Accent4 2 3 7 3" xfId="6904"/>
    <cellStyle name="20% - Accent4 2 3 7 4" xfId="6905"/>
    <cellStyle name="20% - Accent4 2 3 8" xfId="6906"/>
    <cellStyle name="20% - Accent4 2 3 8 2" xfId="6907"/>
    <cellStyle name="20% - Accent4 2 3 8 2 2" xfId="6908"/>
    <cellStyle name="20% - Accent4 2 3 8 2 3" xfId="51311"/>
    <cellStyle name="20% - Accent4 2 3 8 3" xfId="6909"/>
    <cellStyle name="20% - Accent4 2 3 8 4" xfId="6910"/>
    <cellStyle name="20% - Accent4 2 3 9" xfId="6911"/>
    <cellStyle name="20% - Accent4 2 3 9 2" xfId="6912"/>
    <cellStyle name="20% - Accent4 2 3 9 3" xfId="51312"/>
    <cellStyle name="20% - Accent4 2 4" xfId="6913"/>
    <cellStyle name="20% - Accent4 2 4 10" xfId="6914"/>
    <cellStyle name="20% - Accent4 2 4 2" xfId="6915"/>
    <cellStyle name="20% - Accent4 2 4 2 2" xfId="6916"/>
    <cellStyle name="20% - Accent4 2 4 2 2 2" xfId="6917"/>
    <cellStyle name="20% - Accent4 2 4 2 2 2 2" xfId="6918"/>
    <cellStyle name="20% - Accent4 2 4 2 2 2 2 2" xfId="6919"/>
    <cellStyle name="20% - Accent4 2 4 2 2 2 2 2 2" xfId="6920"/>
    <cellStyle name="20% - Accent4 2 4 2 2 2 2 2 3" xfId="51313"/>
    <cellStyle name="20% - Accent4 2 4 2 2 2 2 3" xfId="6921"/>
    <cellStyle name="20% - Accent4 2 4 2 2 2 2 4" xfId="6922"/>
    <cellStyle name="20% - Accent4 2 4 2 2 2 3" xfId="6923"/>
    <cellStyle name="20% - Accent4 2 4 2 2 2 3 2" xfId="6924"/>
    <cellStyle name="20% - Accent4 2 4 2 2 2 3 2 2" xfId="6925"/>
    <cellStyle name="20% - Accent4 2 4 2 2 2 3 2 3" xfId="51314"/>
    <cellStyle name="20% - Accent4 2 4 2 2 2 3 3" xfId="6926"/>
    <cellStyle name="20% - Accent4 2 4 2 2 2 3 4" xfId="6927"/>
    <cellStyle name="20% - Accent4 2 4 2 2 2 4" xfId="6928"/>
    <cellStyle name="20% - Accent4 2 4 2 2 2 4 2" xfId="6929"/>
    <cellStyle name="20% - Accent4 2 4 2 2 2 4 3" xfId="51315"/>
    <cellStyle name="20% - Accent4 2 4 2 2 2 5" xfId="6930"/>
    <cellStyle name="20% - Accent4 2 4 2 2 2 6" xfId="6931"/>
    <cellStyle name="20% - Accent4 2 4 2 2 3" xfId="6932"/>
    <cellStyle name="20% - Accent4 2 4 2 2 3 2" xfId="6933"/>
    <cellStyle name="20% - Accent4 2 4 2 2 3 2 2" xfId="6934"/>
    <cellStyle name="20% - Accent4 2 4 2 2 3 2 3" xfId="51316"/>
    <cellStyle name="20% - Accent4 2 4 2 2 3 3" xfId="6935"/>
    <cellStyle name="20% - Accent4 2 4 2 2 3 4" xfId="6936"/>
    <cellStyle name="20% - Accent4 2 4 2 2 4" xfId="6937"/>
    <cellStyle name="20% - Accent4 2 4 2 2 4 2" xfId="6938"/>
    <cellStyle name="20% - Accent4 2 4 2 2 4 2 2" xfId="6939"/>
    <cellStyle name="20% - Accent4 2 4 2 2 4 2 3" xfId="51317"/>
    <cellStyle name="20% - Accent4 2 4 2 2 4 3" xfId="6940"/>
    <cellStyle name="20% - Accent4 2 4 2 2 4 4" xfId="6941"/>
    <cellStyle name="20% - Accent4 2 4 2 2 5" xfId="6942"/>
    <cellStyle name="20% - Accent4 2 4 2 2 5 2" xfId="6943"/>
    <cellStyle name="20% - Accent4 2 4 2 2 5 3" xfId="51318"/>
    <cellStyle name="20% - Accent4 2 4 2 2 6" xfId="6944"/>
    <cellStyle name="20% - Accent4 2 4 2 2 7" xfId="6945"/>
    <cellStyle name="20% - Accent4 2 4 2 3" xfId="6946"/>
    <cellStyle name="20% - Accent4 2 4 2 3 2" xfId="6947"/>
    <cellStyle name="20% - Accent4 2 4 2 3 2 2" xfId="6948"/>
    <cellStyle name="20% - Accent4 2 4 2 3 2 2 2" xfId="6949"/>
    <cellStyle name="20% - Accent4 2 4 2 3 2 2 3" xfId="51319"/>
    <cellStyle name="20% - Accent4 2 4 2 3 2 3" xfId="6950"/>
    <cellStyle name="20% - Accent4 2 4 2 3 2 4" xfId="6951"/>
    <cellStyle name="20% - Accent4 2 4 2 3 3" xfId="6952"/>
    <cellStyle name="20% - Accent4 2 4 2 3 3 2" xfId="6953"/>
    <cellStyle name="20% - Accent4 2 4 2 3 3 2 2" xfId="6954"/>
    <cellStyle name="20% - Accent4 2 4 2 3 3 2 3" xfId="51320"/>
    <cellStyle name="20% - Accent4 2 4 2 3 3 3" xfId="6955"/>
    <cellStyle name="20% - Accent4 2 4 2 3 3 4" xfId="6956"/>
    <cellStyle name="20% - Accent4 2 4 2 3 4" xfId="6957"/>
    <cellStyle name="20% - Accent4 2 4 2 3 4 2" xfId="6958"/>
    <cellStyle name="20% - Accent4 2 4 2 3 4 3" xfId="51321"/>
    <cellStyle name="20% - Accent4 2 4 2 3 5" xfId="6959"/>
    <cellStyle name="20% - Accent4 2 4 2 3 6" xfId="6960"/>
    <cellStyle name="20% - Accent4 2 4 2 4" xfId="6961"/>
    <cellStyle name="20% - Accent4 2 4 2 4 2" xfId="6962"/>
    <cellStyle name="20% - Accent4 2 4 2 4 2 2" xfId="6963"/>
    <cellStyle name="20% - Accent4 2 4 2 4 2 3" xfId="51322"/>
    <cellStyle name="20% - Accent4 2 4 2 4 3" xfId="6964"/>
    <cellStyle name="20% - Accent4 2 4 2 4 4" xfId="6965"/>
    <cellStyle name="20% - Accent4 2 4 2 5" xfId="6966"/>
    <cellStyle name="20% - Accent4 2 4 2 5 2" xfId="6967"/>
    <cellStyle name="20% - Accent4 2 4 2 5 2 2" xfId="6968"/>
    <cellStyle name="20% - Accent4 2 4 2 5 2 3" xfId="51323"/>
    <cellStyle name="20% - Accent4 2 4 2 5 3" xfId="6969"/>
    <cellStyle name="20% - Accent4 2 4 2 5 4" xfId="6970"/>
    <cellStyle name="20% - Accent4 2 4 2 6" xfId="6971"/>
    <cellStyle name="20% - Accent4 2 4 2 6 2" xfId="6972"/>
    <cellStyle name="20% - Accent4 2 4 2 6 3" xfId="51324"/>
    <cellStyle name="20% - Accent4 2 4 2 7" xfId="6973"/>
    <cellStyle name="20% - Accent4 2 4 2 8" xfId="6974"/>
    <cellStyle name="20% - Accent4 2 4 3" xfId="6975"/>
    <cellStyle name="20% - Accent4 2 4 3 2" xfId="6976"/>
    <cellStyle name="20% - Accent4 2 4 3 2 2" xfId="6977"/>
    <cellStyle name="20% - Accent4 2 4 3 2 2 2" xfId="6978"/>
    <cellStyle name="20% - Accent4 2 4 3 2 2 2 2" xfId="6979"/>
    <cellStyle name="20% - Accent4 2 4 3 2 2 2 3" xfId="51325"/>
    <cellStyle name="20% - Accent4 2 4 3 2 2 3" xfId="6980"/>
    <cellStyle name="20% - Accent4 2 4 3 2 2 4" xfId="6981"/>
    <cellStyle name="20% - Accent4 2 4 3 2 3" xfId="6982"/>
    <cellStyle name="20% - Accent4 2 4 3 2 3 2" xfId="6983"/>
    <cellStyle name="20% - Accent4 2 4 3 2 3 2 2" xfId="6984"/>
    <cellStyle name="20% - Accent4 2 4 3 2 3 2 3" xfId="51326"/>
    <cellStyle name="20% - Accent4 2 4 3 2 3 3" xfId="6985"/>
    <cellStyle name="20% - Accent4 2 4 3 2 3 4" xfId="6986"/>
    <cellStyle name="20% - Accent4 2 4 3 2 4" xfId="6987"/>
    <cellStyle name="20% - Accent4 2 4 3 2 4 2" xfId="6988"/>
    <cellStyle name="20% - Accent4 2 4 3 2 4 3" xfId="51327"/>
    <cellStyle name="20% - Accent4 2 4 3 2 5" xfId="6989"/>
    <cellStyle name="20% - Accent4 2 4 3 2 6" xfId="6990"/>
    <cellStyle name="20% - Accent4 2 4 3 3" xfId="6991"/>
    <cellStyle name="20% - Accent4 2 4 3 3 2" xfId="6992"/>
    <cellStyle name="20% - Accent4 2 4 3 3 2 2" xfId="6993"/>
    <cellStyle name="20% - Accent4 2 4 3 3 2 3" xfId="51328"/>
    <cellStyle name="20% - Accent4 2 4 3 3 3" xfId="6994"/>
    <cellStyle name="20% - Accent4 2 4 3 3 4" xfId="6995"/>
    <cellStyle name="20% - Accent4 2 4 3 4" xfId="6996"/>
    <cellStyle name="20% - Accent4 2 4 3 4 2" xfId="6997"/>
    <cellStyle name="20% - Accent4 2 4 3 4 2 2" xfId="6998"/>
    <cellStyle name="20% - Accent4 2 4 3 4 2 3" xfId="51329"/>
    <cellStyle name="20% - Accent4 2 4 3 4 3" xfId="6999"/>
    <cellStyle name="20% - Accent4 2 4 3 4 4" xfId="7000"/>
    <cellStyle name="20% - Accent4 2 4 3 5" xfId="7001"/>
    <cellStyle name="20% - Accent4 2 4 3 5 2" xfId="7002"/>
    <cellStyle name="20% - Accent4 2 4 3 5 3" xfId="51330"/>
    <cellStyle name="20% - Accent4 2 4 3 6" xfId="7003"/>
    <cellStyle name="20% - Accent4 2 4 3 7" xfId="7004"/>
    <cellStyle name="20% - Accent4 2 4 4" xfId="7005"/>
    <cellStyle name="20% - Accent4 2 4 4 2" xfId="7006"/>
    <cellStyle name="20% - Accent4 2 4 4 2 2" xfId="7007"/>
    <cellStyle name="20% - Accent4 2 4 4 2 2 2" xfId="7008"/>
    <cellStyle name="20% - Accent4 2 4 4 2 2 3" xfId="51331"/>
    <cellStyle name="20% - Accent4 2 4 4 2 3" xfId="7009"/>
    <cellStyle name="20% - Accent4 2 4 4 2 4" xfId="7010"/>
    <cellStyle name="20% - Accent4 2 4 4 3" xfId="7011"/>
    <cellStyle name="20% - Accent4 2 4 4 3 2" xfId="7012"/>
    <cellStyle name="20% - Accent4 2 4 4 3 2 2" xfId="7013"/>
    <cellStyle name="20% - Accent4 2 4 4 3 2 3" xfId="51332"/>
    <cellStyle name="20% - Accent4 2 4 4 3 3" xfId="7014"/>
    <cellStyle name="20% - Accent4 2 4 4 3 4" xfId="7015"/>
    <cellStyle name="20% - Accent4 2 4 4 4" xfId="7016"/>
    <cellStyle name="20% - Accent4 2 4 4 4 2" xfId="7017"/>
    <cellStyle name="20% - Accent4 2 4 4 4 3" xfId="51333"/>
    <cellStyle name="20% - Accent4 2 4 4 5" xfId="7018"/>
    <cellStyle name="20% - Accent4 2 4 4 6" xfId="7019"/>
    <cellStyle name="20% - Accent4 2 4 5" xfId="7020"/>
    <cellStyle name="20% - Accent4 2 4 5 2" xfId="7021"/>
    <cellStyle name="20% - Accent4 2 4 5 2 2" xfId="7022"/>
    <cellStyle name="20% - Accent4 2 4 5 2 2 2" xfId="7023"/>
    <cellStyle name="20% - Accent4 2 4 5 2 2 3" xfId="51334"/>
    <cellStyle name="20% - Accent4 2 4 5 2 3" xfId="7024"/>
    <cellStyle name="20% - Accent4 2 4 5 2 4" xfId="7025"/>
    <cellStyle name="20% - Accent4 2 4 5 3" xfId="7026"/>
    <cellStyle name="20% - Accent4 2 4 5 3 2" xfId="7027"/>
    <cellStyle name="20% - Accent4 2 4 5 3 3" xfId="51335"/>
    <cellStyle name="20% - Accent4 2 4 5 4" xfId="7028"/>
    <cellStyle name="20% - Accent4 2 4 5 5" xfId="7029"/>
    <cellStyle name="20% - Accent4 2 4 6" xfId="7030"/>
    <cellStyle name="20% - Accent4 2 4 6 2" xfId="7031"/>
    <cellStyle name="20% - Accent4 2 4 6 2 2" xfId="7032"/>
    <cellStyle name="20% - Accent4 2 4 6 2 3" xfId="51336"/>
    <cellStyle name="20% - Accent4 2 4 6 3" xfId="7033"/>
    <cellStyle name="20% - Accent4 2 4 6 4" xfId="7034"/>
    <cellStyle name="20% - Accent4 2 4 7" xfId="7035"/>
    <cellStyle name="20% - Accent4 2 4 7 2" xfId="7036"/>
    <cellStyle name="20% - Accent4 2 4 7 2 2" xfId="7037"/>
    <cellStyle name="20% - Accent4 2 4 7 2 3" xfId="51337"/>
    <cellStyle name="20% - Accent4 2 4 7 3" xfId="7038"/>
    <cellStyle name="20% - Accent4 2 4 7 4" xfId="7039"/>
    <cellStyle name="20% - Accent4 2 4 8" xfId="7040"/>
    <cellStyle name="20% - Accent4 2 4 8 2" xfId="7041"/>
    <cellStyle name="20% - Accent4 2 4 8 3" xfId="51338"/>
    <cellStyle name="20% - Accent4 2 4 9" xfId="7042"/>
    <cellStyle name="20% - Accent4 2 5" xfId="7043"/>
    <cellStyle name="20% - Accent4 2 5 10" xfId="7044"/>
    <cellStyle name="20% - Accent4 2 5 2" xfId="7045"/>
    <cellStyle name="20% - Accent4 2 5 2 2" xfId="7046"/>
    <cellStyle name="20% - Accent4 2 5 2 2 2" xfId="7047"/>
    <cellStyle name="20% - Accent4 2 5 2 2 2 2" xfId="7048"/>
    <cellStyle name="20% - Accent4 2 5 2 2 2 2 2" xfId="7049"/>
    <cellStyle name="20% - Accent4 2 5 2 2 2 2 2 2" xfId="7050"/>
    <cellStyle name="20% - Accent4 2 5 2 2 2 2 2 3" xfId="51339"/>
    <cellStyle name="20% - Accent4 2 5 2 2 2 2 3" xfId="7051"/>
    <cellStyle name="20% - Accent4 2 5 2 2 2 2 4" xfId="7052"/>
    <cellStyle name="20% - Accent4 2 5 2 2 2 3" xfId="7053"/>
    <cellStyle name="20% - Accent4 2 5 2 2 2 3 2" xfId="7054"/>
    <cellStyle name="20% - Accent4 2 5 2 2 2 3 2 2" xfId="7055"/>
    <cellStyle name="20% - Accent4 2 5 2 2 2 3 2 3" xfId="51340"/>
    <cellStyle name="20% - Accent4 2 5 2 2 2 3 3" xfId="7056"/>
    <cellStyle name="20% - Accent4 2 5 2 2 2 3 4" xfId="7057"/>
    <cellStyle name="20% - Accent4 2 5 2 2 2 4" xfId="7058"/>
    <cellStyle name="20% - Accent4 2 5 2 2 2 4 2" xfId="7059"/>
    <cellStyle name="20% - Accent4 2 5 2 2 2 4 3" xfId="51341"/>
    <cellStyle name="20% - Accent4 2 5 2 2 2 5" xfId="7060"/>
    <cellStyle name="20% - Accent4 2 5 2 2 2 6" xfId="7061"/>
    <cellStyle name="20% - Accent4 2 5 2 2 3" xfId="7062"/>
    <cellStyle name="20% - Accent4 2 5 2 2 3 2" xfId="7063"/>
    <cellStyle name="20% - Accent4 2 5 2 2 3 2 2" xfId="7064"/>
    <cellStyle name="20% - Accent4 2 5 2 2 3 2 3" xfId="51342"/>
    <cellStyle name="20% - Accent4 2 5 2 2 3 3" xfId="7065"/>
    <cellStyle name="20% - Accent4 2 5 2 2 3 4" xfId="7066"/>
    <cellStyle name="20% - Accent4 2 5 2 2 4" xfId="7067"/>
    <cellStyle name="20% - Accent4 2 5 2 2 4 2" xfId="7068"/>
    <cellStyle name="20% - Accent4 2 5 2 2 4 2 2" xfId="7069"/>
    <cellStyle name="20% - Accent4 2 5 2 2 4 2 3" xfId="51343"/>
    <cellStyle name="20% - Accent4 2 5 2 2 4 3" xfId="7070"/>
    <cellStyle name="20% - Accent4 2 5 2 2 4 4" xfId="7071"/>
    <cellStyle name="20% - Accent4 2 5 2 2 5" xfId="7072"/>
    <cellStyle name="20% - Accent4 2 5 2 2 5 2" xfId="7073"/>
    <cellStyle name="20% - Accent4 2 5 2 2 5 3" xfId="51344"/>
    <cellStyle name="20% - Accent4 2 5 2 2 6" xfId="7074"/>
    <cellStyle name="20% - Accent4 2 5 2 2 7" xfId="7075"/>
    <cellStyle name="20% - Accent4 2 5 2 3" xfId="7076"/>
    <cellStyle name="20% - Accent4 2 5 2 3 2" xfId="7077"/>
    <cellStyle name="20% - Accent4 2 5 2 3 2 2" xfId="7078"/>
    <cellStyle name="20% - Accent4 2 5 2 3 2 2 2" xfId="7079"/>
    <cellStyle name="20% - Accent4 2 5 2 3 2 2 3" xfId="51345"/>
    <cellStyle name="20% - Accent4 2 5 2 3 2 3" xfId="7080"/>
    <cellStyle name="20% - Accent4 2 5 2 3 2 4" xfId="7081"/>
    <cellStyle name="20% - Accent4 2 5 2 3 3" xfId="7082"/>
    <cellStyle name="20% - Accent4 2 5 2 3 3 2" xfId="7083"/>
    <cellStyle name="20% - Accent4 2 5 2 3 3 2 2" xfId="7084"/>
    <cellStyle name="20% - Accent4 2 5 2 3 3 2 3" xfId="51346"/>
    <cellStyle name="20% - Accent4 2 5 2 3 3 3" xfId="7085"/>
    <cellStyle name="20% - Accent4 2 5 2 3 3 4" xfId="7086"/>
    <cellStyle name="20% - Accent4 2 5 2 3 4" xfId="7087"/>
    <cellStyle name="20% - Accent4 2 5 2 3 4 2" xfId="7088"/>
    <cellStyle name="20% - Accent4 2 5 2 3 4 3" xfId="51347"/>
    <cellStyle name="20% - Accent4 2 5 2 3 5" xfId="7089"/>
    <cellStyle name="20% - Accent4 2 5 2 3 6" xfId="7090"/>
    <cellStyle name="20% - Accent4 2 5 2 4" xfId="7091"/>
    <cellStyle name="20% - Accent4 2 5 2 4 2" xfId="7092"/>
    <cellStyle name="20% - Accent4 2 5 2 4 2 2" xfId="7093"/>
    <cellStyle name="20% - Accent4 2 5 2 4 2 3" xfId="51348"/>
    <cellStyle name="20% - Accent4 2 5 2 4 3" xfId="7094"/>
    <cellStyle name="20% - Accent4 2 5 2 4 4" xfId="7095"/>
    <cellStyle name="20% - Accent4 2 5 2 5" xfId="7096"/>
    <cellStyle name="20% - Accent4 2 5 2 5 2" xfId="7097"/>
    <cellStyle name="20% - Accent4 2 5 2 5 2 2" xfId="7098"/>
    <cellStyle name="20% - Accent4 2 5 2 5 2 3" xfId="51349"/>
    <cellStyle name="20% - Accent4 2 5 2 5 3" xfId="7099"/>
    <cellStyle name="20% - Accent4 2 5 2 5 4" xfId="7100"/>
    <cellStyle name="20% - Accent4 2 5 2 6" xfId="7101"/>
    <cellStyle name="20% - Accent4 2 5 2 6 2" xfId="7102"/>
    <cellStyle name="20% - Accent4 2 5 2 6 3" xfId="51350"/>
    <cellStyle name="20% - Accent4 2 5 2 7" xfId="7103"/>
    <cellStyle name="20% - Accent4 2 5 2 8" xfId="7104"/>
    <cellStyle name="20% - Accent4 2 5 3" xfId="7105"/>
    <cellStyle name="20% - Accent4 2 5 3 2" xfId="7106"/>
    <cellStyle name="20% - Accent4 2 5 3 2 2" xfId="7107"/>
    <cellStyle name="20% - Accent4 2 5 3 2 2 2" xfId="7108"/>
    <cellStyle name="20% - Accent4 2 5 3 2 2 2 2" xfId="7109"/>
    <cellStyle name="20% - Accent4 2 5 3 2 2 2 3" xfId="51351"/>
    <cellStyle name="20% - Accent4 2 5 3 2 2 3" xfId="7110"/>
    <cellStyle name="20% - Accent4 2 5 3 2 2 4" xfId="7111"/>
    <cellStyle name="20% - Accent4 2 5 3 2 3" xfId="7112"/>
    <cellStyle name="20% - Accent4 2 5 3 2 3 2" xfId="7113"/>
    <cellStyle name="20% - Accent4 2 5 3 2 3 2 2" xfId="7114"/>
    <cellStyle name="20% - Accent4 2 5 3 2 3 2 3" xfId="51352"/>
    <cellStyle name="20% - Accent4 2 5 3 2 3 3" xfId="7115"/>
    <cellStyle name="20% - Accent4 2 5 3 2 3 4" xfId="7116"/>
    <cellStyle name="20% - Accent4 2 5 3 2 4" xfId="7117"/>
    <cellStyle name="20% - Accent4 2 5 3 2 4 2" xfId="7118"/>
    <cellStyle name="20% - Accent4 2 5 3 2 4 3" xfId="51353"/>
    <cellStyle name="20% - Accent4 2 5 3 2 5" xfId="7119"/>
    <cellStyle name="20% - Accent4 2 5 3 2 6" xfId="7120"/>
    <cellStyle name="20% - Accent4 2 5 3 3" xfId="7121"/>
    <cellStyle name="20% - Accent4 2 5 3 3 2" xfId="7122"/>
    <cellStyle name="20% - Accent4 2 5 3 3 2 2" xfId="7123"/>
    <cellStyle name="20% - Accent4 2 5 3 3 2 3" xfId="51354"/>
    <cellStyle name="20% - Accent4 2 5 3 3 3" xfId="7124"/>
    <cellStyle name="20% - Accent4 2 5 3 3 4" xfId="7125"/>
    <cellStyle name="20% - Accent4 2 5 3 4" xfId="7126"/>
    <cellStyle name="20% - Accent4 2 5 3 4 2" xfId="7127"/>
    <cellStyle name="20% - Accent4 2 5 3 4 2 2" xfId="7128"/>
    <cellStyle name="20% - Accent4 2 5 3 4 2 3" xfId="51355"/>
    <cellStyle name="20% - Accent4 2 5 3 4 3" xfId="7129"/>
    <cellStyle name="20% - Accent4 2 5 3 4 4" xfId="7130"/>
    <cellStyle name="20% - Accent4 2 5 3 5" xfId="7131"/>
    <cellStyle name="20% - Accent4 2 5 3 5 2" xfId="7132"/>
    <cellStyle name="20% - Accent4 2 5 3 5 3" xfId="51356"/>
    <cellStyle name="20% - Accent4 2 5 3 6" xfId="7133"/>
    <cellStyle name="20% - Accent4 2 5 3 7" xfId="7134"/>
    <cellStyle name="20% - Accent4 2 5 4" xfId="7135"/>
    <cellStyle name="20% - Accent4 2 5 4 2" xfId="7136"/>
    <cellStyle name="20% - Accent4 2 5 4 2 2" xfId="7137"/>
    <cellStyle name="20% - Accent4 2 5 4 2 2 2" xfId="7138"/>
    <cellStyle name="20% - Accent4 2 5 4 2 2 3" xfId="51357"/>
    <cellStyle name="20% - Accent4 2 5 4 2 3" xfId="7139"/>
    <cellStyle name="20% - Accent4 2 5 4 2 4" xfId="7140"/>
    <cellStyle name="20% - Accent4 2 5 4 3" xfId="7141"/>
    <cellStyle name="20% - Accent4 2 5 4 3 2" xfId="7142"/>
    <cellStyle name="20% - Accent4 2 5 4 3 2 2" xfId="7143"/>
    <cellStyle name="20% - Accent4 2 5 4 3 2 3" xfId="51358"/>
    <cellStyle name="20% - Accent4 2 5 4 3 3" xfId="7144"/>
    <cellStyle name="20% - Accent4 2 5 4 3 4" xfId="7145"/>
    <cellStyle name="20% - Accent4 2 5 4 4" xfId="7146"/>
    <cellStyle name="20% - Accent4 2 5 4 4 2" xfId="7147"/>
    <cellStyle name="20% - Accent4 2 5 4 4 3" xfId="51359"/>
    <cellStyle name="20% - Accent4 2 5 4 5" xfId="7148"/>
    <cellStyle name="20% - Accent4 2 5 4 6" xfId="7149"/>
    <cellStyle name="20% - Accent4 2 5 5" xfId="7150"/>
    <cellStyle name="20% - Accent4 2 5 5 2" xfId="7151"/>
    <cellStyle name="20% - Accent4 2 5 5 2 2" xfId="7152"/>
    <cellStyle name="20% - Accent4 2 5 5 2 2 2" xfId="7153"/>
    <cellStyle name="20% - Accent4 2 5 5 2 2 3" xfId="51360"/>
    <cellStyle name="20% - Accent4 2 5 5 2 3" xfId="7154"/>
    <cellStyle name="20% - Accent4 2 5 5 2 4" xfId="7155"/>
    <cellStyle name="20% - Accent4 2 5 5 3" xfId="7156"/>
    <cellStyle name="20% - Accent4 2 5 5 3 2" xfId="7157"/>
    <cellStyle name="20% - Accent4 2 5 5 3 3" xfId="51361"/>
    <cellStyle name="20% - Accent4 2 5 5 4" xfId="7158"/>
    <cellStyle name="20% - Accent4 2 5 5 5" xfId="7159"/>
    <cellStyle name="20% - Accent4 2 5 6" xfId="7160"/>
    <cellStyle name="20% - Accent4 2 5 6 2" xfId="7161"/>
    <cellStyle name="20% - Accent4 2 5 6 2 2" xfId="7162"/>
    <cellStyle name="20% - Accent4 2 5 6 2 3" xfId="51362"/>
    <cellStyle name="20% - Accent4 2 5 6 3" xfId="7163"/>
    <cellStyle name="20% - Accent4 2 5 6 4" xfId="7164"/>
    <cellStyle name="20% - Accent4 2 5 7" xfId="7165"/>
    <cellStyle name="20% - Accent4 2 5 7 2" xfId="7166"/>
    <cellStyle name="20% - Accent4 2 5 7 2 2" xfId="7167"/>
    <cellStyle name="20% - Accent4 2 5 7 2 3" xfId="51363"/>
    <cellStyle name="20% - Accent4 2 5 7 3" xfId="7168"/>
    <cellStyle name="20% - Accent4 2 5 7 4" xfId="7169"/>
    <cellStyle name="20% - Accent4 2 5 8" xfId="7170"/>
    <cellStyle name="20% - Accent4 2 5 8 2" xfId="7171"/>
    <cellStyle name="20% - Accent4 2 5 8 3" xfId="51364"/>
    <cellStyle name="20% - Accent4 2 5 9" xfId="7172"/>
    <cellStyle name="20% - Accent4 2 6" xfId="7173"/>
    <cellStyle name="20% - Accent4 2 6 10" xfId="7174"/>
    <cellStyle name="20% - Accent4 2 6 2" xfId="7175"/>
    <cellStyle name="20% - Accent4 2 6 2 2" xfId="7176"/>
    <cellStyle name="20% - Accent4 2 6 2 2 2" xfId="7177"/>
    <cellStyle name="20% - Accent4 2 6 2 2 2 2" xfId="7178"/>
    <cellStyle name="20% - Accent4 2 6 2 2 2 2 2" xfId="7179"/>
    <cellStyle name="20% - Accent4 2 6 2 2 2 2 2 2" xfId="7180"/>
    <cellStyle name="20% - Accent4 2 6 2 2 2 2 2 3" xfId="51365"/>
    <cellStyle name="20% - Accent4 2 6 2 2 2 2 3" xfId="7181"/>
    <cellStyle name="20% - Accent4 2 6 2 2 2 2 4" xfId="7182"/>
    <cellStyle name="20% - Accent4 2 6 2 2 2 3" xfId="7183"/>
    <cellStyle name="20% - Accent4 2 6 2 2 2 3 2" xfId="7184"/>
    <cellStyle name="20% - Accent4 2 6 2 2 2 3 2 2" xfId="7185"/>
    <cellStyle name="20% - Accent4 2 6 2 2 2 3 2 3" xfId="51366"/>
    <cellStyle name="20% - Accent4 2 6 2 2 2 3 3" xfId="7186"/>
    <cellStyle name="20% - Accent4 2 6 2 2 2 3 4" xfId="7187"/>
    <cellStyle name="20% - Accent4 2 6 2 2 2 4" xfId="7188"/>
    <cellStyle name="20% - Accent4 2 6 2 2 2 4 2" xfId="7189"/>
    <cellStyle name="20% - Accent4 2 6 2 2 2 4 3" xfId="51367"/>
    <cellStyle name="20% - Accent4 2 6 2 2 2 5" xfId="7190"/>
    <cellStyle name="20% - Accent4 2 6 2 2 2 6" xfId="7191"/>
    <cellStyle name="20% - Accent4 2 6 2 2 3" xfId="7192"/>
    <cellStyle name="20% - Accent4 2 6 2 2 3 2" xfId="7193"/>
    <cellStyle name="20% - Accent4 2 6 2 2 3 2 2" xfId="7194"/>
    <cellStyle name="20% - Accent4 2 6 2 2 3 2 3" xfId="51368"/>
    <cellStyle name="20% - Accent4 2 6 2 2 3 3" xfId="7195"/>
    <cellStyle name="20% - Accent4 2 6 2 2 3 4" xfId="7196"/>
    <cellStyle name="20% - Accent4 2 6 2 2 4" xfId="7197"/>
    <cellStyle name="20% - Accent4 2 6 2 2 4 2" xfId="7198"/>
    <cellStyle name="20% - Accent4 2 6 2 2 4 2 2" xfId="7199"/>
    <cellStyle name="20% - Accent4 2 6 2 2 4 2 3" xfId="51369"/>
    <cellStyle name="20% - Accent4 2 6 2 2 4 3" xfId="7200"/>
    <cellStyle name="20% - Accent4 2 6 2 2 4 4" xfId="7201"/>
    <cellStyle name="20% - Accent4 2 6 2 2 5" xfId="7202"/>
    <cellStyle name="20% - Accent4 2 6 2 2 5 2" xfId="7203"/>
    <cellStyle name="20% - Accent4 2 6 2 2 5 3" xfId="51370"/>
    <cellStyle name="20% - Accent4 2 6 2 2 6" xfId="7204"/>
    <cellStyle name="20% - Accent4 2 6 2 2 7" xfId="7205"/>
    <cellStyle name="20% - Accent4 2 6 2 3" xfId="7206"/>
    <cellStyle name="20% - Accent4 2 6 2 3 2" xfId="7207"/>
    <cellStyle name="20% - Accent4 2 6 2 3 2 2" xfId="7208"/>
    <cellStyle name="20% - Accent4 2 6 2 3 2 2 2" xfId="7209"/>
    <cellStyle name="20% - Accent4 2 6 2 3 2 2 3" xfId="51371"/>
    <cellStyle name="20% - Accent4 2 6 2 3 2 3" xfId="7210"/>
    <cellStyle name="20% - Accent4 2 6 2 3 2 4" xfId="7211"/>
    <cellStyle name="20% - Accent4 2 6 2 3 3" xfId="7212"/>
    <cellStyle name="20% - Accent4 2 6 2 3 3 2" xfId="7213"/>
    <cellStyle name="20% - Accent4 2 6 2 3 3 2 2" xfId="7214"/>
    <cellStyle name="20% - Accent4 2 6 2 3 3 2 3" xfId="51372"/>
    <cellStyle name="20% - Accent4 2 6 2 3 3 3" xfId="7215"/>
    <cellStyle name="20% - Accent4 2 6 2 3 3 4" xfId="7216"/>
    <cellStyle name="20% - Accent4 2 6 2 3 4" xfId="7217"/>
    <cellStyle name="20% - Accent4 2 6 2 3 4 2" xfId="7218"/>
    <cellStyle name="20% - Accent4 2 6 2 3 4 3" xfId="51373"/>
    <cellStyle name="20% - Accent4 2 6 2 3 5" xfId="7219"/>
    <cellStyle name="20% - Accent4 2 6 2 3 6" xfId="7220"/>
    <cellStyle name="20% - Accent4 2 6 2 4" xfId="7221"/>
    <cellStyle name="20% - Accent4 2 6 2 4 2" xfId="7222"/>
    <cellStyle name="20% - Accent4 2 6 2 4 2 2" xfId="7223"/>
    <cellStyle name="20% - Accent4 2 6 2 4 2 3" xfId="51374"/>
    <cellStyle name="20% - Accent4 2 6 2 4 3" xfId="7224"/>
    <cellStyle name="20% - Accent4 2 6 2 4 4" xfId="7225"/>
    <cellStyle name="20% - Accent4 2 6 2 5" xfId="7226"/>
    <cellStyle name="20% - Accent4 2 6 2 5 2" xfId="7227"/>
    <cellStyle name="20% - Accent4 2 6 2 5 2 2" xfId="7228"/>
    <cellStyle name="20% - Accent4 2 6 2 5 2 3" xfId="51375"/>
    <cellStyle name="20% - Accent4 2 6 2 5 3" xfId="7229"/>
    <cellStyle name="20% - Accent4 2 6 2 5 4" xfId="7230"/>
    <cellStyle name="20% - Accent4 2 6 2 6" xfId="7231"/>
    <cellStyle name="20% - Accent4 2 6 2 6 2" xfId="7232"/>
    <cellStyle name="20% - Accent4 2 6 2 6 3" xfId="51376"/>
    <cellStyle name="20% - Accent4 2 6 2 7" xfId="7233"/>
    <cellStyle name="20% - Accent4 2 6 2 8" xfId="7234"/>
    <cellStyle name="20% - Accent4 2 6 3" xfId="7235"/>
    <cellStyle name="20% - Accent4 2 6 3 2" xfId="7236"/>
    <cellStyle name="20% - Accent4 2 6 3 2 2" xfId="7237"/>
    <cellStyle name="20% - Accent4 2 6 3 2 2 2" xfId="7238"/>
    <cellStyle name="20% - Accent4 2 6 3 2 2 2 2" xfId="7239"/>
    <cellStyle name="20% - Accent4 2 6 3 2 2 2 3" xfId="51377"/>
    <cellStyle name="20% - Accent4 2 6 3 2 2 3" xfId="7240"/>
    <cellStyle name="20% - Accent4 2 6 3 2 2 4" xfId="7241"/>
    <cellStyle name="20% - Accent4 2 6 3 2 3" xfId="7242"/>
    <cellStyle name="20% - Accent4 2 6 3 2 3 2" xfId="7243"/>
    <cellStyle name="20% - Accent4 2 6 3 2 3 2 2" xfId="7244"/>
    <cellStyle name="20% - Accent4 2 6 3 2 3 2 3" xfId="51378"/>
    <cellStyle name="20% - Accent4 2 6 3 2 3 3" xfId="7245"/>
    <cellStyle name="20% - Accent4 2 6 3 2 3 4" xfId="7246"/>
    <cellStyle name="20% - Accent4 2 6 3 2 4" xfId="7247"/>
    <cellStyle name="20% - Accent4 2 6 3 2 4 2" xfId="7248"/>
    <cellStyle name="20% - Accent4 2 6 3 2 4 3" xfId="51379"/>
    <cellStyle name="20% - Accent4 2 6 3 2 5" xfId="7249"/>
    <cellStyle name="20% - Accent4 2 6 3 2 6" xfId="7250"/>
    <cellStyle name="20% - Accent4 2 6 3 3" xfId="7251"/>
    <cellStyle name="20% - Accent4 2 6 3 3 2" xfId="7252"/>
    <cellStyle name="20% - Accent4 2 6 3 3 2 2" xfId="7253"/>
    <cellStyle name="20% - Accent4 2 6 3 3 2 3" xfId="51380"/>
    <cellStyle name="20% - Accent4 2 6 3 3 3" xfId="7254"/>
    <cellStyle name="20% - Accent4 2 6 3 3 4" xfId="7255"/>
    <cellStyle name="20% - Accent4 2 6 3 4" xfId="7256"/>
    <cellStyle name="20% - Accent4 2 6 3 4 2" xfId="7257"/>
    <cellStyle name="20% - Accent4 2 6 3 4 2 2" xfId="7258"/>
    <cellStyle name="20% - Accent4 2 6 3 4 2 3" xfId="51381"/>
    <cellStyle name="20% - Accent4 2 6 3 4 3" xfId="7259"/>
    <cellStyle name="20% - Accent4 2 6 3 4 4" xfId="7260"/>
    <cellStyle name="20% - Accent4 2 6 3 5" xfId="7261"/>
    <cellStyle name="20% - Accent4 2 6 3 5 2" xfId="7262"/>
    <cellStyle name="20% - Accent4 2 6 3 5 3" xfId="51382"/>
    <cellStyle name="20% - Accent4 2 6 3 6" xfId="7263"/>
    <cellStyle name="20% - Accent4 2 6 3 7" xfId="7264"/>
    <cellStyle name="20% - Accent4 2 6 4" xfId="7265"/>
    <cellStyle name="20% - Accent4 2 6 4 2" xfId="7266"/>
    <cellStyle name="20% - Accent4 2 6 4 2 2" xfId="7267"/>
    <cellStyle name="20% - Accent4 2 6 4 2 2 2" xfId="7268"/>
    <cellStyle name="20% - Accent4 2 6 4 2 2 3" xfId="51383"/>
    <cellStyle name="20% - Accent4 2 6 4 2 3" xfId="7269"/>
    <cellStyle name="20% - Accent4 2 6 4 2 4" xfId="7270"/>
    <cellStyle name="20% - Accent4 2 6 4 3" xfId="7271"/>
    <cellStyle name="20% - Accent4 2 6 4 3 2" xfId="7272"/>
    <cellStyle name="20% - Accent4 2 6 4 3 2 2" xfId="7273"/>
    <cellStyle name="20% - Accent4 2 6 4 3 2 3" xfId="51384"/>
    <cellStyle name="20% - Accent4 2 6 4 3 3" xfId="7274"/>
    <cellStyle name="20% - Accent4 2 6 4 3 4" xfId="7275"/>
    <cellStyle name="20% - Accent4 2 6 4 4" xfId="7276"/>
    <cellStyle name="20% - Accent4 2 6 4 4 2" xfId="7277"/>
    <cellStyle name="20% - Accent4 2 6 4 4 3" xfId="51385"/>
    <cellStyle name="20% - Accent4 2 6 4 5" xfId="7278"/>
    <cellStyle name="20% - Accent4 2 6 4 6" xfId="7279"/>
    <cellStyle name="20% - Accent4 2 6 5" xfId="7280"/>
    <cellStyle name="20% - Accent4 2 6 5 2" xfId="7281"/>
    <cellStyle name="20% - Accent4 2 6 5 2 2" xfId="7282"/>
    <cellStyle name="20% - Accent4 2 6 5 2 2 2" xfId="7283"/>
    <cellStyle name="20% - Accent4 2 6 5 2 2 3" xfId="51386"/>
    <cellStyle name="20% - Accent4 2 6 5 2 3" xfId="7284"/>
    <cellStyle name="20% - Accent4 2 6 5 2 4" xfId="7285"/>
    <cellStyle name="20% - Accent4 2 6 5 3" xfId="7286"/>
    <cellStyle name="20% - Accent4 2 6 5 3 2" xfId="7287"/>
    <cellStyle name="20% - Accent4 2 6 5 3 3" xfId="51387"/>
    <cellStyle name="20% - Accent4 2 6 5 4" xfId="7288"/>
    <cellStyle name="20% - Accent4 2 6 5 5" xfId="7289"/>
    <cellStyle name="20% - Accent4 2 6 6" xfId="7290"/>
    <cellStyle name="20% - Accent4 2 6 6 2" xfId="7291"/>
    <cellStyle name="20% - Accent4 2 6 6 2 2" xfId="7292"/>
    <cellStyle name="20% - Accent4 2 6 6 2 3" xfId="51388"/>
    <cellStyle name="20% - Accent4 2 6 6 3" xfId="7293"/>
    <cellStyle name="20% - Accent4 2 6 6 4" xfId="7294"/>
    <cellStyle name="20% - Accent4 2 6 7" xfId="7295"/>
    <cellStyle name="20% - Accent4 2 6 7 2" xfId="7296"/>
    <cellStyle name="20% - Accent4 2 6 7 2 2" xfId="7297"/>
    <cellStyle name="20% - Accent4 2 6 7 2 3" xfId="51389"/>
    <cellStyle name="20% - Accent4 2 6 7 3" xfId="7298"/>
    <cellStyle name="20% - Accent4 2 6 7 4" xfId="7299"/>
    <cellStyle name="20% - Accent4 2 6 8" xfId="7300"/>
    <cellStyle name="20% - Accent4 2 6 8 2" xfId="7301"/>
    <cellStyle name="20% - Accent4 2 6 8 3" xfId="51390"/>
    <cellStyle name="20% - Accent4 2 6 9" xfId="7302"/>
    <cellStyle name="20% - Accent4 2 7" xfId="7303"/>
    <cellStyle name="20% - Accent4 2 7 2" xfId="7304"/>
    <cellStyle name="20% - Accent4 2 7 2 2" xfId="7305"/>
    <cellStyle name="20% - Accent4 2 7 2 2 2" xfId="7306"/>
    <cellStyle name="20% - Accent4 2 7 2 2 2 2" xfId="7307"/>
    <cellStyle name="20% - Accent4 2 7 2 2 2 2 2" xfId="7308"/>
    <cellStyle name="20% - Accent4 2 7 2 2 2 2 3" xfId="51391"/>
    <cellStyle name="20% - Accent4 2 7 2 2 2 3" xfId="7309"/>
    <cellStyle name="20% - Accent4 2 7 2 2 2 4" xfId="7310"/>
    <cellStyle name="20% - Accent4 2 7 2 2 3" xfId="7311"/>
    <cellStyle name="20% - Accent4 2 7 2 2 3 2" xfId="7312"/>
    <cellStyle name="20% - Accent4 2 7 2 2 3 2 2" xfId="7313"/>
    <cellStyle name="20% - Accent4 2 7 2 2 3 2 3" xfId="51392"/>
    <cellStyle name="20% - Accent4 2 7 2 2 3 3" xfId="7314"/>
    <cellStyle name="20% - Accent4 2 7 2 2 3 4" xfId="7315"/>
    <cellStyle name="20% - Accent4 2 7 2 2 4" xfId="7316"/>
    <cellStyle name="20% - Accent4 2 7 2 2 4 2" xfId="7317"/>
    <cellStyle name="20% - Accent4 2 7 2 2 4 3" xfId="51393"/>
    <cellStyle name="20% - Accent4 2 7 2 2 5" xfId="7318"/>
    <cellStyle name="20% - Accent4 2 7 2 2 6" xfId="7319"/>
    <cellStyle name="20% - Accent4 2 7 2 3" xfId="7320"/>
    <cellStyle name="20% - Accent4 2 7 2 3 2" xfId="7321"/>
    <cellStyle name="20% - Accent4 2 7 2 3 2 2" xfId="7322"/>
    <cellStyle name="20% - Accent4 2 7 2 3 2 3" xfId="51394"/>
    <cellStyle name="20% - Accent4 2 7 2 3 3" xfId="7323"/>
    <cellStyle name="20% - Accent4 2 7 2 3 4" xfId="7324"/>
    <cellStyle name="20% - Accent4 2 7 2 4" xfId="7325"/>
    <cellStyle name="20% - Accent4 2 7 2 4 2" xfId="7326"/>
    <cellStyle name="20% - Accent4 2 7 2 4 2 2" xfId="7327"/>
    <cellStyle name="20% - Accent4 2 7 2 4 2 3" xfId="51395"/>
    <cellStyle name="20% - Accent4 2 7 2 4 3" xfId="7328"/>
    <cellStyle name="20% - Accent4 2 7 2 4 4" xfId="7329"/>
    <cellStyle name="20% - Accent4 2 7 2 5" xfId="7330"/>
    <cellStyle name="20% - Accent4 2 7 2 5 2" xfId="7331"/>
    <cellStyle name="20% - Accent4 2 7 2 5 3" xfId="51396"/>
    <cellStyle name="20% - Accent4 2 7 2 6" xfId="7332"/>
    <cellStyle name="20% - Accent4 2 7 2 7" xfId="7333"/>
    <cellStyle name="20% - Accent4 2 7 3" xfId="7334"/>
    <cellStyle name="20% - Accent4 2 7 3 2" xfId="7335"/>
    <cellStyle name="20% - Accent4 2 7 3 2 2" xfId="7336"/>
    <cellStyle name="20% - Accent4 2 7 3 2 2 2" xfId="7337"/>
    <cellStyle name="20% - Accent4 2 7 3 2 2 3" xfId="51397"/>
    <cellStyle name="20% - Accent4 2 7 3 2 3" xfId="7338"/>
    <cellStyle name="20% - Accent4 2 7 3 2 4" xfId="7339"/>
    <cellStyle name="20% - Accent4 2 7 3 3" xfId="7340"/>
    <cellStyle name="20% - Accent4 2 7 3 3 2" xfId="7341"/>
    <cellStyle name="20% - Accent4 2 7 3 3 2 2" xfId="7342"/>
    <cellStyle name="20% - Accent4 2 7 3 3 2 3" xfId="51398"/>
    <cellStyle name="20% - Accent4 2 7 3 3 3" xfId="7343"/>
    <cellStyle name="20% - Accent4 2 7 3 3 4" xfId="7344"/>
    <cellStyle name="20% - Accent4 2 7 3 4" xfId="7345"/>
    <cellStyle name="20% - Accent4 2 7 3 4 2" xfId="7346"/>
    <cellStyle name="20% - Accent4 2 7 3 4 3" xfId="51399"/>
    <cellStyle name="20% - Accent4 2 7 3 5" xfId="7347"/>
    <cellStyle name="20% - Accent4 2 7 3 6" xfId="7348"/>
    <cellStyle name="20% - Accent4 2 7 4" xfId="7349"/>
    <cellStyle name="20% - Accent4 2 7 4 2" xfId="7350"/>
    <cellStyle name="20% - Accent4 2 7 4 2 2" xfId="7351"/>
    <cellStyle name="20% - Accent4 2 7 4 2 3" xfId="51400"/>
    <cellStyle name="20% - Accent4 2 7 4 3" xfId="7352"/>
    <cellStyle name="20% - Accent4 2 7 4 4" xfId="7353"/>
    <cellStyle name="20% - Accent4 2 7 5" xfId="7354"/>
    <cellStyle name="20% - Accent4 2 7 5 2" xfId="7355"/>
    <cellStyle name="20% - Accent4 2 7 5 2 2" xfId="7356"/>
    <cellStyle name="20% - Accent4 2 7 5 2 3" xfId="51401"/>
    <cellStyle name="20% - Accent4 2 7 5 3" xfId="7357"/>
    <cellStyle name="20% - Accent4 2 7 5 4" xfId="7358"/>
    <cellStyle name="20% - Accent4 2 7 6" xfId="7359"/>
    <cellStyle name="20% - Accent4 2 7 6 2" xfId="7360"/>
    <cellStyle name="20% - Accent4 2 7 6 3" xfId="51402"/>
    <cellStyle name="20% - Accent4 2 7 7" xfId="7361"/>
    <cellStyle name="20% - Accent4 2 7 8" xfId="7362"/>
    <cellStyle name="20% - Accent4 2 8" xfId="7363"/>
    <cellStyle name="20% - Accent4 2 8 2" xfId="7364"/>
    <cellStyle name="20% - Accent4 2 8 2 2" xfId="7365"/>
    <cellStyle name="20% - Accent4 2 8 2 2 2" xfId="7366"/>
    <cellStyle name="20% - Accent4 2 8 2 2 2 2" xfId="7367"/>
    <cellStyle name="20% - Accent4 2 8 2 2 2 3" xfId="51403"/>
    <cellStyle name="20% - Accent4 2 8 2 2 3" xfId="7368"/>
    <cellStyle name="20% - Accent4 2 8 2 2 4" xfId="7369"/>
    <cellStyle name="20% - Accent4 2 8 2 3" xfId="7370"/>
    <cellStyle name="20% - Accent4 2 8 2 3 2" xfId="7371"/>
    <cellStyle name="20% - Accent4 2 8 2 3 2 2" xfId="7372"/>
    <cellStyle name="20% - Accent4 2 8 2 3 2 3" xfId="51404"/>
    <cellStyle name="20% - Accent4 2 8 2 3 3" xfId="7373"/>
    <cellStyle name="20% - Accent4 2 8 2 3 4" xfId="7374"/>
    <cellStyle name="20% - Accent4 2 8 2 4" xfId="7375"/>
    <cellStyle name="20% - Accent4 2 8 2 4 2" xfId="7376"/>
    <cellStyle name="20% - Accent4 2 8 2 4 3" xfId="51405"/>
    <cellStyle name="20% - Accent4 2 8 2 5" xfId="7377"/>
    <cellStyle name="20% - Accent4 2 8 2 6" xfId="7378"/>
    <cellStyle name="20% - Accent4 2 8 3" xfId="7379"/>
    <cellStyle name="20% - Accent4 2 8 3 2" xfId="7380"/>
    <cellStyle name="20% - Accent4 2 8 3 2 2" xfId="7381"/>
    <cellStyle name="20% - Accent4 2 8 3 2 3" xfId="51406"/>
    <cellStyle name="20% - Accent4 2 8 3 3" xfId="7382"/>
    <cellStyle name="20% - Accent4 2 8 3 4" xfId="7383"/>
    <cellStyle name="20% - Accent4 2 8 4" xfId="7384"/>
    <cellStyle name="20% - Accent4 2 8 4 2" xfId="7385"/>
    <cellStyle name="20% - Accent4 2 8 4 2 2" xfId="7386"/>
    <cellStyle name="20% - Accent4 2 8 4 2 3" xfId="51407"/>
    <cellStyle name="20% - Accent4 2 8 4 3" xfId="7387"/>
    <cellStyle name="20% - Accent4 2 8 4 4" xfId="7388"/>
    <cellStyle name="20% - Accent4 2 8 5" xfId="7389"/>
    <cellStyle name="20% - Accent4 2 8 5 2" xfId="7390"/>
    <cellStyle name="20% - Accent4 2 8 5 3" xfId="51408"/>
    <cellStyle name="20% - Accent4 2 8 6" xfId="7391"/>
    <cellStyle name="20% - Accent4 2 8 7" xfId="7392"/>
    <cellStyle name="20% - Accent4 2 9" xfId="7393"/>
    <cellStyle name="20% - Accent4 2 9 2" xfId="7394"/>
    <cellStyle name="20% - Accent4 2 9 2 2" xfId="7395"/>
    <cellStyle name="20% - Accent4 2 9 2 2 2" xfId="7396"/>
    <cellStyle name="20% - Accent4 2 9 2 2 3" xfId="51409"/>
    <cellStyle name="20% - Accent4 2 9 2 3" xfId="7397"/>
    <cellStyle name="20% - Accent4 2 9 2 4" xfId="7398"/>
    <cellStyle name="20% - Accent4 2 9 3" xfId="7399"/>
    <cellStyle name="20% - Accent4 2 9 3 2" xfId="7400"/>
    <cellStyle name="20% - Accent4 2 9 3 2 2" xfId="7401"/>
    <cellStyle name="20% - Accent4 2 9 3 2 3" xfId="51410"/>
    <cellStyle name="20% - Accent4 2 9 3 3" xfId="7402"/>
    <cellStyle name="20% - Accent4 2 9 3 4" xfId="7403"/>
    <cellStyle name="20% - Accent4 2 9 4" xfId="7404"/>
    <cellStyle name="20% - Accent4 2 9 4 2" xfId="7405"/>
    <cellStyle name="20% - Accent4 2 9 4 3" xfId="51411"/>
    <cellStyle name="20% - Accent4 2 9 5" xfId="7406"/>
    <cellStyle name="20% - Accent4 2 9 6" xfId="7407"/>
    <cellStyle name="20% - Accent4 3" xfId="7408"/>
    <cellStyle name="20% - Accent4 3 10" xfId="7409"/>
    <cellStyle name="20% - Accent4 3 11" xfId="7410"/>
    <cellStyle name="20% - Accent4 3 12" xfId="60173"/>
    <cellStyle name="20% - Accent4 3 2" xfId="7411"/>
    <cellStyle name="20% - Accent4 3 2 10" xfId="7412"/>
    <cellStyle name="20% - Accent4 3 2 11" xfId="60356"/>
    <cellStyle name="20% - Accent4 3 2 2" xfId="7413"/>
    <cellStyle name="20% - Accent4 3 2 2 2" xfId="7414"/>
    <cellStyle name="20% - Accent4 3 2 2 2 2" xfId="7415"/>
    <cellStyle name="20% - Accent4 3 2 2 2 2 2" xfId="7416"/>
    <cellStyle name="20% - Accent4 3 2 2 2 2 2 2" xfId="7417"/>
    <cellStyle name="20% - Accent4 3 2 2 2 2 2 2 2" xfId="7418"/>
    <cellStyle name="20% - Accent4 3 2 2 2 2 2 2 3" xfId="51412"/>
    <cellStyle name="20% - Accent4 3 2 2 2 2 2 3" xfId="7419"/>
    <cellStyle name="20% - Accent4 3 2 2 2 2 2 4" xfId="7420"/>
    <cellStyle name="20% - Accent4 3 2 2 2 2 3" xfId="7421"/>
    <cellStyle name="20% - Accent4 3 2 2 2 2 3 2" xfId="7422"/>
    <cellStyle name="20% - Accent4 3 2 2 2 2 3 2 2" xfId="7423"/>
    <cellStyle name="20% - Accent4 3 2 2 2 2 3 2 3" xfId="51413"/>
    <cellStyle name="20% - Accent4 3 2 2 2 2 3 3" xfId="7424"/>
    <cellStyle name="20% - Accent4 3 2 2 2 2 3 4" xfId="7425"/>
    <cellStyle name="20% - Accent4 3 2 2 2 2 4" xfId="7426"/>
    <cellStyle name="20% - Accent4 3 2 2 2 2 4 2" xfId="7427"/>
    <cellStyle name="20% - Accent4 3 2 2 2 2 4 3" xfId="51414"/>
    <cellStyle name="20% - Accent4 3 2 2 2 2 5" xfId="7428"/>
    <cellStyle name="20% - Accent4 3 2 2 2 2 6" xfId="7429"/>
    <cellStyle name="20% - Accent4 3 2 2 2 3" xfId="7430"/>
    <cellStyle name="20% - Accent4 3 2 2 2 3 2" xfId="7431"/>
    <cellStyle name="20% - Accent4 3 2 2 2 3 2 2" xfId="7432"/>
    <cellStyle name="20% - Accent4 3 2 2 2 3 2 3" xfId="51415"/>
    <cellStyle name="20% - Accent4 3 2 2 2 3 3" xfId="7433"/>
    <cellStyle name="20% - Accent4 3 2 2 2 3 4" xfId="7434"/>
    <cellStyle name="20% - Accent4 3 2 2 2 4" xfId="7435"/>
    <cellStyle name="20% - Accent4 3 2 2 2 4 2" xfId="7436"/>
    <cellStyle name="20% - Accent4 3 2 2 2 4 2 2" xfId="7437"/>
    <cellStyle name="20% - Accent4 3 2 2 2 4 2 3" xfId="51416"/>
    <cellStyle name="20% - Accent4 3 2 2 2 4 3" xfId="7438"/>
    <cellStyle name="20% - Accent4 3 2 2 2 4 4" xfId="7439"/>
    <cellStyle name="20% - Accent4 3 2 2 2 5" xfId="7440"/>
    <cellStyle name="20% - Accent4 3 2 2 2 5 2" xfId="7441"/>
    <cellStyle name="20% - Accent4 3 2 2 2 5 3" xfId="51417"/>
    <cellStyle name="20% - Accent4 3 2 2 2 6" xfId="7442"/>
    <cellStyle name="20% - Accent4 3 2 2 2 7" xfId="7443"/>
    <cellStyle name="20% - Accent4 3 2 2 3" xfId="7444"/>
    <cellStyle name="20% - Accent4 3 2 2 3 2" xfId="7445"/>
    <cellStyle name="20% - Accent4 3 2 2 3 2 2" xfId="7446"/>
    <cellStyle name="20% - Accent4 3 2 2 3 2 2 2" xfId="7447"/>
    <cellStyle name="20% - Accent4 3 2 2 3 2 2 3" xfId="51418"/>
    <cellStyle name="20% - Accent4 3 2 2 3 2 3" xfId="7448"/>
    <cellStyle name="20% - Accent4 3 2 2 3 2 4" xfId="7449"/>
    <cellStyle name="20% - Accent4 3 2 2 3 3" xfId="7450"/>
    <cellStyle name="20% - Accent4 3 2 2 3 3 2" xfId="7451"/>
    <cellStyle name="20% - Accent4 3 2 2 3 3 2 2" xfId="7452"/>
    <cellStyle name="20% - Accent4 3 2 2 3 3 2 3" xfId="51419"/>
    <cellStyle name="20% - Accent4 3 2 2 3 3 3" xfId="7453"/>
    <cellStyle name="20% - Accent4 3 2 2 3 3 4" xfId="7454"/>
    <cellStyle name="20% - Accent4 3 2 2 3 4" xfId="7455"/>
    <cellStyle name="20% - Accent4 3 2 2 3 4 2" xfId="7456"/>
    <cellStyle name="20% - Accent4 3 2 2 3 4 3" xfId="51420"/>
    <cellStyle name="20% - Accent4 3 2 2 3 5" xfId="7457"/>
    <cellStyle name="20% - Accent4 3 2 2 3 6" xfId="7458"/>
    <cellStyle name="20% - Accent4 3 2 2 4" xfId="7459"/>
    <cellStyle name="20% - Accent4 3 2 2 4 2" xfId="7460"/>
    <cellStyle name="20% - Accent4 3 2 2 4 2 2" xfId="7461"/>
    <cellStyle name="20% - Accent4 3 2 2 4 2 3" xfId="51421"/>
    <cellStyle name="20% - Accent4 3 2 2 4 3" xfId="7462"/>
    <cellStyle name="20% - Accent4 3 2 2 4 4" xfId="7463"/>
    <cellStyle name="20% - Accent4 3 2 2 5" xfId="7464"/>
    <cellStyle name="20% - Accent4 3 2 2 5 2" xfId="7465"/>
    <cellStyle name="20% - Accent4 3 2 2 5 2 2" xfId="7466"/>
    <cellStyle name="20% - Accent4 3 2 2 5 2 3" xfId="51422"/>
    <cellStyle name="20% - Accent4 3 2 2 5 3" xfId="7467"/>
    <cellStyle name="20% - Accent4 3 2 2 5 4" xfId="7468"/>
    <cellStyle name="20% - Accent4 3 2 2 6" xfId="7469"/>
    <cellStyle name="20% - Accent4 3 2 2 6 2" xfId="7470"/>
    <cellStyle name="20% - Accent4 3 2 2 6 3" xfId="51423"/>
    <cellStyle name="20% - Accent4 3 2 2 7" xfId="7471"/>
    <cellStyle name="20% - Accent4 3 2 2 8" xfId="7472"/>
    <cellStyle name="20% - Accent4 3 2 2 9" xfId="60724"/>
    <cellStyle name="20% - Accent4 3 2 3" xfId="7473"/>
    <cellStyle name="20% - Accent4 3 2 3 2" xfId="7474"/>
    <cellStyle name="20% - Accent4 3 2 3 2 2" xfId="7475"/>
    <cellStyle name="20% - Accent4 3 2 3 2 2 2" xfId="7476"/>
    <cellStyle name="20% - Accent4 3 2 3 2 2 2 2" xfId="7477"/>
    <cellStyle name="20% - Accent4 3 2 3 2 2 2 3" xfId="51424"/>
    <cellStyle name="20% - Accent4 3 2 3 2 2 3" xfId="7478"/>
    <cellStyle name="20% - Accent4 3 2 3 2 2 4" xfId="7479"/>
    <cellStyle name="20% - Accent4 3 2 3 2 3" xfId="7480"/>
    <cellStyle name="20% - Accent4 3 2 3 2 3 2" xfId="7481"/>
    <cellStyle name="20% - Accent4 3 2 3 2 3 2 2" xfId="7482"/>
    <cellStyle name="20% - Accent4 3 2 3 2 3 2 3" xfId="51425"/>
    <cellStyle name="20% - Accent4 3 2 3 2 3 3" xfId="7483"/>
    <cellStyle name="20% - Accent4 3 2 3 2 3 4" xfId="7484"/>
    <cellStyle name="20% - Accent4 3 2 3 2 4" xfId="7485"/>
    <cellStyle name="20% - Accent4 3 2 3 2 4 2" xfId="7486"/>
    <cellStyle name="20% - Accent4 3 2 3 2 4 3" xfId="51426"/>
    <cellStyle name="20% - Accent4 3 2 3 2 5" xfId="7487"/>
    <cellStyle name="20% - Accent4 3 2 3 2 6" xfId="7488"/>
    <cellStyle name="20% - Accent4 3 2 3 3" xfId="7489"/>
    <cellStyle name="20% - Accent4 3 2 3 3 2" xfId="7490"/>
    <cellStyle name="20% - Accent4 3 2 3 3 2 2" xfId="7491"/>
    <cellStyle name="20% - Accent4 3 2 3 3 2 3" xfId="51427"/>
    <cellStyle name="20% - Accent4 3 2 3 3 3" xfId="7492"/>
    <cellStyle name="20% - Accent4 3 2 3 3 4" xfId="7493"/>
    <cellStyle name="20% - Accent4 3 2 3 4" xfId="7494"/>
    <cellStyle name="20% - Accent4 3 2 3 4 2" xfId="7495"/>
    <cellStyle name="20% - Accent4 3 2 3 4 2 2" xfId="7496"/>
    <cellStyle name="20% - Accent4 3 2 3 4 2 3" xfId="51428"/>
    <cellStyle name="20% - Accent4 3 2 3 4 3" xfId="7497"/>
    <cellStyle name="20% - Accent4 3 2 3 4 4" xfId="7498"/>
    <cellStyle name="20% - Accent4 3 2 3 5" xfId="7499"/>
    <cellStyle name="20% - Accent4 3 2 3 5 2" xfId="7500"/>
    <cellStyle name="20% - Accent4 3 2 3 5 3" xfId="51429"/>
    <cellStyle name="20% - Accent4 3 2 3 6" xfId="7501"/>
    <cellStyle name="20% - Accent4 3 2 3 7" xfId="7502"/>
    <cellStyle name="20% - Accent4 3 2 4" xfId="7503"/>
    <cellStyle name="20% - Accent4 3 2 4 2" xfId="7504"/>
    <cellStyle name="20% - Accent4 3 2 4 2 2" xfId="7505"/>
    <cellStyle name="20% - Accent4 3 2 4 2 2 2" xfId="7506"/>
    <cellStyle name="20% - Accent4 3 2 4 2 2 3" xfId="51430"/>
    <cellStyle name="20% - Accent4 3 2 4 2 3" xfId="7507"/>
    <cellStyle name="20% - Accent4 3 2 4 2 4" xfId="7508"/>
    <cellStyle name="20% - Accent4 3 2 4 3" xfId="7509"/>
    <cellStyle name="20% - Accent4 3 2 4 3 2" xfId="7510"/>
    <cellStyle name="20% - Accent4 3 2 4 3 2 2" xfId="7511"/>
    <cellStyle name="20% - Accent4 3 2 4 3 2 3" xfId="51431"/>
    <cellStyle name="20% - Accent4 3 2 4 3 3" xfId="7512"/>
    <cellStyle name="20% - Accent4 3 2 4 3 4" xfId="7513"/>
    <cellStyle name="20% - Accent4 3 2 4 4" xfId="7514"/>
    <cellStyle name="20% - Accent4 3 2 4 4 2" xfId="7515"/>
    <cellStyle name="20% - Accent4 3 2 4 4 3" xfId="51432"/>
    <cellStyle name="20% - Accent4 3 2 4 5" xfId="7516"/>
    <cellStyle name="20% - Accent4 3 2 4 6" xfId="7517"/>
    <cellStyle name="20% - Accent4 3 2 5" xfId="7518"/>
    <cellStyle name="20% - Accent4 3 2 5 2" xfId="7519"/>
    <cellStyle name="20% - Accent4 3 2 5 2 2" xfId="7520"/>
    <cellStyle name="20% - Accent4 3 2 5 2 2 2" xfId="7521"/>
    <cellStyle name="20% - Accent4 3 2 5 2 2 3" xfId="51433"/>
    <cellStyle name="20% - Accent4 3 2 5 2 3" xfId="7522"/>
    <cellStyle name="20% - Accent4 3 2 5 2 4" xfId="7523"/>
    <cellStyle name="20% - Accent4 3 2 5 3" xfId="7524"/>
    <cellStyle name="20% - Accent4 3 2 5 3 2" xfId="7525"/>
    <cellStyle name="20% - Accent4 3 2 5 3 3" xfId="51434"/>
    <cellStyle name="20% - Accent4 3 2 5 4" xfId="7526"/>
    <cellStyle name="20% - Accent4 3 2 5 5" xfId="7527"/>
    <cellStyle name="20% - Accent4 3 2 6" xfId="7528"/>
    <cellStyle name="20% - Accent4 3 2 6 2" xfId="7529"/>
    <cellStyle name="20% - Accent4 3 2 6 2 2" xfId="7530"/>
    <cellStyle name="20% - Accent4 3 2 6 2 3" xfId="51435"/>
    <cellStyle name="20% - Accent4 3 2 6 3" xfId="7531"/>
    <cellStyle name="20% - Accent4 3 2 6 4" xfId="7532"/>
    <cellStyle name="20% - Accent4 3 2 7" xfId="7533"/>
    <cellStyle name="20% - Accent4 3 2 7 2" xfId="7534"/>
    <cellStyle name="20% - Accent4 3 2 7 2 2" xfId="7535"/>
    <cellStyle name="20% - Accent4 3 2 7 2 3" xfId="51436"/>
    <cellStyle name="20% - Accent4 3 2 7 3" xfId="7536"/>
    <cellStyle name="20% - Accent4 3 2 7 4" xfId="7537"/>
    <cellStyle name="20% - Accent4 3 2 8" xfId="7538"/>
    <cellStyle name="20% - Accent4 3 2 8 2" xfId="7539"/>
    <cellStyle name="20% - Accent4 3 2 8 3" xfId="51437"/>
    <cellStyle name="20% - Accent4 3 2 9" xfId="7540"/>
    <cellStyle name="20% - Accent4 3 3" xfId="7541"/>
    <cellStyle name="20% - Accent4 3 3 10" xfId="60541"/>
    <cellStyle name="20% - Accent4 3 3 2" xfId="7542"/>
    <cellStyle name="20% - Accent4 3 3 2 2" xfId="7543"/>
    <cellStyle name="20% - Accent4 3 3 2 2 2" xfId="7544"/>
    <cellStyle name="20% - Accent4 3 3 2 2 2 2" xfId="7545"/>
    <cellStyle name="20% - Accent4 3 3 2 2 2 2 2" xfId="7546"/>
    <cellStyle name="20% - Accent4 3 3 2 2 2 2 3" xfId="51438"/>
    <cellStyle name="20% - Accent4 3 3 2 2 2 3" xfId="7547"/>
    <cellStyle name="20% - Accent4 3 3 2 2 2 4" xfId="7548"/>
    <cellStyle name="20% - Accent4 3 3 2 2 3" xfId="7549"/>
    <cellStyle name="20% - Accent4 3 3 2 2 3 2" xfId="7550"/>
    <cellStyle name="20% - Accent4 3 3 2 2 3 2 2" xfId="7551"/>
    <cellStyle name="20% - Accent4 3 3 2 2 3 2 3" xfId="51439"/>
    <cellStyle name="20% - Accent4 3 3 2 2 3 3" xfId="7552"/>
    <cellStyle name="20% - Accent4 3 3 2 2 3 4" xfId="7553"/>
    <cellStyle name="20% - Accent4 3 3 2 2 4" xfId="7554"/>
    <cellStyle name="20% - Accent4 3 3 2 2 4 2" xfId="7555"/>
    <cellStyle name="20% - Accent4 3 3 2 2 4 3" xfId="51440"/>
    <cellStyle name="20% - Accent4 3 3 2 2 5" xfId="7556"/>
    <cellStyle name="20% - Accent4 3 3 2 2 6" xfId="7557"/>
    <cellStyle name="20% - Accent4 3 3 2 3" xfId="7558"/>
    <cellStyle name="20% - Accent4 3 3 2 3 2" xfId="7559"/>
    <cellStyle name="20% - Accent4 3 3 2 3 2 2" xfId="7560"/>
    <cellStyle name="20% - Accent4 3 3 2 3 2 3" xfId="51441"/>
    <cellStyle name="20% - Accent4 3 3 2 3 3" xfId="7561"/>
    <cellStyle name="20% - Accent4 3 3 2 3 4" xfId="7562"/>
    <cellStyle name="20% - Accent4 3 3 2 4" xfId="7563"/>
    <cellStyle name="20% - Accent4 3 3 2 4 2" xfId="7564"/>
    <cellStyle name="20% - Accent4 3 3 2 4 2 2" xfId="7565"/>
    <cellStyle name="20% - Accent4 3 3 2 4 2 3" xfId="51442"/>
    <cellStyle name="20% - Accent4 3 3 2 4 3" xfId="7566"/>
    <cellStyle name="20% - Accent4 3 3 2 4 4" xfId="7567"/>
    <cellStyle name="20% - Accent4 3 3 2 5" xfId="7568"/>
    <cellStyle name="20% - Accent4 3 3 2 5 2" xfId="7569"/>
    <cellStyle name="20% - Accent4 3 3 2 5 3" xfId="51443"/>
    <cellStyle name="20% - Accent4 3 3 2 6" xfId="7570"/>
    <cellStyle name="20% - Accent4 3 3 2 7" xfId="7571"/>
    <cellStyle name="20% - Accent4 3 3 3" xfId="7572"/>
    <cellStyle name="20% - Accent4 3 3 3 2" xfId="7573"/>
    <cellStyle name="20% - Accent4 3 3 3 2 2" xfId="7574"/>
    <cellStyle name="20% - Accent4 3 3 3 2 2 2" xfId="7575"/>
    <cellStyle name="20% - Accent4 3 3 3 2 2 3" xfId="51444"/>
    <cellStyle name="20% - Accent4 3 3 3 2 3" xfId="7576"/>
    <cellStyle name="20% - Accent4 3 3 3 2 4" xfId="7577"/>
    <cellStyle name="20% - Accent4 3 3 3 3" xfId="7578"/>
    <cellStyle name="20% - Accent4 3 3 3 3 2" xfId="7579"/>
    <cellStyle name="20% - Accent4 3 3 3 3 2 2" xfId="7580"/>
    <cellStyle name="20% - Accent4 3 3 3 3 2 3" xfId="51445"/>
    <cellStyle name="20% - Accent4 3 3 3 3 3" xfId="7581"/>
    <cellStyle name="20% - Accent4 3 3 3 3 4" xfId="7582"/>
    <cellStyle name="20% - Accent4 3 3 3 4" xfId="7583"/>
    <cellStyle name="20% - Accent4 3 3 3 4 2" xfId="7584"/>
    <cellStyle name="20% - Accent4 3 3 3 4 3" xfId="51446"/>
    <cellStyle name="20% - Accent4 3 3 3 5" xfId="7585"/>
    <cellStyle name="20% - Accent4 3 3 3 6" xfId="7586"/>
    <cellStyle name="20% - Accent4 3 3 4" xfId="7587"/>
    <cellStyle name="20% - Accent4 3 3 4 2" xfId="7588"/>
    <cellStyle name="20% - Accent4 3 3 4 2 2" xfId="7589"/>
    <cellStyle name="20% - Accent4 3 3 4 2 2 2" xfId="7590"/>
    <cellStyle name="20% - Accent4 3 3 4 2 2 3" xfId="51447"/>
    <cellStyle name="20% - Accent4 3 3 4 2 3" xfId="7591"/>
    <cellStyle name="20% - Accent4 3 3 4 2 4" xfId="7592"/>
    <cellStyle name="20% - Accent4 3 3 4 3" xfId="7593"/>
    <cellStyle name="20% - Accent4 3 3 4 3 2" xfId="7594"/>
    <cellStyle name="20% - Accent4 3 3 4 3 3" xfId="51448"/>
    <cellStyle name="20% - Accent4 3 3 4 4" xfId="7595"/>
    <cellStyle name="20% - Accent4 3 3 4 5" xfId="7596"/>
    <cellStyle name="20% - Accent4 3 3 5" xfId="7597"/>
    <cellStyle name="20% - Accent4 3 3 5 2" xfId="7598"/>
    <cellStyle name="20% - Accent4 3 3 5 2 2" xfId="7599"/>
    <cellStyle name="20% - Accent4 3 3 5 2 3" xfId="51449"/>
    <cellStyle name="20% - Accent4 3 3 5 3" xfId="7600"/>
    <cellStyle name="20% - Accent4 3 3 5 4" xfId="7601"/>
    <cellStyle name="20% - Accent4 3 3 6" xfId="7602"/>
    <cellStyle name="20% - Accent4 3 3 6 2" xfId="7603"/>
    <cellStyle name="20% - Accent4 3 3 6 2 2" xfId="7604"/>
    <cellStyle name="20% - Accent4 3 3 6 2 3" xfId="51450"/>
    <cellStyle name="20% - Accent4 3 3 6 3" xfId="7605"/>
    <cellStyle name="20% - Accent4 3 3 6 4" xfId="7606"/>
    <cellStyle name="20% - Accent4 3 3 7" xfId="7607"/>
    <cellStyle name="20% - Accent4 3 3 7 2" xfId="7608"/>
    <cellStyle name="20% - Accent4 3 3 7 3" xfId="51451"/>
    <cellStyle name="20% - Accent4 3 3 8" xfId="7609"/>
    <cellStyle name="20% - Accent4 3 3 9" xfId="7610"/>
    <cellStyle name="20% - Accent4 3 4" xfId="7611"/>
    <cellStyle name="20% - Accent4 3 4 2" xfId="7612"/>
    <cellStyle name="20% - Accent4 3 4 2 2" xfId="7613"/>
    <cellStyle name="20% - Accent4 3 4 2 2 2" xfId="7614"/>
    <cellStyle name="20% - Accent4 3 4 2 2 2 2" xfId="7615"/>
    <cellStyle name="20% - Accent4 3 4 2 2 2 3" xfId="51452"/>
    <cellStyle name="20% - Accent4 3 4 2 2 3" xfId="7616"/>
    <cellStyle name="20% - Accent4 3 4 2 2 4" xfId="7617"/>
    <cellStyle name="20% - Accent4 3 4 2 3" xfId="7618"/>
    <cellStyle name="20% - Accent4 3 4 2 3 2" xfId="7619"/>
    <cellStyle name="20% - Accent4 3 4 2 3 2 2" xfId="7620"/>
    <cellStyle name="20% - Accent4 3 4 2 3 2 3" xfId="51453"/>
    <cellStyle name="20% - Accent4 3 4 2 3 3" xfId="7621"/>
    <cellStyle name="20% - Accent4 3 4 2 3 4" xfId="7622"/>
    <cellStyle name="20% - Accent4 3 4 2 4" xfId="7623"/>
    <cellStyle name="20% - Accent4 3 4 2 4 2" xfId="7624"/>
    <cellStyle name="20% - Accent4 3 4 2 4 3" xfId="51454"/>
    <cellStyle name="20% - Accent4 3 4 2 5" xfId="7625"/>
    <cellStyle name="20% - Accent4 3 4 2 6" xfId="7626"/>
    <cellStyle name="20% - Accent4 3 4 3" xfId="7627"/>
    <cellStyle name="20% - Accent4 3 4 3 2" xfId="7628"/>
    <cellStyle name="20% - Accent4 3 4 3 2 2" xfId="7629"/>
    <cellStyle name="20% - Accent4 3 4 3 2 3" xfId="51455"/>
    <cellStyle name="20% - Accent4 3 4 3 3" xfId="7630"/>
    <cellStyle name="20% - Accent4 3 4 3 4" xfId="7631"/>
    <cellStyle name="20% - Accent4 3 4 4" xfId="7632"/>
    <cellStyle name="20% - Accent4 3 4 4 2" xfId="7633"/>
    <cellStyle name="20% - Accent4 3 4 4 2 2" xfId="7634"/>
    <cellStyle name="20% - Accent4 3 4 4 2 3" xfId="51456"/>
    <cellStyle name="20% - Accent4 3 4 4 3" xfId="7635"/>
    <cellStyle name="20% - Accent4 3 4 4 4" xfId="7636"/>
    <cellStyle name="20% - Accent4 3 4 5" xfId="7637"/>
    <cellStyle name="20% - Accent4 3 4 5 2" xfId="7638"/>
    <cellStyle name="20% - Accent4 3 4 5 3" xfId="51457"/>
    <cellStyle name="20% - Accent4 3 4 6" xfId="7639"/>
    <cellStyle name="20% - Accent4 3 4 7" xfId="7640"/>
    <cellStyle name="20% - Accent4 3 5" xfId="7641"/>
    <cellStyle name="20% - Accent4 3 5 2" xfId="7642"/>
    <cellStyle name="20% - Accent4 3 5 2 2" xfId="7643"/>
    <cellStyle name="20% - Accent4 3 5 2 2 2" xfId="7644"/>
    <cellStyle name="20% - Accent4 3 5 2 2 3" xfId="51458"/>
    <cellStyle name="20% - Accent4 3 5 2 3" xfId="7645"/>
    <cellStyle name="20% - Accent4 3 5 2 4" xfId="7646"/>
    <cellStyle name="20% - Accent4 3 5 3" xfId="7647"/>
    <cellStyle name="20% - Accent4 3 5 3 2" xfId="7648"/>
    <cellStyle name="20% - Accent4 3 5 3 2 2" xfId="7649"/>
    <cellStyle name="20% - Accent4 3 5 3 2 3" xfId="51459"/>
    <cellStyle name="20% - Accent4 3 5 3 3" xfId="7650"/>
    <cellStyle name="20% - Accent4 3 5 3 4" xfId="7651"/>
    <cellStyle name="20% - Accent4 3 5 4" xfId="7652"/>
    <cellStyle name="20% - Accent4 3 5 4 2" xfId="7653"/>
    <cellStyle name="20% - Accent4 3 5 4 3" xfId="51460"/>
    <cellStyle name="20% - Accent4 3 5 5" xfId="7654"/>
    <cellStyle name="20% - Accent4 3 5 6" xfId="7655"/>
    <cellStyle name="20% - Accent4 3 6" xfId="7656"/>
    <cellStyle name="20% - Accent4 3 6 2" xfId="7657"/>
    <cellStyle name="20% - Accent4 3 6 2 2" xfId="7658"/>
    <cellStyle name="20% - Accent4 3 6 2 2 2" xfId="7659"/>
    <cellStyle name="20% - Accent4 3 6 2 2 3" xfId="51461"/>
    <cellStyle name="20% - Accent4 3 6 2 3" xfId="7660"/>
    <cellStyle name="20% - Accent4 3 6 2 4" xfId="7661"/>
    <cellStyle name="20% - Accent4 3 6 3" xfId="7662"/>
    <cellStyle name="20% - Accent4 3 6 3 2" xfId="7663"/>
    <cellStyle name="20% - Accent4 3 6 3 3" xfId="51462"/>
    <cellStyle name="20% - Accent4 3 6 4" xfId="7664"/>
    <cellStyle name="20% - Accent4 3 6 5" xfId="7665"/>
    <cellStyle name="20% - Accent4 3 7" xfId="7666"/>
    <cellStyle name="20% - Accent4 3 7 2" xfId="7667"/>
    <cellStyle name="20% - Accent4 3 7 2 2" xfId="7668"/>
    <cellStyle name="20% - Accent4 3 7 2 3" xfId="51463"/>
    <cellStyle name="20% - Accent4 3 7 3" xfId="7669"/>
    <cellStyle name="20% - Accent4 3 7 4" xfId="7670"/>
    <cellStyle name="20% - Accent4 3 8" xfId="7671"/>
    <cellStyle name="20% - Accent4 3 8 2" xfId="7672"/>
    <cellStyle name="20% - Accent4 3 8 2 2" xfId="7673"/>
    <cellStyle name="20% - Accent4 3 8 2 3" xfId="51464"/>
    <cellStyle name="20% - Accent4 3 8 3" xfId="7674"/>
    <cellStyle name="20% - Accent4 3 8 4" xfId="7675"/>
    <cellStyle name="20% - Accent4 3 9" xfId="7676"/>
    <cellStyle name="20% - Accent4 3 9 2" xfId="7677"/>
    <cellStyle name="20% - Accent4 3 9 3" xfId="51465"/>
    <cellStyle name="20% - Accent4 4" xfId="7678"/>
    <cellStyle name="20% - Accent4 4 10" xfId="7679"/>
    <cellStyle name="20% - Accent4 4 11" xfId="7680"/>
    <cellStyle name="20% - Accent4 4 12" xfId="60187"/>
    <cellStyle name="20% - Accent4 4 2" xfId="7681"/>
    <cellStyle name="20% - Accent4 4 2 10" xfId="7682"/>
    <cellStyle name="20% - Accent4 4 2 11" xfId="60370"/>
    <cellStyle name="20% - Accent4 4 2 2" xfId="7683"/>
    <cellStyle name="20% - Accent4 4 2 2 2" xfId="7684"/>
    <cellStyle name="20% - Accent4 4 2 2 2 2" xfId="7685"/>
    <cellStyle name="20% - Accent4 4 2 2 2 2 2" xfId="7686"/>
    <cellStyle name="20% - Accent4 4 2 2 2 2 2 2" xfId="7687"/>
    <cellStyle name="20% - Accent4 4 2 2 2 2 2 2 2" xfId="7688"/>
    <cellStyle name="20% - Accent4 4 2 2 2 2 2 2 3" xfId="51466"/>
    <cellStyle name="20% - Accent4 4 2 2 2 2 2 3" xfId="7689"/>
    <cellStyle name="20% - Accent4 4 2 2 2 2 2 4" xfId="7690"/>
    <cellStyle name="20% - Accent4 4 2 2 2 2 3" xfId="7691"/>
    <cellStyle name="20% - Accent4 4 2 2 2 2 3 2" xfId="7692"/>
    <cellStyle name="20% - Accent4 4 2 2 2 2 3 2 2" xfId="7693"/>
    <cellStyle name="20% - Accent4 4 2 2 2 2 3 2 3" xfId="51467"/>
    <cellStyle name="20% - Accent4 4 2 2 2 2 3 3" xfId="7694"/>
    <cellStyle name="20% - Accent4 4 2 2 2 2 3 4" xfId="7695"/>
    <cellStyle name="20% - Accent4 4 2 2 2 2 4" xfId="7696"/>
    <cellStyle name="20% - Accent4 4 2 2 2 2 4 2" xfId="7697"/>
    <cellStyle name="20% - Accent4 4 2 2 2 2 4 3" xfId="51468"/>
    <cellStyle name="20% - Accent4 4 2 2 2 2 5" xfId="7698"/>
    <cellStyle name="20% - Accent4 4 2 2 2 2 6" xfId="7699"/>
    <cellStyle name="20% - Accent4 4 2 2 2 3" xfId="7700"/>
    <cellStyle name="20% - Accent4 4 2 2 2 3 2" xfId="7701"/>
    <cellStyle name="20% - Accent4 4 2 2 2 3 2 2" xfId="7702"/>
    <cellStyle name="20% - Accent4 4 2 2 2 3 2 3" xfId="51469"/>
    <cellStyle name="20% - Accent4 4 2 2 2 3 3" xfId="7703"/>
    <cellStyle name="20% - Accent4 4 2 2 2 3 4" xfId="7704"/>
    <cellStyle name="20% - Accent4 4 2 2 2 4" xfId="7705"/>
    <cellStyle name="20% - Accent4 4 2 2 2 4 2" xfId="7706"/>
    <cellStyle name="20% - Accent4 4 2 2 2 4 2 2" xfId="7707"/>
    <cellStyle name="20% - Accent4 4 2 2 2 4 2 3" xfId="51470"/>
    <cellStyle name="20% - Accent4 4 2 2 2 4 3" xfId="7708"/>
    <cellStyle name="20% - Accent4 4 2 2 2 4 4" xfId="7709"/>
    <cellStyle name="20% - Accent4 4 2 2 2 5" xfId="7710"/>
    <cellStyle name="20% - Accent4 4 2 2 2 5 2" xfId="7711"/>
    <cellStyle name="20% - Accent4 4 2 2 2 5 3" xfId="51471"/>
    <cellStyle name="20% - Accent4 4 2 2 2 6" xfId="7712"/>
    <cellStyle name="20% - Accent4 4 2 2 2 7" xfId="7713"/>
    <cellStyle name="20% - Accent4 4 2 2 3" xfId="7714"/>
    <cellStyle name="20% - Accent4 4 2 2 3 2" xfId="7715"/>
    <cellStyle name="20% - Accent4 4 2 2 3 2 2" xfId="7716"/>
    <cellStyle name="20% - Accent4 4 2 2 3 2 2 2" xfId="7717"/>
    <cellStyle name="20% - Accent4 4 2 2 3 2 2 3" xfId="51472"/>
    <cellStyle name="20% - Accent4 4 2 2 3 2 3" xfId="7718"/>
    <cellStyle name="20% - Accent4 4 2 2 3 2 4" xfId="7719"/>
    <cellStyle name="20% - Accent4 4 2 2 3 3" xfId="7720"/>
    <cellStyle name="20% - Accent4 4 2 2 3 3 2" xfId="7721"/>
    <cellStyle name="20% - Accent4 4 2 2 3 3 2 2" xfId="7722"/>
    <cellStyle name="20% - Accent4 4 2 2 3 3 2 3" xfId="51473"/>
    <cellStyle name="20% - Accent4 4 2 2 3 3 3" xfId="7723"/>
    <cellStyle name="20% - Accent4 4 2 2 3 3 4" xfId="7724"/>
    <cellStyle name="20% - Accent4 4 2 2 3 4" xfId="7725"/>
    <cellStyle name="20% - Accent4 4 2 2 3 4 2" xfId="7726"/>
    <cellStyle name="20% - Accent4 4 2 2 3 4 3" xfId="51474"/>
    <cellStyle name="20% - Accent4 4 2 2 3 5" xfId="7727"/>
    <cellStyle name="20% - Accent4 4 2 2 3 6" xfId="7728"/>
    <cellStyle name="20% - Accent4 4 2 2 4" xfId="7729"/>
    <cellStyle name="20% - Accent4 4 2 2 4 2" xfId="7730"/>
    <cellStyle name="20% - Accent4 4 2 2 4 2 2" xfId="7731"/>
    <cellStyle name="20% - Accent4 4 2 2 4 2 3" xfId="51475"/>
    <cellStyle name="20% - Accent4 4 2 2 4 3" xfId="7732"/>
    <cellStyle name="20% - Accent4 4 2 2 4 4" xfId="7733"/>
    <cellStyle name="20% - Accent4 4 2 2 5" xfId="7734"/>
    <cellStyle name="20% - Accent4 4 2 2 5 2" xfId="7735"/>
    <cellStyle name="20% - Accent4 4 2 2 5 2 2" xfId="7736"/>
    <cellStyle name="20% - Accent4 4 2 2 5 2 3" xfId="51476"/>
    <cellStyle name="20% - Accent4 4 2 2 5 3" xfId="7737"/>
    <cellStyle name="20% - Accent4 4 2 2 5 4" xfId="7738"/>
    <cellStyle name="20% - Accent4 4 2 2 6" xfId="7739"/>
    <cellStyle name="20% - Accent4 4 2 2 6 2" xfId="7740"/>
    <cellStyle name="20% - Accent4 4 2 2 6 3" xfId="51477"/>
    <cellStyle name="20% - Accent4 4 2 2 7" xfId="7741"/>
    <cellStyle name="20% - Accent4 4 2 2 8" xfId="7742"/>
    <cellStyle name="20% - Accent4 4 2 2 9" xfId="60738"/>
    <cellStyle name="20% - Accent4 4 2 3" xfId="7743"/>
    <cellStyle name="20% - Accent4 4 2 3 2" xfId="7744"/>
    <cellStyle name="20% - Accent4 4 2 3 2 2" xfId="7745"/>
    <cellStyle name="20% - Accent4 4 2 3 2 2 2" xfId="7746"/>
    <cellStyle name="20% - Accent4 4 2 3 2 2 2 2" xfId="7747"/>
    <cellStyle name="20% - Accent4 4 2 3 2 2 2 3" xfId="51478"/>
    <cellStyle name="20% - Accent4 4 2 3 2 2 3" xfId="7748"/>
    <cellStyle name="20% - Accent4 4 2 3 2 2 4" xfId="7749"/>
    <cellStyle name="20% - Accent4 4 2 3 2 3" xfId="7750"/>
    <cellStyle name="20% - Accent4 4 2 3 2 3 2" xfId="7751"/>
    <cellStyle name="20% - Accent4 4 2 3 2 3 2 2" xfId="7752"/>
    <cellStyle name="20% - Accent4 4 2 3 2 3 2 3" xfId="51479"/>
    <cellStyle name="20% - Accent4 4 2 3 2 3 3" xfId="7753"/>
    <cellStyle name="20% - Accent4 4 2 3 2 3 4" xfId="7754"/>
    <cellStyle name="20% - Accent4 4 2 3 2 4" xfId="7755"/>
    <cellStyle name="20% - Accent4 4 2 3 2 4 2" xfId="7756"/>
    <cellStyle name="20% - Accent4 4 2 3 2 4 3" xfId="51480"/>
    <cellStyle name="20% - Accent4 4 2 3 2 5" xfId="7757"/>
    <cellStyle name="20% - Accent4 4 2 3 2 6" xfId="7758"/>
    <cellStyle name="20% - Accent4 4 2 3 3" xfId="7759"/>
    <cellStyle name="20% - Accent4 4 2 3 3 2" xfId="7760"/>
    <cellStyle name="20% - Accent4 4 2 3 3 2 2" xfId="7761"/>
    <cellStyle name="20% - Accent4 4 2 3 3 2 3" xfId="51481"/>
    <cellStyle name="20% - Accent4 4 2 3 3 3" xfId="7762"/>
    <cellStyle name="20% - Accent4 4 2 3 3 4" xfId="7763"/>
    <cellStyle name="20% - Accent4 4 2 3 4" xfId="7764"/>
    <cellStyle name="20% - Accent4 4 2 3 4 2" xfId="7765"/>
    <cellStyle name="20% - Accent4 4 2 3 4 2 2" xfId="7766"/>
    <cellStyle name="20% - Accent4 4 2 3 4 2 3" xfId="51482"/>
    <cellStyle name="20% - Accent4 4 2 3 4 3" xfId="7767"/>
    <cellStyle name="20% - Accent4 4 2 3 4 4" xfId="7768"/>
    <cellStyle name="20% - Accent4 4 2 3 5" xfId="7769"/>
    <cellStyle name="20% - Accent4 4 2 3 5 2" xfId="7770"/>
    <cellStyle name="20% - Accent4 4 2 3 5 3" xfId="51483"/>
    <cellStyle name="20% - Accent4 4 2 3 6" xfId="7771"/>
    <cellStyle name="20% - Accent4 4 2 3 7" xfId="7772"/>
    <cellStyle name="20% - Accent4 4 2 4" xfId="7773"/>
    <cellStyle name="20% - Accent4 4 2 4 2" xfId="7774"/>
    <cellStyle name="20% - Accent4 4 2 4 2 2" xfId="7775"/>
    <cellStyle name="20% - Accent4 4 2 4 2 2 2" xfId="7776"/>
    <cellStyle name="20% - Accent4 4 2 4 2 2 3" xfId="51484"/>
    <cellStyle name="20% - Accent4 4 2 4 2 3" xfId="7777"/>
    <cellStyle name="20% - Accent4 4 2 4 2 4" xfId="7778"/>
    <cellStyle name="20% - Accent4 4 2 4 3" xfId="7779"/>
    <cellStyle name="20% - Accent4 4 2 4 3 2" xfId="7780"/>
    <cellStyle name="20% - Accent4 4 2 4 3 2 2" xfId="7781"/>
    <cellStyle name="20% - Accent4 4 2 4 3 2 3" xfId="51485"/>
    <cellStyle name="20% - Accent4 4 2 4 3 3" xfId="7782"/>
    <cellStyle name="20% - Accent4 4 2 4 3 4" xfId="7783"/>
    <cellStyle name="20% - Accent4 4 2 4 4" xfId="7784"/>
    <cellStyle name="20% - Accent4 4 2 4 4 2" xfId="7785"/>
    <cellStyle name="20% - Accent4 4 2 4 4 3" xfId="51486"/>
    <cellStyle name="20% - Accent4 4 2 4 5" xfId="7786"/>
    <cellStyle name="20% - Accent4 4 2 4 6" xfId="7787"/>
    <cellStyle name="20% - Accent4 4 2 5" xfId="7788"/>
    <cellStyle name="20% - Accent4 4 2 5 2" xfId="7789"/>
    <cellStyle name="20% - Accent4 4 2 5 2 2" xfId="7790"/>
    <cellStyle name="20% - Accent4 4 2 5 2 2 2" xfId="7791"/>
    <cellStyle name="20% - Accent4 4 2 5 2 2 3" xfId="51487"/>
    <cellStyle name="20% - Accent4 4 2 5 2 3" xfId="7792"/>
    <cellStyle name="20% - Accent4 4 2 5 2 4" xfId="7793"/>
    <cellStyle name="20% - Accent4 4 2 5 3" xfId="7794"/>
    <cellStyle name="20% - Accent4 4 2 5 3 2" xfId="7795"/>
    <cellStyle name="20% - Accent4 4 2 5 3 3" xfId="51488"/>
    <cellStyle name="20% - Accent4 4 2 5 4" xfId="7796"/>
    <cellStyle name="20% - Accent4 4 2 5 5" xfId="7797"/>
    <cellStyle name="20% - Accent4 4 2 6" xfId="7798"/>
    <cellStyle name="20% - Accent4 4 2 6 2" xfId="7799"/>
    <cellStyle name="20% - Accent4 4 2 6 2 2" xfId="7800"/>
    <cellStyle name="20% - Accent4 4 2 6 2 3" xfId="51489"/>
    <cellStyle name="20% - Accent4 4 2 6 3" xfId="7801"/>
    <cellStyle name="20% - Accent4 4 2 6 4" xfId="7802"/>
    <cellStyle name="20% - Accent4 4 2 7" xfId="7803"/>
    <cellStyle name="20% - Accent4 4 2 7 2" xfId="7804"/>
    <cellStyle name="20% - Accent4 4 2 7 2 2" xfId="7805"/>
    <cellStyle name="20% - Accent4 4 2 7 2 3" xfId="51490"/>
    <cellStyle name="20% - Accent4 4 2 7 3" xfId="7806"/>
    <cellStyle name="20% - Accent4 4 2 7 4" xfId="7807"/>
    <cellStyle name="20% - Accent4 4 2 8" xfId="7808"/>
    <cellStyle name="20% - Accent4 4 2 8 2" xfId="7809"/>
    <cellStyle name="20% - Accent4 4 2 8 3" xfId="51491"/>
    <cellStyle name="20% - Accent4 4 2 9" xfId="7810"/>
    <cellStyle name="20% - Accent4 4 3" xfId="7811"/>
    <cellStyle name="20% - Accent4 4 3 2" xfId="7812"/>
    <cellStyle name="20% - Accent4 4 3 2 2" xfId="7813"/>
    <cellStyle name="20% - Accent4 4 3 2 2 2" xfId="7814"/>
    <cellStyle name="20% - Accent4 4 3 2 2 2 2" xfId="7815"/>
    <cellStyle name="20% - Accent4 4 3 2 2 2 2 2" xfId="7816"/>
    <cellStyle name="20% - Accent4 4 3 2 2 2 2 3" xfId="51492"/>
    <cellStyle name="20% - Accent4 4 3 2 2 2 3" xfId="7817"/>
    <cellStyle name="20% - Accent4 4 3 2 2 2 4" xfId="7818"/>
    <cellStyle name="20% - Accent4 4 3 2 2 3" xfId="7819"/>
    <cellStyle name="20% - Accent4 4 3 2 2 3 2" xfId="7820"/>
    <cellStyle name="20% - Accent4 4 3 2 2 3 2 2" xfId="7821"/>
    <cellStyle name="20% - Accent4 4 3 2 2 3 2 3" xfId="51493"/>
    <cellStyle name="20% - Accent4 4 3 2 2 3 3" xfId="7822"/>
    <cellStyle name="20% - Accent4 4 3 2 2 3 4" xfId="7823"/>
    <cellStyle name="20% - Accent4 4 3 2 2 4" xfId="7824"/>
    <cellStyle name="20% - Accent4 4 3 2 2 4 2" xfId="7825"/>
    <cellStyle name="20% - Accent4 4 3 2 2 4 3" xfId="51494"/>
    <cellStyle name="20% - Accent4 4 3 2 2 5" xfId="7826"/>
    <cellStyle name="20% - Accent4 4 3 2 2 6" xfId="7827"/>
    <cellStyle name="20% - Accent4 4 3 2 3" xfId="7828"/>
    <cellStyle name="20% - Accent4 4 3 2 3 2" xfId="7829"/>
    <cellStyle name="20% - Accent4 4 3 2 3 2 2" xfId="7830"/>
    <cellStyle name="20% - Accent4 4 3 2 3 2 3" xfId="51495"/>
    <cellStyle name="20% - Accent4 4 3 2 3 3" xfId="7831"/>
    <cellStyle name="20% - Accent4 4 3 2 3 4" xfId="7832"/>
    <cellStyle name="20% - Accent4 4 3 2 4" xfId="7833"/>
    <cellStyle name="20% - Accent4 4 3 2 4 2" xfId="7834"/>
    <cellStyle name="20% - Accent4 4 3 2 4 2 2" xfId="7835"/>
    <cellStyle name="20% - Accent4 4 3 2 4 2 3" xfId="51496"/>
    <cellStyle name="20% - Accent4 4 3 2 4 3" xfId="7836"/>
    <cellStyle name="20% - Accent4 4 3 2 4 4" xfId="7837"/>
    <cellStyle name="20% - Accent4 4 3 2 5" xfId="7838"/>
    <cellStyle name="20% - Accent4 4 3 2 5 2" xfId="7839"/>
    <cellStyle name="20% - Accent4 4 3 2 5 3" xfId="51497"/>
    <cellStyle name="20% - Accent4 4 3 2 6" xfId="7840"/>
    <cellStyle name="20% - Accent4 4 3 2 7" xfId="7841"/>
    <cellStyle name="20% - Accent4 4 3 3" xfId="7842"/>
    <cellStyle name="20% - Accent4 4 3 3 2" xfId="7843"/>
    <cellStyle name="20% - Accent4 4 3 3 2 2" xfId="7844"/>
    <cellStyle name="20% - Accent4 4 3 3 2 2 2" xfId="7845"/>
    <cellStyle name="20% - Accent4 4 3 3 2 2 3" xfId="51498"/>
    <cellStyle name="20% - Accent4 4 3 3 2 3" xfId="7846"/>
    <cellStyle name="20% - Accent4 4 3 3 2 4" xfId="7847"/>
    <cellStyle name="20% - Accent4 4 3 3 3" xfId="7848"/>
    <cellStyle name="20% - Accent4 4 3 3 3 2" xfId="7849"/>
    <cellStyle name="20% - Accent4 4 3 3 3 2 2" xfId="7850"/>
    <cellStyle name="20% - Accent4 4 3 3 3 2 3" xfId="51499"/>
    <cellStyle name="20% - Accent4 4 3 3 3 3" xfId="7851"/>
    <cellStyle name="20% - Accent4 4 3 3 3 4" xfId="7852"/>
    <cellStyle name="20% - Accent4 4 3 3 4" xfId="7853"/>
    <cellStyle name="20% - Accent4 4 3 3 4 2" xfId="7854"/>
    <cellStyle name="20% - Accent4 4 3 3 4 3" xfId="51500"/>
    <cellStyle name="20% - Accent4 4 3 3 5" xfId="7855"/>
    <cellStyle name="20% - Accent4 4 3 3 6" xfId="7856"/>
    <cellStyle name="20% - Accent4 4 3 4" xfId="7857"/>
    <cellStyle name="20% - Accent4 4 3 4 2" xfId="7858"/>
    <cellStyle name="20% - Accent4 4 3 4 2 2" xfId="7859"/>
    <cellStyle name="20% - Accent4 4 3 4 2 3" xfId="51501"/>
    <cellStyle name="20% - Accent4 4 3 4 3" xfId="7860"/>
    <cellStyle name="20% - Accent4 4 3 4 4" xfId="7861"/>
    <cellStyle name="20% - Accent4 4 3 5" xfId="7862"/>
    <cellStyle name="20% - Accent4 4 3 5 2" xfId="7863"/>
    <cellStyle name="20% - Accent4 4 3 5 2 2" xfId="7864"/>
    <cellStyle name="20% - Accent4 4 3 5 2 3" xfId="51502"/>
    <cellStyle name="20% - Accent4 4 3 5 3" xfId="7865"/>
    <cellStyle name="20% - Accent4 4 3 5 4" xfId="7866"/>
    <cellStyle name="20% - Accent4 4 3 6" xfId="7867"/>
    <cellStyle name="20% - Accent4 4 3 6 2" xfId="7868"/>
    <cellStyle name="20% - Accent4 4 3 6 3" xfId="51503"/>
    <cellStyle name="20% - Accent4 4 3 7" xfId="7869"/>
    <cellStyle name="20% - Accent4 4 3 8" xfId="7870"/>
    <cellStyle name="20% - Accent4 4 3 9" xfId="60555"/>
    <cellStyle name="20% - Accent4 4 4" xfId="7871"/>
    <cellStyle name="20% - Accent4 4 4 2" xfId="7872"/>
    <cellStyle name="20% - Accent4 4 4 2 2" xfId="7873"/>
    <cellStyle name="20% - Accent4 4 4 2 2 2" xfId="7874"/>
    <cellStyle name="20% - Accent4 4 4 2 2 2 2" xfId="7875"/>
    <cellStyle name="20% - Accent4 4 4 2 2 2 3" xfId="51504"/>
    <cellStyle name="20% - Accent4 4 4 2 2 3" xfId="7876"/>
    <cellStyle name="20% - Accent4 4 4 2 2 4" xfId="7877"/>
    <cellStyle name="20% - Accent4 4 4 2 3" xfId="7878"/>
    <cellStyle name="20% - Accent4 4 4 2 3 2" xfId="7879"/>
    <cellStyle name="20% - Accent4 4 4 2 3 2 2" xfId="7880"/>
    <cellStyle name="20% - Accent4 4 4 2 3 2 3" xfId="51505"/>
    <cellStyle name="20% - Accent4 4 4 2 3 3" xfId="7881"/>
    <cellStyle name="20% - Accent4 4 4 2 3 4" xfId="7882"/>
    <cellStyle name="20% - Accent4 4 4 2 4" xfId="7883"/>
    <cellStyle name="20% - Accent4 4 4 2 4 2" xfId="7884"/>
    <cellStyle name="20% - Accent4 4 4 2 4 3" xfId="51506"/>
    <cellStyle name="20% - Accent4 4 4 2 5" xfId="7885"/>
    <cellStyle name="20% - Accent4 4 4 2 6" xfId="7886"/>
    <cellStyle name="20% - Accent4 4 4 3" xfId="7887"/>
    <cellStyle name="20% - Accent4 4 4 3 2" xfId="7888"/>
    <cellStyle name="20% - Accent4 4 4 3 2 2" xfId="7889"/>
    <cellStyle name="20% - Accent4 4 4 3 2 3" xfId="51507"/>
    <cellStyle name="20% - Accent4 4 4 3 3" xfId="7890"/>
    <cellStyle name="20% - Accent4 4 4 3 4" xfId="7891"/>
    <cellStyle name="20% - Accent4 4 4 4" xfId="7892"/>
    <cellStyle name="20% - Accent4 4 4 4 2" xfId="7893"/>
    <cellStyle name="20% - Accent4 4 4 4 2 2" xfId="7894"/>
    <cellStyle name="20% - Accent4 4 4 4 2 3" xfId="51508"/>
    <cellStyle name="20% - Accent4 4 4 4 3" xfId="7895"/>
    <cellStyle name="20% - Accent4 4 4 4 4" xfId="7896"/>
    <cellStyle name="20% - Accent4 4 4 5" xfId="7897"/>
    <cellStyle name="20% - Accent4 4 4 5 2" xfId="7898"/>
    <cellStyle name="20% - Accent4 4 4 5 3" xfId="51509"/>
    <cellStyle name="20% - Accent4 4 4 6" xfId="7899"/>
    <cellStyle name="20% - Accent4 4 4 7" xfId="7900"/>
    <cellStyle name="20% - Accent4 4 5" xfId="7901"/>
    <cellStyle name="20% - Accent4 4 5 2" xfId="7902"/>
    <cellStyle name="20% - Accent4 4 5 2 2" xfId="7903"/>
    <cellStyle name="20% - Accent4 4 5 2 2 2" xfId="7904"/>
    <cellStyle name="20% - Accent4 4 5 2 2 3" xfId="51510"/>
    <cellStyle name="20% - Accent4 4 5 2 3" xfId="7905"/>
    <cellStyle name="20% - Accent4 4 5 2 4" xfId="7906"/>
    <cellStyle name="20% - Accent4 4 5 3" xfId="7907"/>
    <cellStyle name="20% - Accent4 4 5 3 2" xfId="7908"/>
    <cellStyle name="20% - Accent4 4 5 3 2 2" xfId="7909"/>
    <cellStyle name="20% - Accent4 4 5 3 2 3" xfId="51511"/>
    <cellStyle name="20% - Accent4 4 5 3 3" xfId="7910"/>
    <cellStyle name="20% - Accent4 4 5 3 4" xfId="7911"/>
    <cellStyle name="20% - Accent4 4 5 4" xfId="7912"/>
    <cellStyle name="20% - Accent4 4 5 4 2" xfId="7913"/>
    <cellStyle name="20% - Accent4 4 5 4 3" xfId="51512"/>
    <cellStyle name="20% - Accent4 4 5 5" xfId="7914"/>
    <cellStyle name="20% - Accent4 4 5 6" xfId="7915"/>
    <cellStyle name="20% - Accent4 4 6" xfId="7916"/>
    <cellStyle name="20% - Accent4 4 6 2" xfId="7917"/>
    <cellStyle name="20% - Accent4 4 6 2 2" xfId="7918"/>
    <cellStyle name="20% - Accent4 4 6 2 2 2" xfId="7919"/>
    <cellStyle name="20% - Accent4 4 6 2 2 3" xfId="51513"/>
    <cellStyle name="20% - Accent4 4 6 2 3" xfId="7920"/>
    <cellStyle name="20% - Accent4 4 6 2 4" xfId="7921"/>
    <cellStyle name="20% - Accent4 4 6 3" xfId="7922"/>
    <cellStyle name="20% - Accent4 4 6 3 2" xfId="7923"/>
    <cellStyle name="20% - Accent4 4 6 3 3" xfId="51514"/>
    <cellStyle name="20% - Accent4 4 6 4" xfId="7924"/>
    <cellStyle name="20% - Accent4 4 6 5" xfId="7925"/>
    <cellStyle name="20% - Accent4 4 7" xfId="7926"/>
    <cellStyle name="20% - Accent4 4 7 2" xfId="7927"/>
    <cellStyle name="20% - Accent4 4 7 2 2" xfId="7928"/>
    <cellStyle name="20% - Accent4 4 7 2 3" xfId="51515"/>
    <cellStyle name="20% - Accent4 4 7 3" xfId="7929"/>
    <cellStyle name="20% - Accent4 4 7 4" xfId="7930"/>
    <cellStyle name="20% - Accent4 4 8" xfId="7931"/>
    <cellStyle name="20% - Accent4 4 8 2" xfId="7932"/>
    <cellStyle name="20% - Accent4 4 8 2 2" xfId="7933"/>
    <cellStyle name="20% - Accent4 4 8 2 3" xfId="51516"/>
    <cellStyle name="20% - Accent4 4 8 3" xfId="7934"/>
    <cellStyle name="20% - Accent4 4 8 4" xfId="7935"/>
    <cellStyle name="20% - Accent4 4 9" xfId="7936"/>
    <cellStyle name="20% - Accent4 4 9 2" xfId="7937"/>
    <cellStyle name="20% - Accent4 4 9 3" xfId="51517"/>
    <cellStyle name="20% - Accent4 5" xfId="7938"/>
    <cellStyle name="20% - Accent4 5 10" xfId="7939"/>
    <cellStyle name="20% - Accent4 5 11" xfId="60201"/>
    <cellStyle name="20% - Accent4 5 2" xfId="7940"/>
    <cellStyle name="20% - Accent4 5 2 2" xfId="7941"/>
    <cellStyle name="20% - Accent4 5 2 2 2" xfId="7942"/>
    <cellStyle name="20% - Accent4 5 2 2 2 2" xfId="7943"/>
    <cellStyle name="20% - Accent4 5 2 2 2 2 2" xfId="7944"/>
    <cellStyle name="20% - Accent4 5 2 2 2 2 2 2" xfId="7945"/>
    <cellStyle name="20% - Accent4 5 2 2 2 2 2 3" xfId="51518"/>
    <cellStyle name="20% - Accent4 5 2 2 2 2 3" xfId="7946"/>
    <cellStyle name="20% - Accent4 5 2 2 2 2 4" xfId="7947"/>
    <cellStyle name="20% - Accent4 5 2 2 2 3" xfId="7948"/>
    <cellStyle name="20% - Accent4 5 2 2 2 3 2" xfId="7949"/>
    <cellStyle name="20% - Accent4 5 2 2 2 3 2 2" xfId="7950"/>
    <cellStyle name="20% - Accent4 5 2 2 2 3 2 3" xfId="51519"/>
    <cellStyle name="20% - Accent4 5 2 2 2 3 3" xfId="7951"/>
    <cellStyle name="20% - Accent4 5 2 2 2 3 4" xfId="7952"/>
    <cellStyle name="20% - Accent4 5 2 2 2 4" xfId="7953"/>
    <cellStyle name="20% - Accent4 5 2 2 2 4 2" xfId="7954"/>
    <cellStyle name="20% - Accent4 5 2 2 2 4 3" xfId="51520"/>
    <cellStyle name="20% - Accent4 5 2 2 2 5" xfId="7955"/>
    <cellStyle name="20% - Accent4 5 2 2 2 6" xfId="7956"/>
    <cellStyle name="20% - Accent4 5 2 2 3" xfId="7957"/>
    <cellStyle name="20% - Accent4 5 2 2 3 2" xfId="7958"/>
    <cellStyle name="20% - Accent4 5 2 2 3 2 2" xfId="7959"/>
    <cellStyle name="20% - Accent4 5 2 2 3 2 3" xfId="51521"/>
    <cellStyle name="20% - Accent4 5 2 2 3 3" xfId="7960"/>
    <cellStyle name="20% - Accent4 5 2 2 3 4" xfId="7961"/>
    <cellStyle name="20% - Accent4 5 2 2 4" xfId="7962"/>
    <cellStyle name="20% - Accent4 5 2 2 4 2" xfId="7963"/>
    <cellStyle name="20% - Accent4 5 2 2 4 2 2" xfId="7964"/>
    <cellStyle name="20% - Accent4 5 2 2 4 2 3" xfId="51522"/>
    <cellStyle name="20% - Accent4 5 2 2 4 3" xfId="7965"/>
    <cellStyle name="20% - Accent4 5 2 2 4 4" xfId="7966"/>
    <cellStyle name="20% - Accent4 5 2 2 5" xfId="7967"/>
    <cellStyle name="20% - Accent4 5 2 2 5 2" xfId="7968"/>
    <cellStyle name="20% - Accent4 5 2 2 5 3" xfId="51523"/>
    <cellStyle name="20% - Accent4 5 2 2 6" xfId="7969"/>
    <cellStyle name="20% - Accent4 5 2 2 7" xfId="7970"/>
    <cellStyle name="20% - Accent4 5 2 2 8" xfId="60752"/>
    <cellStyle name="20% - Accent4 5 2 3" xfId="7971"/>
    <cellStyle name="20% - Accent4 5 2 3 2" xfId="7972"/>
    <cellStyle name="20% - Accent4 5 2 3 2 2" xfId="7973"/>
    <cellStyle name="20% - Accent4 5 2 3 2 2 2" xfId="7974"/>
    <cellStyle name="20% - Accent4 5 2 3 2 2 3" xfId="51524"/>
    <cellStyle name="20% - Accent4 5 2 3 2 3" xfId="7975"/>
    <cellStyle name="20% - Accent4 5 2 3 2 4" xfId="7976"/>
    <cellStyle name="20% - Accent4 5 2 3 3" xfId="7977"/>
    <cellStyle name="20% - Accent4 5 2 3 3 2" xfId="7978"/>
    <cellStyle name="20% - Accent4 5 2 3 3 2 2" xfId="7979"/>
    <cellStyle name="20% - Accent4 5 2 3 3 2 3" xfId="51525"/>
    <cellStyle name="20% - Accent4 5 2 3 3 3" xfId="7980"/>
    <cellStyle name="20% - Accent4 5 2 3 3 4" xfId="7981"/>
    <cellStyle name="20% - Accent4 5 2 3 4" xfId="7982"/>
    <cellStyle name="20% - Accent4 5 2 3 4 2" xfId="7983"/>
    <cellStyle name="20% - Accent4 5 2 3 4 3" xfId="51526"/>
    <cellStyle name="20% - Accent4 5 2 3 5" xfId="7984"/>
    <cellStyle name="20% - Accent4 5 2 3 6" xfId="7985"/>
    <cellStyle name="20% - Accent4 5 2 4" xfId="7986"/>
    <cellStyle name="20% - Accent4 5 2 4 2" xfId="7987"/>
    <cellStyle name="20% - Accent4 5 2 4 2 2" xfId="7988"/>
    <cellStyle name="20% - Accent4 5 2 4 2 3" xfId="51527"/>
    <cellStyle name="20% - Accent4 5 2 4 3" xfId="7989"/>
    <cellStyle name="20% - Accent4 5 2 4 4" xfId="7990"/>
    <cellStyle name="20% - Accent4 5 2 5" xfId="7991"/>
    <cellStyle name="20% - Accent4 5 2 5 2" xfId="7992"/>
    <cellStyle name="20% - Accent4 5 2 5 2 2" xfId="7993"/>
    <cellStyle name="20% - Accent4 5 2 5 2 3" xfId="51528"/>
    <cellStyle name="20% - Accent4 5 2 5 3" xfId="7994"/>
    <cellStyle name="20% - Accent4 5 2 5 4" xfId="7995"/>
    <cellStyle name="20% - Accent4 5 2 6" xfId="7996"/>
    <cellStyle name="20% - Accent4 5 2 6 2" xfId="7997"/>
    <cellStyle name="20% - Accent4 5 2 6 3" xfId="51529"/>
    <cellStyle name="20% - Accent4 5 2 7" xfId="7998"/>
    <cellStyle name="20% - Accent4 5 2 8" xfId="7999"/>
    <cellStyle name="20% - Accent4 5 2 9" xfId="60384"/>
    <cellStyle name="20% - Accent4 5 3" xfId="8000"/>
    <cellStyle name="20% - Accent4 5 3 2" xfId="8001"/>
    <cellStyle name="20% - Accent4 5 3 2 2" xfId="8002"/>
    <cellStyle name="20% - Accent4 5 3 2 2 2" xfId="8003"/>
    <cellStyle name="20% - Accent4 5 3 2 2 2 2" xfId="8004"/>
    <cellStyle name="20% - Accent4 5 3 2 2 2 3" xfId="51530"/>
    <cellStyle name="20% - Accent4 5 3 2 2 3" xfId="8005"/>
    <cellStyle name="20% - Accent4 5 3 2 2 4" xfId="8006"/>
    <cellStyle name="20% - Accent4 5 3 2 3" xfId="8007"/>
    <cellStyle name="20% - Accent4 5 3 2 3 2" xfId="8008"/>
    <cellStyle name="20% - Accent4 5 3 2 3 2 2" xfId="8009"/>
    <cellStyle name="20% - Accent4 5 3 2 3 2 3" xfId="51531"/>
    <cellStyle name="20% - Accent4 5 3 2 3 3" xfId="8010"/>
    <cellStyle name="20% - Accent4 5 3 2 3 4" xfId="8011"/>
    <cellStyle name="20% - Accent4 5 3 2 4" xfId="8012"/>
    <cellStyle name="20% - Accent4 5 3 2 4 2" xfId="8013"/>
    <cellStyle name="20% - Accent4 5 3 2 4 3" xfId="51532"/>
    <cellStyle name="20% - Accent4 5 3 2 5" xfId="8014"/>
    <cellStyle name="20% - Accent4 5 3 2 6" xfId="8015"/>
    <cellStyle name="20% - Accent4 5 3 3" xfId="8016"/>
    <cellStyle name="20% - Accent4 5 3 3 2" xfId="8017"/>
    <cellStyle name="20% - Accent4 5 3 3 2 2" xfId="8018"/>
    <cellStyle name="20% - Accent4 5 3 3 2 3" xfId="51533"/>
    <cellStyle name="20% - Accent4 5 3 3 3" xfId="8019"/>
    <cellStyle name="20% - Accent4 5 3 3 4" xfId="8020"/>
    <cellStyle name="20% - Accent4 5 3 4" xfId="8021"/>
    <cellStyle name="20% - Accent4 5 3 4 2" xfId="8022"/>
    <cellStyle name="20% - Accent4 5 3 4 2 2" xfId="8023"/>
    <cellStyle name="20% - Accent4 5 3 4 2 3" xfId="51534"/>
    <cellStyle name="20% - Accent4 5 3 4 3" xfId="8024"/>
    <cellStyle name="20% - Accent4 5 3 4 4" xfId="8025"/>
    <cellStyle name="20% - Accent4 5 3 5" xfId="8026"/>
    <cellStyle name="20% - Accent4 5 3 5 2" xfId="8027"/>
    <cellStyle name="20% - Accent4 5 3 5 3" xfId="51535"/>
    <cellStyle name="20% - Accent4 5 3 6" xfId="8028"/>
    <cellStyle name="20% - Accent4 5 3 7" xfId="8029"/>
    <cellStyle name="20% - Accent4 5 3 8" xfId="60569"/>
    <cellStyle name="20% - Accent4 5 4" xfId="8030"/>
    <cellStyle name="20% - Accent4 5 4 2" xfId="8031"/>
    <cellStyle name="20% - Accent4 5 4 2 2" xfId="8032"/>
    <cellStyle name="20% - Accent4 5 4 2 2 2" xfId="8033"/>
    <cellStyle name="20% - Accent4 5 4 2 2 3" xfId="51536"/>
    <cellStyle name="20% - Accent4 5 4 2 3" xfId="8034"/>
    <cellStyle name="20% - Accent4 5 4 2 4" xfId="8035"/>
    <cellStyle name="20% - Accent4 5 4 3" xfId="8036"/>
    <cellStyle name="20% - Accent4 5 4 3 2" xfId="8037"/>
    <cellStyle name="20% - Accent4 5 4 3 2 2" xfId="8038"/>
    <cellStyle name="20% - Accent4 5 4 3 2 3" xfId="51537"/>
    <cellStyle name="20% - Accent4 5 4 3 3" xfId="8039"/>
    <cellStyle name="20% - Accent4 5 4 3 4" xfId="8040"/>
    <cellStyle name="20% - Accent4 5 4 4" xfId="8041"/>
    <cellStyle name="20% - Accent4 5 4 4 2" xfId="8042"/>
    <cellStyle name="20% - Accent4 5 4 4 3" xfId="51538"/>
    <cellStyle name="20% - Accent4 5 4 5" xfId="8043"/>
    <cellStyle name="20% - Accent4 5 4 6" xfId="8044"/>
    <cellStyle name="20% - Accent4 5 5" xfId="8045"/>
    <cellStyle name="20% - Accent4 5 5 2" xfId="8046"/>
    <cellStyle name="20% - Accent4 5 5 2 2" xfId="8047"/>
    <cellStyle name="20% - Accent4 5 5 2 2 2" xfId="8048"/>
    <cellStyle name="20% - Accent4 5 5 2 2 3" xfId="51539"/>
    <cellStyle name="20% - Accent4 5 5 2 3" xfId="8049"/>
    <cellStyle name="20% - Accent4 5 5 2 4" xfId="8050"/>
    <cellStyle name="20% - Accent4 5 5 3" xfId="8051"/>
    <cellStyle name="20% - Accent4 5 5 3 2" xfId="8052"/>
    <cellStyle name="20% - Accent4 5 5 3 3" xfId="51540"/>
    <cellStyle name="20% - Accent4 5 5 4" xfId="8053"/>
    <cellStyle name="20% - Accent4 5 5 5" xfId="8054"/>
    <cellStyle name="20% - Accent4 5 6" xfId="8055"/>
    <cellStyle name="20% - Accent4 5 6 2" xfId="8056"/>
    <cellStyle name="20% - Accent4 5 6 2 2" xfId="8057"/>
    <cellStyle name="20% - Accent4 5 6 2 3" xfId="51541"/>
    <cellStyle name="20% - Accent4 5 6 3" xfId="8058"/>
    <cellStyle name="20% - Accent4 5 6 4" xfId="8059"/>
    <cellStyle name="20% - Accent4 5 7" xfId="8060"/>
    <cellStyle name="20% - Accent4 5 7 2" xfId="8061"/>
    <cellStyle name="20% - Accent4 5 7 2 2" xfId="8062"/>
    <cellStyle name="20% - Accent4 5 7 2 3" xfId="51542"/>
    <cellStyle name="20% - Accent4 5 7 3" xfId="8063"/>
    <cellStyle name="20% - Accent4 5 7 4" xfId="8064"/>
    <cellStyle name="20% - Accent4 5 8" xfId="8065"/>
    <cellStyle name="20% - Accent4 5 8 2" xfId="8066"/>
    <cellStyle name="20% - Accent4 5 8 3" xfId="51543"/>
    <cellStyle name="20% - Accent4 5 9" xfId="8067"/>
    <cellStyle name="20% - Accent4 6" xfId="8068"/>
    <cellStyle name="20% - Accent4 6 10" xfId="8069"/>
    <cellStyle name="20% - Accent4 6 11" xfId="60215"/>
    <cellStyle name="20% - Accent4 6 2" xfId="8070"/>
    <cellStyle name="20% - Accent4 6 2 2" xfId="8071"/>
    <cellStyle name="20% - Accent4 6 2 2 2" xfId="8072"/>
    <cellStyle name="20% - Accent4 6 2 2 2 2" xfId="8073"/>
    <cellStyle name="20% - Accent4 6 2 2 2 2 2" xfId="8074"/>
    <cellStyle name="20% - Accent4 6 2 2 2 2 2 2" xfId="8075"/>
    <cellStyle name="20% - Accent4 6 2 2 2 2 2 3" xfId="51544"/>
    <cellStyle name="20% - Accent4 6 2 2 2 2 3" xfId="8076"/>
    <cellStyle name="20% - Accent4 6 2 2 2 2 4" xfId="8077"/>
    <cellStyle name="20% - Accent4 6 2 2 2 3" xfId="8078"/>
    <cellStyle name="20% - Accent4 6 2 2 2 3 2" xfId="8079"/>
    <cellStyle name="20% - Accent4 6 2 2 2 3 2 2" xfId="8080"/>
    <cellStyle name="20% - Accent4 6 2 2 2 3 2 3" xfId="51545"/>
    <cellStyle name="20% - Accent4 6 2 2 2 3 3" xfId="8081"/>
    <cellStyle name="20% - Accent4 6 2 2 2 3 4" xfId="8082"/>
    <cellStyle name="20% - Accent4 6 2 2 2 4" xfId="8083"/>
    <cellStyle name="20% - Accent4 6 2 2 2 4 2" xfId="8084"/>
    <cellStyle name="20% - Accent4 6 2 2 2 4 3" xfId="51546"/>
    <cellStyle name="20% - Accent4 6 2 2 2 5" xfId="8085"/>
    <cellStyle name="20% - Accent4 6 2 2 2 6" xfId="8086"/>
    <cellStyle name="20% - Accent4 6 2 2 3" xfId="8087"/>
    <cellStyle name="20% - Accent4 6 2 2 3 2" xfId="8088"/>
    <cellStyle name="20% - Accent4 6 2 2 3 2 2" xfId="8089"/>
    <cellStyle name="20% - Accent4 6 2 2 3 2 3" xfId="51547"/>
    <cellStyle name="20% - Accent4 6 2 2 3 3" xfId="8090"/>
    <cellStyle name="20% - Accent4 6 2 2 3 4" xfId="8091"/>
    <cellStyle name="20% - Accent4 6 2 2 4" xfId="8092"/>
    <cellStyle name="20% - Accent4 6 2 2 4 2" xfId="8093"/>
    <cellStyle name="20% - Accent4 6 2 2 4 2 2" xfId="8094"/>
    <cellStyle name="20% - Accent4 6 2 2 4 2 3" xfId="51548"/>
    <cellStyle name="20% - Accent4 6 2 2 4 3" xfId="8095"/>
    <cellStyle name="20% - Accent4 6 2 2 4 4" xfId="8096"/>
    <cellStyle name="20% - Accent4 6 2 2 5" xfId="8097"/>
    <cellStyle name="20% - Accent4 6 2 2 5 2" xfId="8098"/>
    <cellStyle name="20% - Accent4 6 2 2 5 3" xfId="51549"/>
    <cellStyle name="20% - Accent4 6 2 2 6" xfId="8099"/>
    <cellStyle name="20% - Accent4 6 2 2 7" xfId="8100"/>
    <cellStyle name="20% - Accent4 6 2 2 8" xfId="60766"/>
    <cellStyle name="20% - Accent4 6 2 3" xfId="8101"/>
    <cellStyle name="20% - Accent4 6 2 3 2" xfId="8102"/>
    <cellStyle name="20% - Accent4 6 2 3 2 2" xfId="8103"/>
    <cellStyle name="20% - Accent4 6 2 3 2 2 2" xfId="8104"/>
    <cellStyle name="20% - Accent4 6 2 3 2 2 3" xfId="51550"/>
    <cellStyle name="20% - Accent4 6 2 3 2 3" xfId="8105"/>
    <cellStyle name="20% - Accent4 6 2 3 2 4" xfId="8106"/>
    <cellStyle name="20% - Accent4 6 2 3 3" xfId="8107"/>
    <cellStyle name="20% - Accent4 6 2 3 3 2" xfId="8108"/>
    <cellStyle name="20% - Accent4 6 2 3 3 2 2" xfId="8109"/>
    <cellStyle name="20% - Accent4 6 2 3 3 2 3" xfId="51551"/>
    <cellStyle name="20% - Accent4 6 2 3 3 3" xfId="8110"/>
    <cellStyle name="20% - Accent4 6 2 3 3 4" xfId="8111"/>
    <cellStyle name="20% - Accent4 6 2 3 4" xfId="8112"/>
    <cellStyle name="20% - Accent4 6 2 3 4 2" xfId="8113"/>
    <cellStyle name="20% - Accent4 6 2 3 4 3" xfId="51552"/>
    <cellStyle name="20% - Accent4 6 2 3 5" xfId="8114"/>
    <cellStyle name="20% - Accent4 6 2 3 6" xfId="8115"/>
    <cellStyle name="20% - Accent4 6 2 4" xfId="8116"/>
    <cellStyle name="20% - Accent4 6 2 4 2" xfId="8117"/>
    <cellStyle name="20% - Accent4 6 2 4 2 2" xfId="8118"/>
    <cellStyle name="20% - Accent4 6 2 4 2 3" xfId="51553"/>
    <cellStyle name="20% - Accent4 6 2 4 3" xfId="8119"/>
    <cellStyle name="20% - Accent4 6 2 4 4" xfId="8120"/>
    <cellStyle name="20% - Accent4 6 2 5" xfId="8121"/>
    <cellStyle name="20% - Accent4 6 2 5 2" xfId="8122"/>
    <cellStyle name="20% - Accent4 6 2 5 2 2" xfId="8123"/>
    <cellStyle name="20% - Accent4 6 2 5 2 3" xfId="51554"/>
    <cellStyle name="20% - Accent4 6 2 5 3" xfId="8124"/>
    <cellStyle name="20% - Accent4 6 2 5 4" xfId="8125"/>
    <cellStyle name="20% - Accent4 6 2 6" xfId="8126"/>
    <cellStyle name="20% - Accent4 6 2 6 2" xfId="8127"/>
    <cellStyle name="20% - Accent4 6 2 6 3" xfId="51555"/>
    <cellStyle name="20% - Accent4 6 2 7" xfId="8128"/>
    <cellStyle name="20% - Accent4 6 2 8" xfId="8129"/>
    <cellStyle name="20% - Accent4 6 2 9" xfId="60398"/>
    <cellStyle name="20% - Accent4 6 3" xfId="8130"/>
    <cellStyle name="20% - Accent4 6 3 2" xfId="8131"/>
    <cellStyle name="20% - Accent4 6 3 2 2" xfId="8132"/>
    <cellStyle name="20% - Accent4 6 3 2 2 2" xfId="8133"/>
    <cellStyle name="20% - Accent4 6 3 2 2 2 2" xfId="8134"/>
    <cellStyle name="20% - Accent4 6 3 2 2 2 3" xfId="51556"/>
    <cellStyle name="20% - Accent4 6 3 2 2 3" xfId="8135"/>
    <cellStyle name="20% - Accent4 6 3 2 2 4" xfId="8136"/>
    <cellStyle name="20% - Accent4 6 3 2 3" xfId="8137"/>
    <cellStyle name="20% - Accent4 6 3 2 3 2" xfId="8138"/>
    <cellStyle name="20% - Accent4 6 3 2 3 2 2" xfId="8139"/>
    <cellStyle name="20% - Accent4 6 3 2 3 2 3" xfId="51557"/>
    <cellStyle name="20% - Accent4 6 3 2 3 3" xfId="8140"/>
    <cellStyle name="20% - Accent4 6 3 2 3 4" xfId="8141"/>
    <cellStyle name="20% - Accent4 6 3 2 4" xfId="8142"/>
    <cellStyle name="20% - Accent4 6 3 2 4 2" xfId="8143"/>
    <cellStyle name="20% - Accent4 6 3 2 4 3" xfId="51558"/>
    <cellStyle name="20% - Accent4 6 3 2 5" xfId="8144"/>
    <cellStyle name="20% - Accent4 6 3 2 6" xfId="8145"/>
    <cellStyle name="20% - Accent4 6 3 3" xfId="8146"/>
    <cellStyle name="20% - Accent4 6 3 3 2" xfId="8147"/>
    <cellStyle name="20% - Accent4 6 3 3 2 2" xfId="8148"/>
    <cellStyle name="20% - Accent4 6 3 3 2 3" xfId="51559"/>
    <cellStyle name="20% - Accent4 6 3 3 3" xfId="8149"/>
    <cellStyle name="20% - Accent4 6 3 3 4" xfId="8150"/>
    <cellStyle name="20% - Accent4 6 3 4" xfId="8151"/>
    <cellStyle name="20% - Accent4 6 3 4 2" xfId="8152"/>
    <cellStyle name="20% - Accent4 6 3 4 2 2" xfId="8153"/>
    <cellStyle name="20% - Accent4 6 3 4 2 3" xfId="51560"/>
    <cellStyle name="20% - Accent4 6 3 4 3" xfId="8154"/>
    <cellStyle name="20% - Accent4 6 3 4 4" xfId="8155"/>
    <cellStyle name="20% - Accent4 6 3 5" xfId="8156"/>
    <cellStyle name="20% - Accent4 6 3 5 2" xfId="8157"/>
    <cellStyle name="20% - Accent4 6 3 5 3" xfId="51561"/>
    <cellStyle name="20% - Accent4 6 3 6" xfId="8158"/>
    <cellStyle name="20% - Accent4 6 3 7" xfId="8159"/>
    <cellStyle name="20% - Accent4 6 3 8" xfId="60583"/>
    <cellStyle name="20% - Accent4 6 4" xfId="8160"/>
    <cellStyle name="20% - Accent4 6 4 2" xfId="8161"/>
    <cellStyle name="20% - Accent4 6 4 2 2" xfId="8162"/>
    <cellStyle name="20% - Accent4 6 4 2 2 2" xfId="8163"/>
    <cellStyle name="20% - Accent4 6 4 2 2 3" xfId="51562"/>
    <cellStyle name="20% - Accent4 6 4 2 3" xfId="8164"/>
    <cellStyle name="20% - Accent4 6 4 2 4" xfId="8165"/>
    <cellStyle name="20% - Accent4 6 4 3" xfId="8166"/>
    <cellStyle name="20% - Accent4 6 4 3 2" xfId="8167"/>
    <cellStyle name="20% - Accent4 6 4 3 2 2" xfId="8168"/>
    <cellStyle name="20% - Accent4 6 4 3 2 3" xfId="51563"/>
    <cellStyle name="20% - Accent4 6 4 3 3" xfId="8169"/>
    <cellStyle name="20% - Accent4 6 4 3 4" xfId="8170"/>
    <cellStyle name="20% - Accent4 6 4 4" xfId="8171"/>
    <cellStyle name="20% - Accent4 6 4 4 2" xfId="8172"/>
    <cellStyle name="20% - Accent4 6 4 4 3" xfId="51564"/>
    <cellStyle name="20% - Accent4 6 4 5" xfId="8173"/>
    <cellStyle name="20% - Accent4 6 4 6" xfId="8174"/>
    <cellStyle name="20% - Accent4 6 5" xfId="8175"/>
    <cellStyle name="20% - Accent4 6 5 2" xfId="8176"/>
    <cellStyle name="20% - Accent4 6 5 2 2" xfId="8177"/>
    <cellStyle name="20% - Accent4 6 5 2 2 2" xfId="8178"/>
    <cellStyle name="20% - Accent4 6 5 2 2 3" xfId="51565"/>
    <cellStyle name="20% - Accent4 6 5 2 3" xfId="8179"/>
    <cellStyle name="20% - Accent4 6 5 2 4" xfId="8180"/>
    <cellStyle name="20% - Accent4 6 5 3" xfId="8181"/>
    <cellStyle name="20% - Accent4 6 5 3 2" xfId="8182"/>
    <cellStyle name="20% - Accent4 6 5 3 3" xfId="51566"/>
    <cellStyle name="20% - Accent4 6 5 4" xfId="8183"/>
    <cellStyle name="20% - Accent4 6 5 5" xfId="8184"/>
    <cellStyle name="20% - Accent4 6 6" xfId="8185"/>
    <cellStyle name="20% - Accent4 6 6 2" xfId="8186"/>
    <cellStyle name="20% - Accent4 6 6 2 2" xfId="8187"/>
    <cellStyle name="20% - Accent4 6 6 2 3" xfId="51567"/>
    <cellStyle name="20% - Accent4 6 6 3" xfId="8188"/>
    <cellStyle name="20% - Accent4 6 6 4" xfId="8189"/>
    <cellStyle name="20% - Accent4 6 7" xfId="8190"/>
    <cellStyle name="20% - Accent4 6 7 2" xfId="8191"/>
    <cellStyle name="20% - Accent4 6 7 2 2" xfId="8192"/>
    <cellStyle name="20% - Accent4 6 7 2 3" xfId="51568"/>
    <cellStyle name="20% - Accent4 6 7 3" xfId="8193"/>
    <cellStyle name="20% - Accent4 6 7 4" xfId="8194"/>
    <cellStyle name="20% - Accent4 6 8" xfId="8195"/>
    <cellStyle name="20% - Accent4 6 8 2" xfId="8196"/>
    <cellStyle name="20% - Accent4 6 8 3" xfId="51569"/>
    <cellStyle name="20% - Accent4 6 9" xfId="8197"/>
    <cellStyle name="20% - Accent4 7" xfId="8198"/>
    <cellStyle name="20% - Accent4 7 10" xfId="8199"/>
    <cellStyle name="20% - Accent4 7 11" xfId="60229"/>
    <cellStyle name="20% - Accent4 7 2" xfId="8200"/>
    <cellStyle name="20% - Accent4 7 2 2" xfId="8201"/>
    <cellStyle name="20% - Accent4 7 2 2 2" xfId="8202"/>
    <cellStyle name="20% - Accent4 7 2 2 2 2" xfId="8203"/>
    <cellStyle name="20% - Accent4 7 2 2 2 2 2" xfId="8204"/>
    <cellStyle name="20% - Accent4 7 2 2 2 2 2 2" xfId="8205"/>
    <cellStyle name="20% - Accent4 7 2 2 2 2 2 3" xfId="51570"/>
    <cellStyle name="20% - Accent4 7 2 2 2 2 3" xfId="8206"/>
    <cellStyle name="20% - Accent4 7 2 2 2 2 4" xfId="8207"/>
    <cellStyle name="20% - Accent4 7 2 2 2 3" xfId="8208"/>
    <cellStyle name="20% - Accent4 7 2 2 2 3 2" xfId="8209"/>
    <cellStyle name="20% - Accent4 7 2 2 2 3 2 2" xfId="8210"/>
    <cellStyle name="20% - Accent4 7 2 2 2 3 2 3" xfId="51571"/>
    <cellStyle name="20% - Accent4 7 2 2 2 3 3" xfId="8211"/>
    <cellStyle name="20% - Accent4 7 2 2 2 3 4" xfId="8212"/>
    <cellStyle name="20% - Accent4 7 2 2 2 4" xfId="8213"/>
    <cellStyle name="20% - Accent4 7 2 2 2 4 2" xfId="8214"/>
    <cellStyle name="20% - Accent4 7 2 2 2 4 3" xfId="51572"/>
    <cellStyle name="20% - Accent4 7 2 2 2 5" xfId="8215"/>
    <cellStyle name="20% - Accent4 7 2 2 2 6" xfId="8216"/>
    <cellStyle name="20% - Accent4 7 2 2 3" xfId="8217"/>
    <cellStyle name="20% - Accent4 7 2 2 3 2" xfId="8218"/>
    <cellStyle name="20% - Accent4 7 2 2 3 2 2" xfId="8219"/>
    <cellStyle name="20% - Accent4 7 2 2 3 2 3" xfId="51573"/>
    <cellStyle name="20% - Accent4 7 2 2 3 3" xfId="8220"/>
    <cellStyle name="20% - Accent4 7 2 2 3 4" xfId="8221"/>
    <cellStyle name="20% - Accent4 7 2 2 4" xfId="8222"/>
    <cellStyle name="20% - Accent4 7 2 2 4 2" xfId="8223"/>
    <cellStyle name="20% - Accent4 7 2 2 4 2 2" xfId="8224"/>
    <cellStyle name="20% - Accent4 7 2 2 4 2 3" xfId="51574"/>
    <cellStyle name="20% - Accent4 7 2 2 4 3" xfId="8225"/>
    <cellStyle name="20% - Accent4 7 2 2 4 4" xfId="8226"/>
    <cellStyle name="20% - Accent4 7 2 2 5" xfId="8227"/>
    <cellStyle name="20% - Accent4 7 2 2 5 2" xfId="8228"/>
    <cellStyle name="20% - Accent4 7 2 2 5 3" xfId="51575"/>
    <cellStyle name="20% - Accent4 7 2 2 6" xfId="8229"/>
    <cellStyle name="20% - Accent4 7 2 2 7" xfId="8230"/>
    <cellStyle name="20% - Accent4 7 2 2 8" xfId="60780"/>
    <cellStyle name="20% - Accent4 7 2 3" xfId="8231"/>
    <cellStyle name="20% - Accent4 7 2 3 2" xfId="8232"/>
    <cellStyle name="20% - Accent4 7 2 3 2 2" xfId="8233"/>
    <cellStyle name="20% - Accent4 7 2 3 2 2 2" xfId="8234"/>
    <cellStyle name="20% - Accent4 7 2 3 2 2 3" xfId="51576"/>
    <cellStyle name="20% - Accent4 7 2 3 2 3" xfId="8235"/>
    <cellStyle name="20% - Accent4 7 2 3 2 4" xfId="8236"/>
    <cellStyle name="20% - Accent4 7 2 3 3" xfId="8237"/>
    <cellStyle name="20% - Accent4 7 2 3 3 2" xfId="8238"/>
    <cellStyle name="20% - Accent4 7 2 3 3 2 2" xfId="8239"/>
    <cellStyle name="20% - Accent4 7 2 3 3 2 3" xfId="51577"/>
    <cellStyle name="20% - Accent4 7 2 3 3 3" xfId="8240"/>
    <cellStyle name="20% - Accent4 7 2 3 3 4" xfId="8241"/>
    <cellStyle name="20% - Accent4 7 2 3 4" xfId="8242"/>
    <cellStyle name="20% - Accent4 7 2 3 4 2" xfId="8243"/>
    <cellStyle name="20% - Accent4 7 2 3 4 3" xfId="51578"/>
    <cellStyle name="20% - Accent4 7 2 3 5" xfId="8244"/>
    <cellStyle name="20% - Accent4 7 2 3 6" xfId="8245"/>
    <cellStyle name="20% - Accent4 7 2 4" xfId="8246"/>
    <cellStyle name="20% - Accent4 7 2 4 2" xfId="8247"/>
    <cellStyle name="20% - Accent4 7 2 4 2 2" xfId="8248"/>
    <cellStyle name="20% - Accent4 7 2 4 2 3" xfId="51579"/>
    <cellStyle name="20% - Accent4 7 2 4 3" xfId="8249"/>
    <cellStyle name="20% - Accent4 7 2 4 4" xfId="8250"/>
    <cellStyle name="20% - Accent4 7 2 5" xfId="8251"/>
    <cellStyle name="20% - Accent4 7 2 5 2" xfId="8252"/>
    <cellStyle name="20% - Accent4 7 2 5 2 2" xfId="8253"/>
    <cellStyle name="20% - Accent4 7 2 5 2 3" xfId="51580"/>
    <cellStyle name="20% - Accent4 7 2 5 3" xfId="8254"/>
    <cellStyle name="20% - Accent4 7 2 5 4" xfId="8255"/>
    <cellStyle name="20% - Accent4 7 2 6" xfId="8256"/>
    <cellStyle name="20% - Accent4 7 2 6 2" xfId="8257"/>
    <cellStyle name="20% - Accent4 7 2 6 3" xfId="51581"/>
    <cellStyle name="20% - Accent4 7 2 7" xfId="8258"/>
    <cellStyle name="20% - Accent4 7 2 8" xfId="8259"/>
    <cellStyle name="20% - Accent4 7 2 9" xfId="60412"/>
    <cellStyle name="20% - Accent4 7 3" xfId="8260"/>
    <cellStyle name="20% - Accent4 7 3 2" xfId="8261"/>
    <cellStyle name="20% - Accent4 7 3 2 2" xfId="8262"/>
    <cellStyle name="20% - Accent4 7 3 2 2 2" xfId="8263"/>
    <cellStyle name="20% - Accent4 7 3 2 2 2 2" xfId="8264"/>
    <cellStyle name="20% - Accent4 7 3 2 2 2 3" xfId="51582"/>
    <cellStyle name="20% - Accent4 7 3 2 2 3" xfId="8265"/>
    <cellStyle name="20% - Accent4 7 3 2 2 4" xfId="8266"/>
    <cellStyle name="20% - Accent4 7 3 2 3" xfId="8267"/>
    <cellStyle name="20% - Accent4 7 3 2 3 2" xfId="8268"/>
    <cellStyle name="20% - Accent4 7 3 2 3 2 2" xfId="8269"/>
    <cellStyle name="20% - Accent4 7 3 2 3 2 3" xfId="51583"/>
    <cellStyle name="20% - Accent4 7 3 2 3 3" xfId="8270"/>
    <cellStyle name="20% - Accent4 7 3 2 3 4" xfId="8271"/>
    <cellStyle name="20% - Accent4 7 3 2 4" xfId="8272"/>
    <cellStyle name="20% - Accent4 7 3 2 4 2" xfId="8273"/>
    <cellStyle name="20% - Accent4 7 3 2 4 3" xfId="51584"/>
    <cellStyle name="20% - Accent4 7 3 2 5" xfId="8274"/>
    <cellStyle name="20% - Accent4 7 3 2 6" xfId="8275"/>
    <cellStyle name="20% - Accent4 7 3 3" xfId="8276"/>
    <cellStyle name="20% - Accent4 7 3 3 2" xfId="8277"/>
    <cellStyle name="20% - Accent4 7 3 3 2 2" xfId="8278"/>
    <cellStyle name="20% - Accent4 7 3 3 2 3" xfId="51585"/>
    <cellStyle name="20% - Accent4 7 3 3 3" xfId="8279"/>
    <cellStyle name="20% - Accent4 7 3 3 4" xfId="8280"/>
    <cellStyle name="20% - Accent4 7 3 4" xfId="8281"/>
    <cellStyle name="20% - Accent4 7 3 4 2" xfId="8282"/>
    <cellStyle name="20% - Accent4 7 3 4 2 2" xfId="8283"/>
    <cellStyle name="20% - Accent4 7 3 4 2 3" xfId="51586"/>
    <cellStyle name="20% - Accent4 7 3 4 3" xfId="8284"/>
    <cellStyle name="20% - Accent4 7 3 4 4" xfId="8285"/>
    <cellStyle name="20% - Accent4 7 3 5" xfId="8286"/>
    <cellStyle name="20% - Accent4 7 3 5 2" xfId="8287"/>
    <cellStyle name="20% - Accent4 7 3 5 3" xfId="51587"/>
    <cellStyle name="20% - Accent4 7 3 6" xfId="8288"/>
    <cellStyle name="20% - Accent4 7 3 7" xfId="8289"/>
    <cellStyle name="20% - Accent4 7 3 8" xfId="60597"/>
    <cellStyle name="20% - Accent4 7 4" xfId="8290"/>
    <cellStyle name="20% - Accent4 7 4 2" xfId="8291"/>
    <cellStyle name="20% - Accent4 7 4 2 2" xfId="8292"/>
    <cellStyle name="20% - Accent4 7 4 2 2 2" xfId="8293"/>
    <cellStyle name="20% - Accent4 7 4 2 2 3" xfId="51588"/>
    <cellStyle name="20% - Accent4 7 4 2 3" xfId="8294"/>
    <cellStyle name="20% - Accent4 7 4 2 4" xfId="8295"/>
    <cellStyle name="20% - Accent4 7 4 3" xfId="8296"/>
    <cellStyle name="20% - Accent4 7 4 3 2" xfId="8297"/>
    <cellStyle name="20% - Accent4 7 4 3 2 2" xfId="8298"/>
    <cellStyle name="20% - Accent4 7 4 3 2 3" xfId="51589"/>
    <cellStyle name="20% - Accent4 7 4 3 3" xfId="8299"/>
    <cellStyle name="20% - Accent4 7 4 3 4" xfId="8300"/>
    <cellStyle name="20% - Accent4 7 4 4" xfId="8301"/>
    <cellStyle name="20% - Accent4 7 4 4 2" xfId="8302"/>
    <cellStyle name="20% - Accent4 7 4 4 3" xfId="51590"/>
    <cellStyle name="20% - Accent4 7 4 5" xfId="8303"/>
    <cellStyle name="20% - Accent4 7 4 6" xfId="8304"/>
    <cellStyle name="20% - Accent4 7 5" xfId="8305"/>
    <cellStyle name="20% - Accent4 7 5 2" xfId="8306"/>
    <cellStyle name="20% - Accent4 7 5 2 2" xfId="8307"/>
    <cellStyle name="20% - Accent4 7 5 2 2 2" xfId="8308"/>
    <cellStyle name="20% - Accent4 7 5 2 2 3" xfId="51591"/>
    <cellStyle name="20% - Accent4 7 5 2 3" xfId="8309"/>
    <cellStyle name="20% - Accent4 7 5 2 4" xfId="8310"/>
    <cellStyle name="20% - Accent4 7 5 3" xfId="8311"/>
    <cellStyle name="20% - Accent4 7 5 3 2" xfId="8312"/>
    <cellStyle name="20% - Accent4 7 5 3 3" xfId="51592"/>
    <cellStyle name="20% - Accent4 7 5 4" xfId="8313"/>
    <cellStyle name="20% - Accent4 7 5 5" xfId="8314"/>
    <cellStyle name="20% - Accent4 7 6" xfId="8315"/>
    <cellStyle name="20% - Accent4 7 6 2" xfId="8316"/>
    <cellStyle name="20% - Accent4 7 6 2 2" xfId="8317"/>
    <cellStyle name="20% - Accent4 7 6 2 3" xfId="51593"/>
    <cellStyle name="20% - Accent4 7 6 3" xfId="8318"/>
    <cellStyle name="20% - Accent4 7 6 4" xfId="8319"/>
    <cellStyle name="20% - Accent4 7 7" xfId="8320"/>
    <cellStyle name="20% - Accent4 7 7 2" xfId="8321"/>
    <cellStyle name="20% - Accent4 7 7 2 2" xfId="8322"/>
    <cellStyle name="20% - Accent4 7 7 2 3" xfId="51594"/>
    <cellStyle name="20% - Accent4 7 7 3" xfId="8323"/>
    <cellStyle name="20% - Accent4 7 7 4" xfId="8324"/>
    <cellStyle name="20% - Accent4 7 8" xfId="8325"/>
    <cellStyle name="20% - Accent4 7 8 2" xfId="8326"/>
    <cellStyle name="20% - Accent4 7 8 3" xfId="51595"/>
    <cellStyle name="20% - Accent4 7 9" xfId="8327"/>
    <cellStyle name="20% - Accent4 8" xfId="8328"/>
    <cellStyle name="20% - Accent4 8 2" xfId="8329"/>
    <cellStyle name="20% - Accent4 8 2 2" xfId="8330"/>
    <cellStyle name="20% - Accent4 8 2 2 2" xfId="8331"/>
    <cellStyle name="20% - Accent4 8 2 2 2 2" xfId="8332"/>
    <cellStyle name="20% - Accent4 8 2 2 2 2 2" xfId="8333"/>
    <cellStyle name="20% - Accent4 8 2 2 2 2 3" xfId="51596"/>
    <cellStyle name="20% - Accent4 8 2 2 2 3" xfId="8334"/>
    <cellStyle name="20% - Accent4 8 2 2 2 4" xfId="8335"/>
    <cellStyle name="20% - Accent4 8 2 2 3" xfId="8336"/>
    <cellStyle name="20% - Accent4 8 2 2 3 2" xfId="8337"/>
    <cellStyle name="20% - Accent4 8 2 2 3 2 2" xfId="8338"/>
    <cellStyle name="20% - Accent4 8 2 2 3 2 3" xfId="51597"/>
    <cellStyle name="20% - Accent4 8 2 2 3 3" xfId="8339"/>
    <cellStyle name="20% - Accent4 8 2 2 3 4" xfId="8340"/>
    <cellStyle name="20% - Accent4 8 2 2 4" xfId="8341"/>
    <cellStyle name="20% - Accent4 8 2 2 4 2" xfId="8342"/>
    <cellStyle name="20% - Accent4 8 2 2 4 3" xfId="51598"/>
    <cellStyle name="20% - Accent4 8 2 2 5" xfId="8343"/>
    <cellStyle name="20% - Accent4 8 2 2 6" xfId="8344"/>
    <cellStyle name="20% - Accent4 8 2 2 7" xfId="60794"/>
    <cellStyle name="20% - Accent4 8 2 3" xfId="8345"/>
    <cellStyle name="20% - Accent4 8 2 3 2" xfId="8346"/>
    <cellStyle name="20% - Accent4 8 2 3 2 2" xfId="8347"/>
    <cellStyle name="20% - Accent4 8 2 3 2 3" xfId="51599"/>
    <cellStyle name="20% - Accent4 8 2 3 3" xfId="8348"/>
    <cellStyle name="20% - Accent4 8 2 3 4" xfId="8349"/>
    <cellStyle name="20% - Accent4 8 2 4" xfId="8350"/>
    <cellStyle name="20% - Accent4 8 2 4 2" xfId="8351"/>
    <cellStyle name="20% - Accent4 8 2 4 2 2" xfId="8352"/>
    <cellStyle name="20% - Accent4 8 2 4 2 3" xfId="51600"/>
    <cellStyle name="20% - Accent4 8 2 4 3" xfId="8353"/>
    <cellStyle name="20% - Accent4 8 2 4 4" xfId="8354"/>
    <cellStyle name="20% - Accent4 8 2 5" xfId="8355"/>
    <cellStyle name="20% - Accent4 8 2 5 2" xfId="8356"/>
    <cellStyle name="20% - Accent4 8 2 5 3" xfId="51601"/>
    <cellStyle name="20% - Accent4 8 2 6" xfId="8357"/>
    <cellStyle name="20% - Accent4 8 2 7" xfId="8358"/>
    <cellStyle name="20% - Accent4 8 2 8" xfId="60426"/>
    <cellStyle name="20% - Accent4 8 3" xfId="8359"/>
    <cellStyle name="20% - Accent4 8 3 2" xfId="8360"/>
    <cellStyle name="20% - Accent4 8 3 2 2" xfId="8361"/>
    <cellStyle name="20% - Accent4 8 3 2 2 2" xfId="8362"/>
    <cellStyle name="20% - Accent4 8 3 2 2 3" xfId="51602"/>
    <cellStyle name="20% - Accent4 8 3 2 3" xfId="8363"/>
    <cellStyle name="20% - Accent4 8 3 2 4" xfId="8364"/>
    <cellStyle name="20% - Accent4 8 3 3" xfId="8365"/>
    <cellStyle name="20% - Accent4 8 3 3 2" xfId="8366"/>
    <cellStyle name="20% - Accent4 8 3 3 2 2" xfId="8367"/>
    <cellStyle name="20% - Accent4 8 3 3 2 3" xfId="51603"/>
    <cellStyle name="20% - Accent4 8 3 3 3" xfId="8368"/>
    <cellStyle name="20% - Accent4 8 3 3 4" xfId="8369"/>
    <cellStyle name="20% - Accent4 8 3 4" xfId="8370"/>
    <cellStyle name="20% - Accent4 8 3 4 2" xfId="8371"/>
    <cellStyle name="20% - Accent4 8 3 4 3" xfId="51604"/>
    <cellStyle name="20% - Accent4 8 3 5" xfId="8372"/>
    <cellStyle name="20% - Accent4 8 3 6" xfId="8373"/>
    <cellStyle name="20% - Accent4 8 3 7" xfId="60611"/>
    <cellStyle name="20% - Accent4 8 4" xfId="8374"/>
    <cellStyle name="20% - Accent4 8 4 2" xfId="8375"/>
    <cellStyle name="20% - Accent4 8 4 2 2" xfId="8376"/>
    <cellStyle name="20% - Accent4 8 4 2 3" xfId="51605"/>
    <cellStyle name="20% - Accent4 8 4 3" xfId="8377"/>
    <cellStyle name="20% - Accent4 8 4 4" xfId="8378"/>
    <cellStyle name="20% - Accent4 8 5" xfId="8379"/>
    <cellStyle name="20% - Accent4 8 5 2" xfId="8380"/>
    <cellStyle name="20% - Accent4 8 5 2 2" xfId="8381"/>
    <cellStyle name="20% - Accent4 8 5 2 3" xfId="51606"/>
    <cellStyle name="20% - Accent4 8 5 3" xfId="8382"/>
    <cellStyle name="20% - Accent4 8 5 4" xfId="8383"/>
    <cellStyle name="20% - Accent4 8 6" xfId="8384"/>
    <cellStyle name="20% - Accent4 8 6 2" xfId="8385"/>
    <cellStyle name="20% - Accent4 8 6 3" xfId="51607"/>
    <cellStyle name="20% - Accent4 8 7" xfId="8386"/>
    <cellStyle name="20% - Accent4 8 8" xfId="8387"/>
    <cellStyle name="20% - Accent4 8 9" xfId="60243"/>
    <cellStyle name="20% - Accent4 9" xfId="8388"/>
    <cellStyle name="20% - Accent4 9 2" xfId="8389"/>
    <cellStyle name="20% - Accent4 9 2 2" xfId="8390"/>
    <cellStyle name="20% - Accent4 9 2 2 2" xfId="8391"/>
    <cellStyle name="20% - Accent4 9 2 2 2 2" xfId="8392"/>
    <cellStyle name="20% - Accent4 9 2 2 2 3" xfId="51608"/>
    <cellStyle name="20% - Accent4 9 2 2 3" xfId="8393"/>
    <cellStyle name="20% - Accent4 9 2 2 4" xfId="8394"/>
    <cellStyle name="20% - Accent4 9 2 2 5" xfId="60808"/>
    <cellStyle name="20% - Accent4 9 2 3" xfId="8395"/>
    <cellStyle name="20% - Accent4 9 2 3 2" xfId="8396"/>
    <cellStyle name="20% - Accent4 9 2 3 2 2" xfId="8397"/>
    <cellStyle name="20% - Accent4 9 2 3 2 3" xfId="51609"/>
    <cellStyle name="20% - Accent4 9 2 3 3" xfId="8398"/>
    <cellStyle name="20% - Accent4 9 2 3 4" xfId="8399"/>
    <cellStyle name="20% - Accent4 9 2 4" xfId="8400"/>
    <cellStyle name="20% - Accent4 9 2 4 2" xfId="8401"/>
    <cellStyle name="20% - Accent4 9 2 4 3" xfId="51610"/>
    <cellStyle name="20% - Accent4 9 2 5" xfId="8402"/>
    <cellStyle name="20% - Accent4 9 2 6" xfId="8403"/>
    <cellStyle name="20% - Accent4 9 2 7" xfId="60440"/>
    <cellStyle name="20% - Accent4 9 3" xfId="8404"/>
    <cellStyle name="20% - Accent4 9 3 2" xfId="8405"/>
    <cellStyle name="20% - Accent4 9 3 2 2" xfId="8406"/>
    <cellStyle name="20% - Accent4 9 3 2 3" xfId="51611"/>
    <cellStyle name="20% - Accent4 9 3 3" xfId="8407"/>
    <cellStyle name="20% - Accent4 9 3 4" xfId="8408"/>
    <cellStyle name="20% - Accent4 9 3 5" xfId="60625"/>
    <cellStyle name="20% - Accent4 9 4" xfId="8409"/>
    <cellStyle name="20% - Accent4 9 4 2" xfId="8410"/>
    <cellStyle name="20% - Accent4 9 4 2 2" xfId="8411"/>
    <cellStyle name="20% - Accent4 9 4 2 3" xfId="51612"/>
    <cellStyle name="20% - Accent4 9 4 3" xfId="8412"/>
    <cellStyle name="20% - Accent4 9 4 4" xfId="8413"/>
    <cellStyle name="20% - Accent4 9 5" xfId="8414"/>
    <cellStyle name="20% - Accent4 9 5 2" xfId="8415"/>
    <cellStyle name="20% - Accent4 9 5 3" xfId="51613"/>
    <cellStyle name="20% - Accent4 9 6" xfId="8416"/>
    <cellStyle name="20% - Accent4 9 7" xfId="8417"/>
    <cellStyle name="20% - Accent4 9 8" xfId="60257"/>
    <cellStyle name="20% - Accent5 10" xfId="8418"/>
    <cellStyle name="20% - Accent5 10 2" xfId="8419"/>
    <cellStyle name="20% - Accent5 10 2 2" xfId="8420"/>
    <cellStyle name="20% - Accent5 10 2 2 2" xfId="8421"/>
    <cellStyle name="20% - Accent5 10 2 2 3" xfId="51614"/>
    <cellStyle name="20% - Accent5 10 2 2 4" xfId="60824"/>
    <cellStyle name="20% - Accent5 10 2 3" xfId="8422"/>
    <cellStyle name="20% - Accent5 10 2 4" xfId="8423"/>
    <cellStyle name="20% - Accent5 10 2 5" xfId="60456"/>
    <cellStyle name="20% - Accent5 10 3" xfId="8424"/>
    <cellStyle name="20% - Accent5 10 3 2" xfId="8425"/>
    <cellStyle name="20% - Accent5 10 3 2 2" xfId="8426"/>
    <cellStyle name="20% - Accent5 10 3 2 3" xfId="51615"/>
    <cellStyle name="20% - Accent5 10 3 3" xfId="8427"/>
    <cellStyle name="20% - Accent5 10 3 4" xfId="8428"/>
    <cellStyle name="20% - Accent5 10 3 5" xfId="60641"/>
    <cellStyle name="20% - Accent5 10 4" xfId="8429"/>
    <cellStyle name="20% - Accent5 10 4 2" xfId="8430"/>
    <cellStyle name="20% - Accent5 10 4 3" xfId="51616"/>
    <cellStyle name="20% - Accent5 10 5" xfId="8431"/>
    <cellStyle name="20% - Accent5 10 6" xfId="8432"/>
    <cellStyle name="20% - Accent5 10 7" xfId="60273"/>
    <cellStyle name="20% - Accent5 11" xfId="8433"/>
    <cellStyle name="20% - Accent5 11 2" xfId="8434"/>
    <cellStyle name="20% - Accent5 11 2 2" xfId="8435"/>
    <cellStyle name="20% - Accent5 11 2 2 2" xfId="8436"/>
    <cellStyle name="20% - Accent5 11 2 2 3" xfId="51617"/>
    <cellStyle name="20% - Accent5 11 2 2 4" xfId="60838"/>
    <cellStyle name="20% - Accent5 11 2 3" xfId="8437"/>
    <cellStyle name="20% - Accent5 11 2 4" xfId="8438"/>
    <cellStyle name="20% - Accent5 11 2 5" xfId="60470"/>
    <cellStyle name="20% - Accent5 11 3" xfId="8439"/>
    <cellStyle name="20% - Accent5 11 3 2" xfId="8440"/>
    <cellStyle name="20% - Accent5 11 3 3" xfId="51618"/>
    <cellStyle name="20% - Accent5 11 3 4" xfId="60655"/>
    <cellStyle name="20% - Accent5 11 4" xfId="8441"/>
    <cellStyle name="20% - Accent5 11 5" xfId="8442"/>
    <cellStyle name="20% - Accent5 11 6" xfId="60287"/>
    <cellStyle name="20% - Accent5 12" xfId="8443"/>
    <cellStyle name="20% - Accent5 12 2" xfId="8444"/>
    <cellStyle name="20% - Accent5 12 2 2" xfId="8445"/>
    <cellStyle name="20% - Accent5 12 2 2 2" xfId="60852"/>
    <cellStyle name="20% - Accent5 12 2 3" xfId="51619"/>
    <cellStyle name="20% - Accent5 12 2 4" xfId="60484"/>
    <cellStyle name="20% - Accent5 12 3" xfId="8446"/>
    <cellStyle name="20% - Accent5 12 3 2" xfId="60669"/>
    <cellStyle name="20% - Accent5 12 4" xfId="8447"/>
    <cellStyle name="20% - Accent5 12 5" xfId="60301"/>
    <cellStyle name="20% - Accent5 13" xfId="8448"/>
    <cellStyle name="20% - Accent5 13 2" xfId="8449"/>
    <cellStyle name="20% - Accent5 13 2 2" xfId="8450"/>
    <cellStyle name="20% - Accent5 13 2 2 2" xfId="60866"/>
    <cellStyle name="20% - Accent5 13 2 3" xfId="51620"/>
    <cellStyle name="20% - Accent5 13 2 4" xfId="60498"/>
    <cellStyle name="20% - Accent5 13 3" xfId="8451"/>
    <cellStyle name="20% - Accent5 13 3 2" xfId="60683"/>
    <cellStyle name="20% - Accent5 13 4" xfId="8452"/>
    <cellStyle name="20% - Accent5 13 5" xfId="60315"/>
    <cellStyle name="20% - Accent5 14" xfId="8453"/>
    <cellStyle name="20% - Accent5 14 2" xfId="8454"/>
    <cellStyle name="20% - Accent5 14 2 2" xfId="60696"/>
    <cellStyle name="20% - Accent5 14 3" xfId="51621"/>
    <cellStyle name="20% - Accent5 14 4" xfId="60328"/>
    <cellStyle name="20% - Accent5 15" xfId="8455"/>
    <cellStyle name="20% - Accent5 15 2" xfId="60512"/>
    <cellStyle name="20% - Accent5 16" xfId="8456"/>
    <cellStyle name="20% - Accent5 16 2" xfId="60880"/>
    <cellStyle name="20% - Accent5 17" xfId="51622"/>
    <cellStyle name="20% - Accent5 17 2" xfId="60894"/>
    <cellStyle name="20% - Accent5 18" xfId="51623"/>
    <cellStyle name="20% - Accent5 18 2" xfId="60908"/>
    <cellStyle name="20% - Accent5 19" xfId="60141"/>
    <cellStyle name="20% - Accent5 2" xfId="8457"/>
    <cellStyle name="20% - Accent5 2 10" xfId="8458"/>
    <cellStyle name="20% - Accent5 2 10 2" xfId="8459"/>
    <cellStyle name="20% - Accent5 2 10 2 2" xfId="8460"/>
    <cellStyle name="20% - Accent5 2 10 2 2 2" xfId="8461"/>
    <cellStyle name="20% - Accent5 2 10 2 2 3" xfId="51624"/>
    <cellStyle name="20% - Accent5 2 10 2 3" xfId="8462"/>
    <cellStyle name="20% - Accent5 2 10 2 4" xfId="8463"/>
    <cellStyle name="20% - Accent5 2 10 3" xfId="8464"/>
    <cellStyle name="20% - Accent5 2 10 3 2" xfId="8465"/>
    <cellStyle name="20% - Accent5 2 10 3 3" xfId="51625"/>
    <cellStyle name="20% - Accent5 2 10 4" xfId="8466"/>
    <cellStyle name="20% - Accent5 2 10 5" xfId="8467"/>
    <cellStyle name="20% - Accent5 2 11" xfId="8468"/>
    <cellStyle name="20% - Accent5 2 11 2" xfId="8469"/>
    <cellStyle name="20% - Accent5 2 11 2 2" xfId="8470"/>
    <cellStyle name="20% - Accent5 2 11 2 3" xfId="51626"/>
    <cellStyle name="20% - Accent5 2 11 3" xfId="8471"/>
    <cellStyle name="20% - Accent5 2 11 4" xfId="8472"/>
    <cellStyle name="20% - Accent5 2 12" xfId="8473"/>
    <cellStyle name="20% - Accent5 2 12 2" xfId="8474"/>
    <cellStyle name="20% - Accent5 2 12 2 2" xfId="8475"/>
    <cellStyle name="20% - Accent5 2 12 2 3" xfId="51627"/>
    <cellStyle name="20% - Accent5 2 12 3" xfId="8476"/>
    <cellStyle name="20% - Accent5 2 12 4" xfId="8477"/>
    <cellStyle name="20% - Accent5 2 13" xfId="8478"/>
    <cellStyle name="20% - Accent5 2 13 2" xfId="8479"/>
    <cellStyle name="20% - Accent5 2 13 3" xfId="51628"/>
    <cellStyle name="20% - Accent5 2 14" xfId="8480"/>
    <cellStyle name="20% - Accent5 2 15" xfId="8481"/>
    <cellStyle name="20% - Accent5 2 16" xfId="60160"/>
    <cellStyle name="20% - Accent5 2 2" xfId="8482"/>
    <cellStyle name="20% - Accent5 2 2 10" xfId="8483"/>
    <cellStyle name="20% - Accent5 2 2 11" xfId="8484"/>
    <cellStyle name="20% - Accent5 2 2 12" xfId="60344"/>
    <cellStyle name="20% - Accent5 2 2 2" xfId="8485"/>
    <cellStyle name="20% - Accent5 2 2 2 10" xfId="8486"/>
    <cellStyle name="20% - Accent5 2 2 2 11" xfId="60712"/>
    <cellStyle name="20% - Accent5 2 2 2 2" xfId="8487"/>
    <cellStyle name="20% - Accent5 2 2 2 2 2" xfId="8488"/>
    <cellStyle name="20% - Accent5 2 2 2 2 2 2" xfId="8489"/>
    <cellStyle name="20% - Accent5 2 2 2 2 2 2 2" xfId="8490"/>
    <cellStyle name="20% - Accent5 2 2 2 2 2 2 2 2" xfId="8491"/>
    <cellStyle name="20% - Accent5 2 2 2 2 2 2 2 2 2" xfId="8492"/>
    <cellStyle name="20% - Accent5 2 2 2 2 2 2 2 2 3" xfId="51629"/>
    <cellStyle name="20% - Accent5 2 2 2 2 2 2 2 3" xfId="8493"/>
    <cellStyle name="20% - Accent5 2 2 2 2 2 2 2 4" xfId="8494"/>
    <cellStyle name="20% - Accent5 2 2 2 2 2 2 3" xfId="8495"/>
    <cellStyle name="20% - Accent5 2 2 2 2 2 2 3 2" xfId="8496"/>
    <cellStyle name="20% - Accent5 2 2 2 2 2 2 3 2 2" xfId="8497"/>
    <cellStyle name="20% - Accent5 2 2 2 2 2 2 3 2 3" xfId="51630"/>
    <cellStyle name="20% - Accent5 2 2 2 2 2 2 3 3" xfId="8498"/>
    <cellStyle name="20% - Accent5 2 2 2 2 2 2 3 4" xfId="8499"/>
    <cellStyle name="20% - Accent5 2 2 2 2 2 2 4" xfId="8500"/>
    <cellStyle name="20% - Accent5 2 2 2 2 2 2 4 2" xfId="8501"/>
    <cellStyle name="20% - Accent5 2 2 2 2 2 2 4 3" xfId="51631"/>
    <cellStyle name="20% - Accent5 2 2 2 2 2 2 5" xfId="8502"/>
    <cellStyle name="20% - Accent5 2 2 2 2 2 2 6" xfId="8503"/>
    <cellStyle name="20% - Accent5 2 2 2 2 2 3" xfId="8504"/>
    <cellStyle name="20% - Accent5 2 2 2 2 2 3 2" xfId="8505"/>
    <cellStyle name="20% - Accent5 2 2 2 2 2 3 2 2" xfId="8506"/>
    <cellStyle name="20% - Accent5 2 2 2 2 2 3 2 3" xfId="51632"/>
    <cellStyle name="20% - Accent5 2 2 2 2 2 3 3" xfId="8507"/>
    <cellStyle name="20% - Accent5 2 2 2 2 2 3 4" xfId="8508"/>
    <cellStyle name="20% - Accent5 2 2 2 2 2 4" xfId="8509"/>
    <cellStyle name="20% - Accent5 2 2 2 2 2 4 2" xfId="8510"/>
    <cellStyle name="20% - Accent5 2 2 2 2 2 4 2 2" xfId="8511"/>
    <cellStyle name="20% - Accent5 2 2 2 2 2 4 2 3" xfId="51633"/>
    <cellStyle name="20% - Accent5 2 2 2 2 2 4 3" xfId="8512"/>
    <cellStyle name="20% - Accent5 2 2 2 2 2 4 4" xfId="8513"/>
    <cellStyle name="20% - Accent5 2 2 2 2 2 5" xfId="8514"/>
    <cellStyle name="20% - Accent5 2 2 2 2 2 5 2" xfId="8515"/>
    <cellStyle name="20% - Accent5 2 2 2 2 2 5 3" xfId="51634"/>
    <cellStyle name="20% - Accent5 2 2 2 2 2 6" xfId="8516"/>
    <cellStyle name="20% - Accent5 2 2 2 2 2 7" xfId="8517"/>
    <cellStyle name="20% - Accent5 2 2 2 2 3" xfId="8518"/>
    <cellStyle name="20% - Accent5 2 2 2 2 3 2" xfId="8519"/>
    <cellStyle name="20% - Accent5 2 2 2 2 3 2 2" xfId="8520"/>
    <cellStyle name="20% - Accent5 2 2 2 2 3 2 2 2" xfId="8521"/>
    <cellStyle name="20% - Accent5 2 2 2 2 3 2 2 3" xfId="51635"/>
    <cellStyle name="20% - Accent5 2 2 2 2 3 2 3" xfId="8522"/>
    <cellStyle name="20% - Accent5 2 2 2 2 3 2 4" xfId="8523"/>
    <cellStyle name="20% - Accent5 2 2 2 2 3 3" xfId="8524"/>
    <cellStyle name="20% - Accent5 2 2 2 2 3 3 2" xfId="8525"/>
    <cellStyle name="20% - Accent5 2 2 2 2 3 3 2 2" xfId="8526"/>
    <cellStyle name="20% - Accent5 2 2 2 2 3 3 2 3" xfId="51636"/>
    <cellStyle name="20% - Accent5 2 2 2 2 3 3 3" xfId="8527"/>
    <cellStyle name="20% - Accent5 2 2 2 2 3 3 4" xfId="8528"/>
    <cellStyle name="20% - Accent5 2 2 2 2 3 4" xfId="8529"/>
    <cellStyle name="20% - Accent5 2 2 2 2 3 4 2" xfId="8530"/>
    <cellStyle name="20% - Accent5 2 2 2 2 3 4 3" xfId="51637"/>
    <cellStyle name="20% - Accent5 2 2 2 2 3 5" xfId="8531"/>
    <cellStyle name="20% - Accent5 2 2 2 2 3 6" xfId="8532"/>
    <cellStyle name="20% - Accent5 2 2 2 2 4" xfId="8533"/>
    <cellStyle name="20% - Accent5 2 2 2 2 4 2" xfId="8534"/>
    <cellStyle name="20% - Accent5 2 2 2 2 4 2 2" xfId="8535"/>
    <cellStyle name="20% - Accent5 2 2 2 2 4 2 3" xfId="51638"/>
    <cellStyle name="20% - Accent5 2 2 2 2 4 3" xfId="8536"/>
    <cellStyle name="20% - Accent5 2 2 2 2 4 4" xfId="8537"/>
    <cellStyle name="20% - Accent5 2 2 2 2 5" xfId="8538"/>
    <cellStyle name="20% - Accent5 2 2 2 2 5 2" xfId="8539"/>
    <cellStyle name="20% - Accent5 2 2 2 2 5 2 2" xfId="8540"/>
    <cellStyle name="20% - Accent5 2 2 2 2 5 2 3" xfId="51639"/>
    <cellStyle name="20% - Accent5 2 2 2 2 5 3" xfId="8541"/>
    <cellStyle name="20% - Accent5 2 2 2 2 5 4" xfId="8542"/>
    <cellStyle name="20% - Accent5 2 2 2 2 6" xfId="8543"/>
    <cellStyle name="20% - Accent5 2 2 2 2 6 2" xfId="8544"/>
    <cellStyle name="20% - Accent5 2 2 2 2 6 3" xfId="51640"/>
    <cellStyle name="20% - Accent5 2 2 2 2 7" xfId="8545"/>
    <cellStyle name="20% - Accent5 2 2 2 2 8" xfId="8546"/>
    <cellStyle name="20% - Accent5 2 2 2 3" xfId="8547"/>
    <cellStyle name="20% - Accent5 2 2 2 3 2" xfId="8548"/>
    <cellStyle name="20% - Accent5 2 2 2 3 2 2" xfId="8549"/>
    <cellStyle name="20% - Accent5 2 2 2 3 2 2 2" xfId="8550"/>
    <cellStyle name="20% - Accent5 2 2 2 3 2 2 2 2" xfId="8551"/>
    <cellStyle name="20% - Accent5 2 2 2 3 2 2 2 3" xfId="51641"/>
    <cellStyle name="20% - Accent5 2 2 2 3 2 2 3" xfId="8552"/>
    <cellStyle name="20% - Accent5 2 2 2 3 2 2 4" xfId="8553"/>
    <cellStyle name="20% - Accent5 2 2 2 3 2 3" xfId="8554"/>
    <cellStyle name="20% - Accent5 2 2 2 3 2 3 2" xfId="8555"/>
    <cellStyle name="20% - Accent5 2 2 2 3 2 3 2 2" xfId="8556"/>
    <cellStyle name="20% - Accent5 2 2 2 3 2 3 2 3" xfId="51642"/>
    <cellStyle name="20% - Accent5 2 2 2 3 2 3 3" xfId="8557"/>
    <cellStyle name="20% - Accent5 2 2 2 3 2 3 4" xfId="8558"/>
    <cellStyle name="20% - Accent5 2 2 2 3 2 4" xfId="8559"/>
    <cellStyle name="20% - Accent5 2 2 2 3 2 4 2" xfId="8560"/>
    <cellStyle name="20% - Accent5 2 2 2 3 2 4 3" xfId="51643"/>
    <cellStyle name="20% - Accent5 2 2 2 3 2 5" xfId="8561"/>
    <cellStyle name="20% - Accent5 2 2 2 3 2 6" xfId="8562"/>
    <cellStyle name="20% - Accent5 2 2 2 3 3" xfId="8563"/>
    <cellStyle name="20% - Accent5 2 2 2 3 3 2" xfId="8564"/>
    <cellStyle name="20% - Accent5 2 2 2 3 3 2 2" xfId="8565"/>
    <cellStyle name="20% - Accent5 2 2 2 3 3 2 3" xfId="51644"/>
    <cellStyle name="20% - Accent5 2 2 2 3 3 3" xfId="8566"/>
    <cellStyle name="20% - Accent5 2 2 2 3 3 4" xfId="8567"/>
    <cellStyle name="20% - Accent5 2 2 2 3 4" xfId="8568"/>
    <cellStyle name="20% - Accent5 2 2 2 3 4 2" xfId="8569"/>
    <cellStyle name="20% - Accent5 2 2 2 3 4 2 2" xfId="8570"/>
    <cellStyle name="20% - Accent5 2 2 2 3 4 2 3" xfId="51645"/>
    <cellStyle name="20% - Accent5 2 2 2 3 4 3" xfId="8571"/>
    <cellStyle name="20% - Accent5 2 2 2 3 4 4" xfId="8572"/>
    <cellStyle name="20% - Accent5 2 2 2 3 5" xfId="8573"/>
    <cellStyle name="20% - Accent5 2 2 2 3 5 2" xfId="8574"/>
    <cellStyle name="20% - Accent5 2 2 2 3 5 3" xfId="51646"/>
    <cellStyle name="20% - Accent5 2 2 2 3 6" xfId="8575"/>
    <cellStyle name="20% - Accent5 2 2 2 3 7" xfId="8576"/>
    <cellStyle name="20% - Accent5 2 2 2 4" xfId="8577"/>
    <cellStyle name="20% - Accent5 2 2 2 4 2" xfId="8578"/>
    <cellStyle name="20% - Accent5 2 2 2 4 2 2" xfId="8579"/>
    <cellStyle name="20% - Accent5 2 2 2 4 2 2 2" xfId="8580"/>
    <cellStyle name="20% - Accent5 2 2 2 4 2 2 3" xfId="51647"/>
    <cellStyle name="20% - Accent5 2 2 2 4 2 3" xfId="8581"/>
    <cellStyle name="20% - Accent5 2 2 2 4 2 4" xfId="8582"/>
    <cellStyle name="20% - Accent5 2 2 2 4 3" xfId="8583"/>
    <cellStyle name="20% - Accent5 2 2 2 4 3 2" xfId="8584"/>
    <cellStyle name="20% - Accent5 2 2 2 4 3 2 2" xfId="8585"/>
    <cellStyle name="20% - Accent5 2 2 2 4 3 2 3" xfId="51648"/>
    <cellStyle name="20% - Accent5 2 2 2 4 3 3" xfId="8586"/>
    <cellStyle name="20% - Accent5 2 2 2 4 3 4" xfId="8587"/>
    <cellStyle name="20% - Accent5 2 2 2 4 4" xfId="8588"/>
    <cellStyle name="20% - Accent5 2 2 2 4 4 2" xfId="8589"/>
    <cellStyle name="20% - Accent5 2 2 2 4 4 3" xfId="51649"/>
    <cellStyle name="20% - Accent5 2 2 2 4 5" xfId="8590"/>
    <cellStyle name="20% - Accent5 2 2 2 4 6" xfId="8591"/>
    <cellStyle name="20% - Accent5 2 2 2 5" xfId="8592"/>
    <cellStyle name="20% - Accent5 2 2 2 5 2" xfId="8593"/>
    <cellStyle name="20% - Accent5 2 2 2 5 2 2" xfId="8594"/>
    <cellStyle name="20% - Accent5 2 2 2 5 2 2 2" xfId="8595"/>
    <cellStyle name="20% - Accent5 2 2 2 5 2 2 3" xfId="51650"/>
    <cellStyle name="20% - Accent5 2 2 2 5 2 3" xfId="8596"/>
    <cellStyle name="20% - Accent5 2 2 2 5 2 4" xfId="8597"/>
    <cellStyle name="20% - Accent5 2 2 2 5 3" xfId="8598"/>
    <cellStyle name="20% - Accent5 2 2 2 5 3 2" xfId="8599"/>
    <cellStyle name="20% - Accent5 2 2 2 5 3 3" xfId="51651"/>
    <cellStyle name="20% - Accent5 2 2 2 5 4" xfId="8600"/>
    <cellStyle name="20% - Accent5 2 2 2 5 5" xfId="8601"/>
    <cellStyle name="20% - Accent5 2 2 2 6" xfId="8602"/>
    <cellStyle name="20% - Accent5 2 2 2 6 2" xfId="8603"/>
    <cellStyle name="20% - Accent5 2 2 2 6 2 2" xfId="8604"/>
    <cellStyle name="20% - Accent5 2 2 2 6 2 3" xfId="51652"/>
    <cellStyle name="20% - Accent5 2 2 2 6 3" xfId="8605"/>
    <cellStyle name="20% - Accent5 2 2 2 6 4" xfId="8606"/>
    <cellStyle name="20% - Accent5 2 2 2 7" xfId="8607"/>
    <cellStyle name="20% - Accent5 2 2 2 7 2" xfId="8608"/>
    <cellStyle name="20% - Accent5 2 2 2 7 2 2" xfId="8609"/>
    <cellStyle name="20% - Accent5 2 2 2 7 2 3" xfId="51653"/>
    <cellStyle name="20% - Accent5 2 2 2 7 3" xfId="8610"/>
    <cellStyle name="20% - Accent5 2 2 2 7 4" xfId="8611"/>
    <cellStyle name="20% - Accent5 2 2 2 8" xfId="8612"/>
    <cellStyle name="20% - Accent5 2 2 2 8 2" xfId="8613"/>
    <cellStyle name="20% - Accent5 2 2 2 8 3" xfId="51654"/>
    <cellStyle name="20% - Accent5 2 2 2 9" xfId="8614"/>
    <cellStyle name="20% - Accent5 2 2 3" xfId="8615"/>
    <cellStyle name="20% - Accent5 2 2 3 2" xfId="8616"/>
    <cellStyle name="20% - Accent5 2 2 3 2 2" xfId="8617"/>
    <cellStyle name="20% - Accent5 2 2 3 2 2 2" xfId="8618"/>
    <cellStyle name="20% - Accent5 2 2 3 2 2 2 2" xfId="8619"/>
    <cellStyle name="20% - Accent5 2 2 3 2 2 2 2 2" xfId="8620"/>
    <cellStyle name="20% - Accent5 2 2 3 2 2 2 2 3" xfId="51655"/>
    <cellStyle name="20% - Accent5 2 2 3 2 2 2 3" xfId="8621"/>
    <cellStyle name="20% - Accent5 2 2 3 2 2 2 4" xfId="8622"/>
    <cellStyle name="20% - Accent5 2 2 3 2 2 3" xfId="8623"/>
    <cellStyle name="20% - Accent5 2 2 3 2 2 3 2" xfId="8624"/>
    <cellStyle name="20% - Accent5 2 2 3 2 2 3 2 2" xfId="8625"/>
    <cellStyle name="20% - Accent5 2 2 3 2 2 3 2 3" xfId="51656"/>
    <cellStyle name="20% - Accent5 2 2 3 2 2 3 3" xfId="8626"/>
    <cellStyle name="20% - Accent5 2 2 3 2 2 3 4" xfId="8627"/>
    <cellStyle name="20% - Accent5 2 2 3 2 2 4" xfId="8628"/>
    <cellStyle name="20% - Accent5 2 2 3 2 2 4 2" xfId="8629"/>
    <cellStyle name="20% - Accent5 2 2 3 2 2 4 3" xfId="51657"/>
    <cellStyle name="20% - Accent5 2 2 3 2 2 5" xfId="8630"/>
    <cellStyle name="20% - Accent5 2 2 3 2 2 6" xfId="8631"/>
    <cellStyle name="20% - Accent5 2 2 3 2 3" xfId="8632"/>
    <cellStyle name="20% - Accent5 2 2 3 2 3 2" xfId="8633"/>
    <cellStyle name="20% - Accent5 2 2 3 2 3 2 2" xfId="8634"/>
    <cellStyle name="20% - Accent5 2 2 3 2 3 2 3" xfId="51658"/>
    <cellStyle name="20% - Accent5 2 2 3 2 3 3" xfId="8635"/>
    <cellStyle name="20% - Accent5 2 2 3 2 3 4" xfId="8636"/>
    <cellStyle name="20% - Accent5 2 2 3 2 4" xfId="8637"/>
    <cellStyle name="20% - Accent5 2 2 3 2 4 2" xfId="8638"/>
    <cellStyle name="20% - Accent5 2 2 3 2 4 2 2" xfId="8639"/>
    <cellStyle name="20% - Accent5 2 2 3 2 4 2 3" xfId="51659"/>
    <cellStyle name="20% - Accent5 2 2 3 2 4 3" xfId="8640"/>
    <cellStyle name="20% - Accent5 2 2 3 2 4 4" xfId="8641"/>
    <cellStyle name="20% - Accent5 2 2 3 2 5" xfId="8642"/>
    <cellStyle name="20% - Accent5 2 2 3 2 5 2" xfId="8643"/>
    <cellStyle name="20% - Accent5 2 2 3 2 5 3" xfId="51660"/>
    <cellStyle name="20% - Accent5 2 2 3 2 6" xfId="8644"/>
    <cellStyle name="20% - Accent5 2 2 3 2 7" xfId="8645"/>
    <cellStyle name="20% - Accent5 2 2 3 3" xfId="8646"/>
    <cellStyle name="20% - Accent5 2 2 3 3 2" xfId="8647"/>
    <cellStyle name="20% - Accent5 2 2 3 3 2 2" xfId="8648"/>
    <cellStyle name="20% - Accent5 2 2 3 3 2 2 2" xfId="8649"/>
    <cellStyle name="20% - Accent5 2 2 3 3 2 2 3" xfId="51661"/>
    <cellStyle name="20% - Accent5 2 2 3 3 2 3" xfId="8650"/>
    <cellStyle name="20% - Accent5 2 2 3 3 2 4" xfId="8651"/>
    <cellStyle name="20% - Accent5 2 2 3 3 3" xfId="8652"/>
    <cellStyle name="20% - Accent5 2 2 3 3 3 2" xfId="8653"/>
    <cellStyle name="20% - Accent5 2 2 3 3 3 2 2" xfId="8654"/>
    <cellStyle name="20% - Accent5 2 2 3 3 3 2 3" xfId="51662"/>
    <cellStyle name="20% - Accent5 2 2 3 3 3 3" xfId="8655"/>
    <cellStyle name="20% - Accent5 2 2 3 3 3 4" xfId="8656"/>
    <cellStyle name="20% - Accent5 2 2 3 3 4" xfId="8657"/>
    <cellStyle name="20% - Accent5 2 2 3 3 4 2" xfId="8658"/>
    <cellStyle name="20% - Accent5 2 2 3 3 4 3" xfId="51663"/>
    <cellStyle name="20% - Accent5 2 2 3 3 5" xfId="8659"/>
    <cellStyle name="20% - Accent5 2 2 3 3 6" xfId="8660"/>
    <cellStyle name="20% - Accent5 2 2 3 4" xfId="8661"/>
    <cellStyle name="20% - Accent5 2 2 3 4 2" xfId="8662"/>
    <cellStyle name="20% - Accent5 2 2 3 4 2 2" xfId="8663"/>
    <cellStyle name="20% - Accent5 2 2 3 4 2 2 2" xfId="8664"/>
    <cellStyle name="20% - Accent5 2 2 3 4 2 2 3" xfId="51664"/>
    <cellStyle name="20% - Accent5 2 2 3 4 2 3" xfId="8665"/>
    <cellStyle name="20% - Accent5 2 2 3 4 2 4" xfId="8666"/>
    <cellStyle name="20% - Accent5 2 2 3 4 3" xfId="8667"/>
    <cellStyle name="20% - Accent5 2 2 3 4 3 2" xfId="8668"/>
    <cellStyle name="20% - Accent5 2 2 3 4 3 3" xfId="51665"/>
    <cellStyle name="20% - Accent5 2 2 3 4 4" xfId="8669"/>
    <cellStyle name="20% - Accent5 2 2 3 4 5" xfId="8670"/>
    <cellStyle name="20% - Accent5 2 2 3 5" xfId="8671"/>
    <cellStyle name="20% - Accent5 2 2 3 5 2" xfId="8672"/>
    <cellStyle name="20% - Accent5 2 2 3 5 2 2" xfId="8673"/>
    <cellStyle name="20% - Accent5 2 2 3 5 2 3" xfId="51666"/>
    <cellStyle name="20% - Accent5 2 2 3 5 3" xfId="8674"/>
    <cellStyle name="20% - Accent5 2 2 3 5 4" xfId="8675"/>
    <cellStyle name="20% - Accent5 2 2 3 6" xfId="8676"/>
    <cellStyle name="20% - Accent5 2 2 3 6 2" xfId="8677"/>
    <cellStyle name="20% - Accent5 2 2 3 6 2 2" xfId="8678"/>
    <cellStyle name="20% - Accent5 2 2 3 6 2 3" xfId="51667"/>
    <cellStyle name="20% - Accent5 2 2 3 6 3" xfId="8679"/>
    <cellStyle name="20% - Accent5 2 2 3 6 4" xfId="8680"/>
    <cellStyle name="20% - Accent5 2 2 3 7" xfId="8681"/>
    <cellStyle name="20% - Accent5 2 2 3 7 2" xfId="8682"/>
    <cellStyle name="20% - Accent5 2 2 3 7 3" xfId="51668"/>
    <cellStyle name="20% - Accent5 2 2 3 8" xfId="8683"/>
    <cellStyle name="20% - Accent5 2 2 3 9" xfId="8684"/>
    <cellStyle name="20% - Accent5 2 2 4" xfId="8685"/>
    <cellStyle name="20% - Accent5 2 2 4 2" xfId="8686"/>
    <cellStyle name="20% - Accent5 2 2 4 2 2" xfId="8687"/>
    <cellStyle name="20% - Accent5 2 2 4 2 2 2" xfId="8688"/>
    <cellStyle name="20% - Accent5 2 2 4 2 2 2 2" xfId="8689"/>
    <cellStyle name="20% - Accent5 2 2 4 2 2 2 3" xfId="51669"/>
    <cellStyle name="20% - Accent5 2 2 4 2 2 3" xfId="8690"/>
    <cellStyle name="20% - Accent5 2 2 4 2 2 4" xfId="8691"/>
    <cellStyle name="20% - Accent5 2 2 4 2 3" xfId="8692"/>
    <cellStyle name="20% - Accent5 2 2 4 2 3 2" xfId="8693"/>
    <cellStyle name="20% - Accent5 2 2 4 2 3 2 2" xfId="8694"/>
    <cellStyle name="20% - Accent5 2 2 4 2 3 2 3" xfId="51670"/>
    <cellStyle name="20% - Accent5 2 2 4 2 3 3" xfId="8695"/>
    <cellStyle name="20% - Accent5 2 2 4 2 3 4" xfId="8696"/>
    <cellStyle name="20% - Accent5 2 2 4 2 4" xfId="8697"/>
    <cellStyle name="20% - Accent5 2 2 4 2 4 2" xfId="8698"/>
    <cellStyle name="20% - Accent5 2 2 4 2 4 3" xfId="51671"/>
    <cellStyle name="20% - Accent5 2 2 4 2 5" xfId="8699"/>
    <cellStyle name="20% - Accent5 2 2 4 2 6" xfId="8700"/>
    <cellStyle name="20% - Accent5 2 2 4 3" xfId="8701"/>
    <cellStyle name="20% - Accent5 2 2 4 3 2" xfId="8702"/>
    <cellStyle name="20% - Accent5 2 2 4 3 2 2" xfId="8703"/>
    <cellStyle name="20% - Accent5 2 2 4 3 2 3" xfId="51672"/>
    <cellStyle name="20% - Accent5 2 2 4 3 3" xfId="8704"/>
    <cellStyle name="20% - Accent5 2 2 4 3 4" xfId="8705"/>
    <cellStyle name="20% - Accent5 2 2 4 4" xfId="8706"/>
    <cellStyle name="20% - Accent5 2 2 4 4 2" xfId="8707"/>
    <cellStyle name="20% - Accent5 2 2 4 4 2 2" xfId="8708"/>
    <cellStyle name="20% - Accent5 2 2 4 4 2 3" xfId="51673"/>
    <cellStyle name="20% - Accent5 2 2 4 4 3" xfId="8709"/>
    <cellStyle name="20% - Accent5 2 2 4 4 4" xfId="8710"/>
    <cellStyle name="20% - Accent5 2 2 4 5" xfId="8711"/>
    <cellStyle name="20% - Accent5 2 2 4 5 2" xfId="8712"/>
    <cellStyle name="20% - Accent5 2 2 4 5 3" xfId="51674"/>
    <cellStyle name="20% - Accent5 2 2 4 6" xfId="8713"/>
    <cellStyle name="20% - Accent5 2 2 4 7" xfId="8714"/>
    <cellStyle name="20% - Accent5 2 2 5" xfId="8715"/>
    <cellStyle name="20% - Accent5 2 2 5 2" xfId="8716"/>
    <cellStyle name="20% - Accent5 2 2 5 2 2" xfId="8717"/>
    <cellStyle name="20% - Accent5 2 2 5 2 2 2" xfId="8718"/>
    <cellStyle name="20% - Accent5 2 2 5 2 2 3" xfId="51675"/>
    <cellStyle name="20% - Accent5 2 2 5 2 3" xfId="8719"/>
    <cellStyle name="20% - Accent5 2 2 5 2 4" xfId="8720"/>
    <cellStyle name="20% - Accent5 2 2 5 3" xfId="8721"/>
    <cellStyle name="20% - Accent5 2 2 5 3 2" xfId="8722"/>
    <cellStyle name="20% - Accent5 2 2 5 3 2 2" xfId="8723"/>
    <cellStyle name="20% - Accent5 2 2 5 3 2 3" xfId="51676"/>
    <cellStyle name="20% - Accent5 2 2 5 3 3" xfId="8724"/>
    <cellStyle name="20% - Accent5 2 2 5 3 4" xfId="8725"/>
    <cellStyle name="20% - Accent5 2 2 5 4" xfId="8726"/>
    <cellStyle name="20% - Accent5 2 2 5 4 2" xfId="8727"/>
    <cellStyle name="20% - Accent5 2 2 5 4 3" xfId="51677"/>
    <cellStyle name="20% - Accent5 2 2 5 5" xfId="8728"/>
    <cellStyle name="20% - Accent5 2 2 5 6" xfId="8729"/>
    <cellStyle name="20% - Accent5 2 2 6" xfId="8730"/>
    <cellStyle name="20% - Accent5 2 2 6 2" xfId="8731"/>
    <cellStyle name="20% - Accent5 2 2 6 2 2" xfId="8732"/>
    <cellStyle name="20% - Accent5 2 2 6 2 2 2" xfId="8733"/>
    <cellStyle name="20% - Accent5 2 2 6 2 2 3" xfId="51678"/>
    <cellStyle name="20% - Accent5 2 2 6 2 3" xfId="8734"/>
    <cellStyle name="20% - Accent5 2 2 6 2 4" xfId="8735"/>
    <cellStyle name="20% - Accent5 2 2 6 3" xfId="8736"/>
    <cellStyle name="20% - Accent5 2 2 6 3 2" xfId="8737"/>
    <cellStyle name="20% - Accent5 2 2 6 3 3" xfId="51679"/>
    <cellStyle name="20% - Accent5 2 2 6 4" xfId="8738"/>
    <cellStyle name="20% - Accent5 2 2 6 5" xfId="8739"/>
    <cellStyle name="20% - Accent5 2 2 7" xfId="8740"/>
    <cellStyle name="20% - Accent5 2 2 7 2" xfId="8741"/>
    <cellStyle name="20% - Accent5 2 2 7 2 2" xfId="8742"/>
    <cellStyle name="20% - Accent5 2 2 7 2 3" xfId="51680"/>
    <cellStyle name="20% - Accent5 2 2 7 3" xfId="8743"/>
    <cellStyle name="20% - Accent5 2 2 7 4" xfId="8744"/>
    <cellStyle name="20% - Accent5 2 2 8" xfId="8745"/>
    <cellStyle name="20% - Accent5 2 2 8 2" xfId="8746"/>
    <cellStyle name="20% - Accent5 2 2 8 2 2" xfId="8747"/>
    <cellStyle name="20% - Accent5 2 2 8 2 3" xfId="51681"/>
    <cellStyle name="20% - Accent5 2 2 8 3" xfId="8748"/>
    <cellStyle name="20% - Accent5 2 2 8 4" xfId="8749"/>
    <cellStyle name="20% - Accent5 2 2 9" xfId="8750"/>
    <cellStyle name="20% - Accent5 2 2 9 2" xfId="8751"/>
    <cellStyle name="20% - Accent5 2 2 9 3" xfId="51682"/>
    <cellStyle name="20% - Accent5 2 3" xfId="8752"/>
    <cellStyle name="20% - Accent5 2 3 10" xfId="8753"/>
    <cellStyle name="20% - Accent5 2 3 11" xfId="8754"/>
    <cellStyle name="20% - Accent5 2 3 12" xfId="60529"/>
    <cellStyle name="20% - Accent5 2 3 2" xfId="8755"/>
    <cellStyle name="20% - Accent5 2 3 2 10" xfId="8756"/>
    <cellStyle name="20% - Accent5 2 3 2 2" xfId="8757"/>
    <cellStyle name="20% - Accent5 2 3 2 2 2" xfId="8758"/>
    <cellStyle name="20% - Accent5 2 3 2 2 2 2" xfId="8759"/>
    <cellStyle name="20% - Accent5 2 3 2 2 2 2 2" xfId="8760"/>
    <cellStyle name="20% - Accent5 2 3 2 2 2 2 2 2" xfId="8761"/>
    <cellStyle name="20% - Accent5 2 3 2 2 2 2 2 2 2" xfId="8762"/>
    <cellStyle name="20% - Accent5 2 3 2 2 2 2 2 2 3" xfId="51683"/>
    <cellStyle name="20% - Accent5 2 3 2 2 2 2 2 3" xfId="8763"/>
    <cellStyle name="20% - Accent5 2 3 2 2 2 2 2 4" xfId="8764"/>
    <cellStyle name="20% - Accent5 2 3 2 2 2 2 3" xfId="8765"/>
    <cellStyle name="20% - Accent5 2 3 2 2 2 2 3 2" xfId="8766"/>
    <cellStyle name="20% - Accent5 2 3 2 2 2 2 3 2 2" xfId="8767"/>
    <cellStyle name="20% - Accent5 2 3 2 2 2 2 3 2 3" xfId="51684"/>
    <cellStyle name="20% - Accent5 2 3 2 2 2 2 3 3" xfId="8768"/>
    <cellStyle name="20% - Accent5 2 3 2 2 2 2 3 4" xfId="8769"/>
    <cellStyle name="20% - Accent5 2 3 2 2 2 2 4" xfId="8770"/>
    <cellStyle name="20% - Accent5 2 3 2 2 2 2 4 2" xfId="8771"/>
    <cellStyle name="20% - Accent5 2 3 2 2 2 2 4 3" xfId="51685"/>
    <cellStyle name="20% - Accent5 2 3 2 2 2 2 5" xfId="8772"/>
    <cellStyle name="20% - Accent5 2 3 2 2 2 2 6" xfId="8773"/>
    <cellStyle name="20% - Accent5 2 3 2 2 2 3" xfId="8774"/>
    <cellStyle name="20% - Accent5 2 3 2 2 2 3 2" xfId="8775"/>
    <cellStyle name="20% - Accent5 2 3 2 2 2 3 2 2" xfId="8776"/>
    <cellStyle name="20% - Accent5 2 3 2 2 2 3 2 3" xfId="51686"/>
    <cellStyle name="20% - Accent5 2 3 2 2 2 3 3" xfId="8777"/>
    <cellStyle name="20% - Accent5 2 3 2 2 2 3 4" xfId="8778"/>
    <cellStyle name="20% - Accent5 2 3 2 2 2 4" xfId="8779"/>
    <cellStyle name="20% - Accent5 2 3 2 2 2 4 2" xfId="8780"/>
    <cellStyle name="20% - Accent5 2 3 2 2 2 4 2 2" xfId="8781"/>
    <cellStyle name="20% - Accent5 2 3 2 2 2 4 2 3" xfId="51687"/>
    <cellStyle name="20% - Accent5 2 3 2 2 2 4 3" xfId="8782"/>
    <cellStyle name="20% - Accent5 2 3 2 2 2 4 4" xfId="8783"/>
    <cellStyle name="20% - Accent5 2 3 2 2 2 5" xfId="8784"/>
    <cellStyle name="20% - Accent5 2 3 2 2 2 5 2" xfId="8785"/>
    <cellStyle name="20% - Accent5 2 3 2 2 2 5 3" xfId="51688"/>
    <cellStyle name="20% - Accent5 2 3 2 2 2 6" xfId="8786"/>
    <cellStyle name="20% - Accent5 2 3 2 2 2 7" xfId="8787"/>
    <cellStyle name="20% - Accent5 2 3 2 2 3" xfId="8788"/>
    <cellStyle name="20% - Accent5 2 3 2 2 3 2" xfId="8789"/>
    <cellStyle name="20% - Accent5 2 3 2 2 3 2 2" xfId="8790"/>
    <cellStyle name="20% - Accent5 2 3 2 2 3 2 2 2" xfId="8791"/>
    <cellStyle name="20% - Accent5 2 3 2 2 3 2 2 3" xfId="51689"/>
    <cellStyle name="20% - Accent5 2 3 2 2 3 2 3" xfId="8792"/>
    <cellStyle name="20% - Accent5 2 3 2 2 3 2 4" xfId="8793"/>
    <cellStyle name="20% - Accent5 2 3 2 2 3 3" xfId="8794"/>
    <cellStyle name="20% - Accent5 2 3 2 2 3 3 2" xfId="8795"/>
    <cellStyle name="20% - Accent5 2 3 2 2 3 3 2 2" xfId="8796"/>
    <cellStyle name="20% - Accent5 2 3 2 2 3 3 2 3" xfId="51690"/>
    <cellStyle name="20% - Accent5 2 3 2 2 3 3 3" xfId="8797"/>
    <cellStyle name="20% - Accent5 2 3 2 2 3 3 4" xfId="8798"/>
    <cellStyle name="20% - Accent5 2 3 2 2 3 4" xfId="8799"/>
    <cellStyle name="20% - Accent5 2 3 2 2 3 4 2" xfId="8800"/>
    <cellStyle name="20% - Accent5 2 3 2 2 3 4 3" xfId="51691"/>
    <cellStyle name="20% - Accent5 2 3 2 2 3 5" xfId="8801"/>
    <cellStyle name="20% - Accent5 2 3 2 2 3 6" xfId="8802"/>
    <cellStyle name="20% - Accent5 2 3 2 2 4" xfId="8803"/>
    <cellStyle name="20% - Accent5 2 3 2 2 4 2" xfId="8804"/>
    <cellStyle name="20% - Accent5 2 3 2 2 4 2 2" xfId="8805"/>
    <cellStyle name="20% - Accent5 2 3 2 2 4 2 3" xfId="51692"/>
    <cellStyle name="20% - Accent5 2 3 2 2 4 3" xfId="8806"/>
    <cellStyle name="20% - Accent5 2 3 2 2 4 4" xfId="8807"/>
    <cellStyle name="20% - Accent5 2 3 2 2 5" xfId="8808"/>
    <cellStyle name="20% - Accent5 2 3 2 2 5 2" xfId="8809"/>
    <cellStyle name="20% - Accent5 2 3 2 2 5 2 2" xfId="8810"/>
    <cellStyle name="20% - Accent5 2 3 2 2 5 2 3" xfId="51693"/>
    <cellStyle name="20% - Accent5 2 3 2 2 5 3" xfId="8811"/>
    <cellStyle name="20% - Accent5 2 3 2 2 5 4" xfId="8812"/>
    <cellStyle name="20% - Accent5 2 3 2 2 6" xfId="8813"/>
    <cellStyle name="20% - Accent5 2 3 2 2 6 2" xfId="8814"/>
    <cellStyle name="20% - Accent5 2 3 2 2 6 3" xfId="51694"/>
    <cellStyle name="20% - Accent5 2 3 2 2 7" xfId="8815"/>
    <cellStyle name="20% - Accent5 2 3 2 2 8" xfId="8816"/>
    <cellStyle name="20% - Accent5 2 3 2 3" xfId="8817"/>
    <cellStyle name="20% - Accent5 2 3 2 3 2" xfId="8818"/>
    <cellStyle name="20% - Accent5 2 3 2 3 2 2" xfId="8819"/>
    <cellStyle name="20% - Accent5 2 3 2 3 2 2 2" xfId="8820"/>
    <cellStyle name="20% - Accent5 2 3 2 3 2 2 2 2" xfId="8821"/>
    <cellStyle name="20% - Accent5 2 3 2 3 2 2 2 3" xfId="51695"/>
    <cellStyle name="20% - Accent5 2 3 2 3 2 2 3" xfId="8822"/>
    <cellStyle name="20% - Accent5 2 3 2 3 2 2 4" xfId="8823"/>
    <cellStyle name="20% - Accent5 2 3 2 3 2 3" xfId="8824"/>
    <cellStyle name="20% - Accent5 2 3 2 3 2 3 2" xfId="8825"/>
    <cellStyle name="20% - Accent5 2 3 2 3 2 3 2 2" xfId="8826"/>
    <cellStyle name="20% - Accent5 2 3 2 3 2 3 2 3" xfId="51696"/>
    <cellStyle name="20% - Accent5 2 3 2 3 2 3 3" xfId="8827"/>
    <cellStyle name="20% - Accent5 2 3 2 3 2 3 4" xfId="8828"/>
    <cellStyle name="20% - Accent5 2 3 2 3 2 4" xfId="8829"/>
    <cellStyle name="20% - Accent5 2 3 2 3 2 4 2" xfId="8830"/>
    <cellStyle name="20% - Accent5 2 3 2 3 2 4 3" xfId="51697"/>
    <cellStyle name="20% - Accent5 2 3 2 3 2 5" xfId="8831"/>
    <cellStyle name="20% - Accent5 2 3 2 3 2 6" xfId="8832"/>
    <cellStyle name="20% - Accent5 2 3 2 3 3" xfId="8833"/>
    <cellStyle name="20% - Accent5 2 3 2 3 3 2" xfId="8834"/>
    <cellStyle name="20% - Accent5 2 3 2 3 3 2 2" xfId="8835"/>
    <cellStyle name="20% - Accent5 2 3 2 3 3 2 3" xfId="51698"/>
    <cellStyle name="20% - Accent5 2 3 2 3 3 3" xfId="8836"/>
    <cellStyle name="20% - Accent5 2 3 2 3 3 4" xfId="8837"/>
    <cellStyle name="20% - Accent5 2 3 2 3 4" xfId="8838"/>
    <cellStyle name="20% - Accent5 2 3 2 3 4 2" xfId="8839"/>
    <cellStyle name="20% - Accent5 2 3 2 3 4 2 2" xfId="8840"/>
    <cellStyle name="20% - Accent5 2 3 2 3 4 2 3" xfId="51699"/>
    <cellStyle name="20% - Accent5 2 3 2 3 4 3" xfId="8841"/>
    <cellStyle name="20% - Accent5 2 3 2 3 4 4" xfId="8842"/>
    <cellStyle name="20% - Accent5 2 3 2 3 5" xfId="8843"/>
    <cellStyle name="20% - Accent5 2 3 2 3 5 2" xfId="8844"/>
    <cellStyle name="20% - Accent5 2 3 2 3 5 3" xfId="51700"/>
    <cellStyle name="20% - Accent5 2 3 2 3 6" xfId="8845"/>
    <cellStyle name="20% - Accent5 2 3 2 3 7" xfId="8846"/>
    <cellStyle name="20% - Accent5 2 3 2 4" xfId="8847"/>
    <cellStyle name="20% - Accent5 2 3 2 4 2" xfId="8848"/>
    <cellStyle name="20% - Accent5 2 3 2 4 2 2" xfId="8849"/>
    <cellStyle name="20% - Accent5 2 3 2 4 2 2 2" xfId="8850"/>
    <cellStyle name="20% - Accent5 2 3 2 4 2 2 3" xfId="51701"/>
    <cellStyle name="20% - Accent5 2 3 2 4 2 3" xfId="8851"/>
    <cellStyle name="20% - Accent5 2 3 2 4 2 4" xfId="8852"/>
    <cellStyle name="20% - Accent5 2 3 2 4 3" xfId="8853"/>
    <cellStyle name="20% - Accent5 2 3 2 4 3 2" xfId="8854"/>
    <cellStyle name="20% - Accent5 2 3 2 4 3 2 2" xfId="8855"/>
    <cellStyle name="20% - Accent5 2 3 2 4 3 2 3" xfId="51702"/>
    <cellStyle name="20% - Accent5 2 3 2 4 3 3" xfId="8856"/>
    <cellStyle name="20% - Accent5 2 3 2 4 3 4" xfId="8857"/>
    <cellStyle name="20% - Accent5 2 3 2 4 4" xfId="8858"/>
    <cellStyle name="20% - Accent5 2 3 2 4 4 2" xfId="8859"/>
    <cellStyle name="20% - Accent5 2 3 2 4 4 3" xfId="51703"/>
    <cellStyle name="20% - Accent5 2 3 2 4 5" xfId="8860"/>
    <cellStyle name="20% - Accent5 2 3 2 4 6" xfId="8861"/>
    <cellStyle name="20% - Accent5 2 3 2 5" xfId="8862"/>
    <cellStyle name="20% - Accent5 2 3 2 5 2" xfId="8863"/>
    <cellStyle name="20% - Accent5 2 3 2 5 2 2" xfId="8864"/>
    <cellStyle name="20% - Accent5 2 3 2 5 2 2 2" xfId="8865"/>
    <cellStyle name="20% - Accent5 2 3 2 5 2 2 3" xfId="51704"/>
    <cellStyle name="20% - Accent5 2 3 2 5 2 3" xfId="8866"/>
    <cellStyle name="20% - Accent5 2 3 2 5 2 4" xfId="8867"/>
    <cellStyle name="20% - Accent5 2 3 2 5 3" xfId="8868"/>
    <cellStyle name="20% - Accent5 2 3 2 5 3 2" xfId="8869"/>
    <cellStyle name="20% - Accent5 2 3 2 5 3 3" xfId="51705"/>
    <cellStyle name="20% - Accent5 2 3 2 5 4" xfId="8870"/>
    <cellStyle name="20% - Accent5 2 3 2 5 5" xfId="8871"/>
    <cellStyle name="20% - Accent5 2 3 2 6" xfId="8872"/>
    <cellStyle name="20% - Accent5 2 3 2 6 2" xfId="8873"/>
    <cellStyle name="20% - Accent5 2 3 2 6 2 2" xfId="8874"/>
    <cellStyle name="20% - Accent5 2 3 2 6 2 3" xfId="51706"/>
    <cellStyle name="20% - Accent5 2 3 2 6 3" xfId="8875"/>
    <cellStyle name="20% - Accent5 2 3 2 6 4" xfId="8876"/>
    <cellStyle name="20% - Accent5 2 3 2 7" xfId="8877"/>
    <cellStyle name="20% - Accent5 2 3 2 7 2" xfId="8878"/>
    <cellStyle name="20% - Accent5 2 3 2 7 2 2" xfId="8879"/>
    <cellStyle name="20% - Accent5 2 3 2 7 2 3" xfId="51707"/>
    <cellStyle name="20% - Accent5 2 3 2 7 3" xfId="8880"/>
    <cellStyle name="20% - Accent5 2 3 2 7 4" xfId="8881"/>
    <cellStyle name="20% - Accent5 2 3 2 8" xfId="8882"/>
    <cellStyle name="20% - Accent5 2 3 2 8 2" xfId="8883"/>
    <cellStyle name="20% - Accent5 2 3 2 8 3" xfId="51708"/>
    <cellStyle name="20% - Accent5 2 3 2 9" xfId="8884"/>
    <cellStyle name="20% - Accent5 2 3 3" xfId="8885"/>
    <cellStyle name="20% - Accent5 2 3 3 2" xfId="8886"/>
    <cellStyle name="20% - Accent5 2 3 3 2 2" xfId="8887"/>
    <cellStyle name="20% - Accent5 2 3 3 2 2 2" xfId="8888"/>
    <cellStyle name="20% - Accent5 2 3 3 2 2 2 2" xfId="8889"/>
    <cellStyle name="20% - Accent5 2 3 3 2 2 2 2 2" xfId="8890"/>
    <cellStyle name="20% - Accent5 2 3 3 2 2 2 2 3" xfId="51709"/>
    <cellStyle name="20% - Accent5 2 3 3 2 2 2 3" xfId="8891"/>
    <cellStyle name="20% - Accent5 2 3 3 2 2 2 4" xfId="8892"/>
    <cellStyle name="20% - Accent5 2 3 3 2 2 3" xfId="8893"/>
    <cellStyle name="20% - Accent5 2 3 3 2 2 3 2" xfId="8894"/>
    <cellStyle name="20% - Accent5 2 3 3 2 2 3 2 2" xfId="8895"/>
    <cellStyle name="20% - Accent5 2 3 3 2 2 3 2 3" xfId="51710"/>
    <cellStyle name="20% - Accent5 2 3 3 2 2 3 3" xfId="8896"/>
    <cellStyle name="20% - Accent5 2 3 3 2 2 3 4" xfId="8897"/>
    <cellStyle name="20% - Accent5 2 3 3 2 2 4" xfId="8898"/>
    <cellStyle name="20% - Accent5 2 3 3 2 2 4 2" xfId="8899"/>
    <cellStyle name="20% - Accent5 2 3 3 2 2 4 3" xfId="51711"/>
    <cellStyle name="20% - Accent5 2 3 3 2 2 5" xfId="8900"/>
    <cellStyle name="20% - Accent5 2 3 3 2 2 6" xfId="8901"/>
    <cellStyle name="20% - Accent5 2 3 3 2 3" xfId="8902"/>
    <cellStyle name="20% - Accent5 2 3 3 2 3 2" xfId="8903"/>
    <cellStyle name="20% - Accent5 2 3 3 2 3 2 2" xfId="8904"/>
    <cellStyle name="20% - Accent5 2 3 3 2 3 2 3" xfId="51712"/>
    <cellStyle name="20% - Accent5 2 3 3 2 3 3" xfId="8905"/>
    <cellStyle name="20% - Accent5 2 3 3 2 3 4" xfId="8906"/>
    <cellStyle name="20% - Accent5 2 3 3 2 4" xfId="8907"/>
    <cellStyle name="20% - Accent5 2 3 3 2 4 2" xfId="8908"/>
    <cellStyle name="20% - Accent5 2 3 3 2 4 2 2" xfId="8909"/>
    <cellStyle name="20% - Accent5 2 3 3 2 4 2 3" xfId="51713"/>
    <cellStyle name="20% - Accent5 2 3 3 2 4 3" xfId="8910"/>
    <cellStyle name="20% - Accent5 2 3 3 2 4 4" xfId="8911"/>
    <cellStyle name="20% - Accent5 2 3 3 2 5" xfId="8912"/>
    <cellStyle name="20% - Accent5 2 3 3 2 5 2" xfId="8913"/>
    <cellStyle name="20% - Accent5 2 3 3 2 5 3" xfId="51714"/>
    <cellStyle name="20% - Accent5 2 3 3 2 6" xfId="8914"/>
    <cellStyle name="20% - Accent5 2 3 3 2 7" xfId="8915"/>
    <cellStyle name="20% - Accent5 2 3 3 3" xfId="8916"/>
    <cellStyle name="20% - Accent5 2 3 3 3 2" xfId="8917"/>
    <cellStyle name="20% - Accent5 2 3 3 3 2 2" xfId="8918"/>
    <cellStyle name="20% - Accent5 2 3 3 3 2 2 2" xfId="8919"/>
    <cellStyle name="20% - Accent5 2 3 3 3 2 2 3" xfId="51715"/>
    <cellStyle name="20% - Accent5 2 3 3 3 2 3" xfId="8920"/>
    <cellStyle name="20% - Accent5 2 3 3 3 2 4" xfId="8921"/>
    <cellStyle name="20% - Accent5 2 3 3 3 3" xfId="8922"/>
    <cellStyle name="20% - Accent5 2 3 3 3 3 2" xfId="8923"/>
    <cellStyle name="20% - Accent5 2 3 3 3 3 2 2" xfId="8924"/>
    <cellStyle name="20% - Accent5 2 3 3 3 3 2 3" xfId="51716"/>
    <cellStyle name="20% - Accent5 2 3 3 3 3 3" xfId="8925"/>
    <cellStyle name="20% - Accent5 2 3 3 3 3 4" xfId="8926"/>
    <cellStyle name="20% - Accent5 2 3 3 3 4" xfId="8927"/>
    <cellStyle name="20% - Accent5 2 3 3 3 4 2" xfId="8928"/>
    <cellStyle name="20% - Accent5 2 3 3 3 4 3" xfId="51717"/>
    <cellStyle name="20% - Accent5 2 3 3 3 5" xfId="8929"/>
    <cellStyle name="20% - Accent5 2 3 3 3 6" xfId="8930"/>
    <cellStyle name="20% - Accent5 2 3 3 4" xfId="8931"/>
    <cellStyle name="20% - Accent5 2 3 3 4 2" xfId="8932"/>
    <cellStyle name="20% - Accent5 2 3 3 4 2 2" xfId="8933"/>
    <cellStyle name="20% - Accent5 2 3 3 4 2 3" xfId="51718"/>
    <cellStyle name="20% - Accent5 2 3 3 4 3" xfId="8934"/>
    <cellStyle name="20% - Accent5 2 3 3 4 4" xfId="8935"/>
    <cellStyle name="20% - Accent5 2 3 3 5" xfId="8936"/>
    <cellStyle name="20% - Accent5 2 3 3 5 2" xfId="8937"/>
    <cellStyle name="20% - Accent5 2 3 3 5 2 2" xfId="8938"/>
    <cellStyle name="20% - Accent5 2 3 3 5 2 3" xfId="51719"/>
    <cellStyle name="20% - Accent5 2 3 3 5 3" xfId="8939"/>
    <cellStyle name="20% - Accent5 2 3 3 5 4" xfId="8940"/>
    <cellStyle name="20% - Accent5 2 3 3 6" xfId="8941"/>
    <cellStyle name="20% - Accent5 2 3 3 6 2" xfId="8942"/>
    <cellStyle name="20% - Accent5 2 3 3 6 3" xfId="51720"/>
    <cellStyle name="20% - Accent5 2 3 3 7" xfId="8943"/>
    <cellStyle name="20% - Accent5 2 3 3 8" xfId="8944"/>
    <cellStyle name="20% - Accent5 2 3 4" xfId="8945"/>
    <cellStyle name="20% - Accent5 2 3 4 2" xfId="8946"/>
    <cellStyle name="20% - Accent5 2 3 4 2 2" xfId="8947"/>
    <cellStyle name="20% - Accent5 2 3 4 2 2 2" xfId="8948"/>
    <cellStyle name="20% - Accent5 2 3 4 2 2 2 2" xfId="8949"/>
    <cellStyle name="20% - Accent5 2 3 4 2 2 2 3" xfId="51721"/>
    <cellStyle name="20% - Accent5 2 3 4 2 2 3" xfId="8950"/>
    <cellStyle name="20% - Accent5 2 3 4 2 2 4" xfId="8951"/>
    <cellStyle name="20% - Accent5 2 3 4 2 3" xfId="8952"/>
    <cellStyle name="20% - Accent5 2 3 4 2 3 2" xfId="8953"/>
    <cellStyle name="20% - Accent5 2 3 4 2 3 2 2" xfId="8954"/>
    <cellStyle name="20% - Accent5 2 3 4 2 3 2 3" xfId="51722"/>
    <cellStyle name="20% - Accent5 2 3 4 2 3 3" xfId="8955"/>
    <cellStyle name="20% - Accent5 2 3 4 2 3 4" xfId="8956"/>
    <cellStyle name="20% - Accent5 2 3 4 2 4" xfId="8957"/>
    <cellStyle name="20% - Accent5 2 3 4 2 4 2" xfId="8958"/>
    <cellStyle name="20% - Accent5 2 3 4 2 4 3" xfId="51723"/>
    <cellStyle name="20% - Accent5 2 3 4 2 5" xfId="8959"/>
    <cellStyle name="20% - Accent5 2 3 4 2 6" xfId="8960"/>
    <cellStyle name="20% - Accent5 2 3 4 3" xfId="8961"/>
    <cellStyle name="20% - Accent5 2 3 4 3 2" xfId="8962"/>
    <cellStyle name="20% - Accent5 2 3 4 3 2 2" xfId="8963"/>
    <cellStyle name="20% - Accent5 2 3 4 3 2 3" xfId="51724"/>
    <cellStyle name="20% - Accent5 2 3 4 3 3" xfId="8964"/>
    <cellStyle name="20% - Accent5 2 3 4 3 4" xfId="8965"/>
    <cellStyle name="20% - Accent5 2 3 4 4" xfId="8966"/>
    <cellStyle name="20% - Accent5 2 3 4 4 2" xfId="8967"/>
    <cellStyle name="20% - Accent5 2 3 4 4 2 2" xfId="8968"/>
    <cellStyle name="20% - Accent5 2 3 4 4 2 3" xfId="51725"/>
    <cellStyle name="20% - Accent5 2 3 4 4 3" xfId="8969"/>
    <cellStyle name="20% - Accent5 2 3 4 4 4" xfId="8970"/>
    <cellStyle name="20% - Accent5 2 3 4 5" xfId="8971"/>
    <cellStyle name="20% - Accent5 2 3 4 5 2" xfId="8972"/>
    <cellStyle name="20% - Accent5 2 3 4 5 3" xfId="51726"/>
    <cellStyle name="20% - Accent5 2 3 4 6" xfId="8973"/>
    <cellStyle name="20% - Accent5 2 3 4 7" xfId="8974"/>
    <cellStyle name="20% - Accent5 2 3 5" xfId="8975"/>
    <cellStyle name="20% - Accent5 2 3 5 2" xfId="8976"/>
    <cellStyle name="20% - Accent5 2 3 5 2 2" xfId="8977"/>
    <cellStyle name="20% - Accent5 2 3 5 2 2 2" xfId="8978"/>
    <cellStyle name="20% - Accent5 2 3 5 2 2 3" xfId="51727"/>
    <cellStyle name="20% - Accent5 2 3 5 2 3" xfId="8979"/>
    <cellStyle name="20% - Accent5 2 3 5 2 4" xfId="8980"/>
    <cellStyle name="20% - Accent5 2 3 5 3" xfId="8981"/>
    <cellStyle name="20% - Accent5 2 3 5 3 2" xfId="8982"/>
    <cellStyle name="20% - Accent5 2 3 5 3 2 2" xfId="8983"/>
    <cellStyle name="20% - Accent5 2 3 5 3 2 3" xfId="51728"/>
    <cellStyle name="20% - Accent5 2 3 5 3 3" xfId="8984"/>
    <cellStyle name="20% - Accent5 2 3 5 3 4" xfId="8985"/>
    <cellStyle name="20% - Accent5 2 3 5 4" xfId="8986"/>
    <cellStyle name="20% - Accent5 2 3 5 4 2" xfId="8987"/>
    <cellStyle name="20% - Accent5 2 3 5 4 3" xfId="51729"/>
    <cellStyle name="20% - Accent5 2 3 5 5" xfId="8988"/>
    <cellStyle name="20% - Accent5 2 3 5 6" xfId="8989"/>
    <cellStyle name="20% - Accent5 2 3 6" xfId="8990"/>
    <cellStyle name="20% - Accent5 2 3 6 2" xfId="8991"/>
    <cellStyle name="20% - Accent5 2 3 6 2 2" xfId="8992"/>
    <cellStyle name="20% - Accent5 2 3 6 2 2 2" xfId="8993"/>
    <cellStyle name="20% - Accent5 2 3 6 2 2 3" xfId="51730"/>
    <cellStyle name="20% - Accent5 2 3 6 2 3" xfId="8994"/>
    <cellStyle name="20% - Accent5 2 3 6 2 4" xfId="8995"/>
    <cellStyle name="20% - Accent5 2 3 6 3" xfId="8996"/>
    <cellStyle name="20% - Accent5 2 3 6 3 2" xfId="8997"/>
    <cellStyle name="20% - Accent5 2 3 6 3 3" xfId="51731"/>
    <cellStyle name="20% - Accent5 2 3 6 4" xfId="8998"/>
    <cellStyle name="20% - Accent5 2 3 6 5" xfId="8999"/>
    <cellStyle name="20% - Accent5 2 3 7" xfId="9000"/>
    <cellStyle name="20% - Accent5 2 3 7 2" xfId="9001"/>
    <cellStyle name="20% - Accent5 2 3 7 2 2" xfId="9002"/>
    <cellStyle name="20% - Accent5 2 3 7 2 3" xfId="51732"/>
    <cellStyle name="20% - Accent5 2 3 7 3" xfId="9003"/>
    <cellStyle name="20% - Accent5 2 3 7 4" xfId="9004"/>
    <cellStyle name="20% - Accent5 2 3 8" xfId="9005"/>
    <cellStyle name="20% - Accent5 2 3 8 2" xfId="9006"/>
    <cellStyle name="20% - Accent5 2 3 8 2 2" xfId="9007"/>
    <cellStyle name="20% - Accent5 2 3 8 2 3" xfId="51733"/>
    <cellStyle name="20% - Accent5 2 3 8 3" xfId="9008"/>
    <cellStyle name="20% - Accent5 2 3 8 4" xfId="9009"/>
    <cellStyle name="20% - Accent5 2 3 9" xfId="9010"/>
    <cellStyle name="20% - Accent5 2 3 9 2" xfId="9011"/>
    <cellStyle name="20% - Accent5 2 3 9 3" xfId="51734"/>
    <cellStyle name="20% - Accent5 2 4" xfId="9012"/>
    <cellStyle name="20% - Accent5 2 4 10" xfId="9013"/>
    <cellStyle name="20% - Accent5 2 4 2" xfId="9014"/>
    <cellStyle name="20% - Accent5 2 4 2 2" xfId="9015"/>
    <cellStyle name="20% - Accent5 2 4 2 2 2" xfId="9016"/>
    <cellStyle name="20% - Accent5 2 4 2 2 2 2" xfId="9017"/>
    <cellStyle name="20% - Accent5 2 4 2 2 2 2 2" xfId="9018"/>
    <cellStyle name="20% - Accent5 2 4 2 2 2 2 2 2" xfId="9019"/>
    <cellStyle name="20% - Accent5 2 4 2 2 2 2 2 3" xfId="51735"/>
    <cellStyle name="20% - Accent5 2 4 2 2 2 2 3" xfId="9020"/>
    <cellStyle name="20% - Accent5 2 4 2 2 2 2 4" xfId="9021"/>
    <cellStyle name="20% - Accent5 2 4 2 2 2 3" xfId="9022"/>
    <cellStyle name="20% - Accent5 2 4 2 2 2 3 2" xfId="9023"/>
    <cellStyle name="20% - Accent5 2 4 2 2 2 3 2 2" xfId="9024"/>
    <cellStyle name="20% - Accent5 2 4 2 2 2 3 2 3" xfId="51736"/>
    <cellStyle name="20% - Accent5 2 4 2 2 2 3 3" xfId="9025"/>
    <cellStyle name="20% - Accent5 2 4 2 2 2 3 4" xfId="9026"/>
    <cellStyle name="20% - Accent5 2 4 2 2 2 4" xfId="9027"/>
    <cellStyle name="20% - Accent5 2 4 2 2 2 4 2" xfId="9028"/>
    <cellStyle name="20% - Accent5 2 4 2 2 2 4 3" xfId="51737"/>
    <cellStyle name="20% - Accent5 2 4 2 2 2 5" xfId="9029"/>
    <cellStyle name="20% - Accent5 2 4 2 2 2 6" xfId="9030"/>
    <cellStyle name="20% - Accent5 2 4 2 2 3" xfId="9031"/>
    <cellStyle name="20% - Accent5 2 4 2 2 3 2" xfId="9032"/>
    <cellStyle name="20% - Accent5 2 4 2 2 3 2 2" xfId="9033"/>
    <cellStyle name="20% - Accent5 2 4 2 2 3 2 3" xfId="51738"/>
    <cellStyle name="20% - Accent5 2 4 2 2 3 3" xfId="9034"/>
    <cellStyle name="20% - Accent5 2 4 2 2 3 4" xfId="9035"/>
    <cellStyle name="20% - Accent5 2 4 2 2 4" xfId="9036"/>
    <cellStyle name="20% - Accent5 2 4 2 2 4 2" xfId="9037"/>
    <cellStyle name="20% - Accent5 2 4 2 2 4 2 2" xfId="9038"/>
    <cellStyle name="20% - Accent5 2 4 2 2 4 2 3" xfId="51739"/>
    <cellStyle name="20% - Accent5 2 4 2 2 4 3" xfId="9039"/>
    <cellStyle name="20% - Accent5 2 4 2 2 4 4" xfId="9040"/>
    <cellStyle name="20% - Accent5 2 4 2 2 5" xfId="9041"/>
    <cellStyle name="20% - Accent5 2 4 2 2 5 2" xfId="9042"/>
    <cellStyle name="20% - Accent5 2 4 2 2 5 3" xfId="51740"/>
    <cellStyle name="20% - Accent5 2 4 2 2 6" xfId="9043"/>
    <cellStyle name="20% - Accent5 2 4 2 2 7" xfId="9044"/>
    <cellStyle name="20% - Accent5 2 4 2 3" xfId="9045"/>
    <cellStyle name="20% - Accent5 2 4 2 3 2" xfId="9046"/>
    <cellStyle name="20% - Accent5 2 4 2 3 2 2" xfId="9047"/>
    <cellStyle name="20% - Accent5 2 4 2 3 2 2 2" xfId="9048"/>
    <cellStyle name="20% - Accent5 2 4 2 3 2 2 3" xfId="51741"/>
    <cellStyle name="20% - Accent5 2 4 2 3 2 3" xfId="9049"/>
    <cellStyle name="20% - Accent5 2 4 2 3 2 4" xfId="9050"/>
    <cellStyle name="20% - Accent5 2 4 2 3 3" xfId="9051"/>
    <cellStyle name="20% - Accent5 2 4 2 3 3 2" xfId="9052"/>
    <cellStyle name="20% - Accent5 2 4 2 3 3 2 2" xfId="9053"/>
    <cellStyle name="20% - Accent5 2 4 2 3 3 2 3" xfId="51742"/>
    <cellStyle name="20% - Accent5 2 4 2 3 3 3" xfId="9054"/>
    <cellStyle name="20% - Accent5 2 4 2 3 3 4" xfId="9055"/>
    <cellStyle name="20% - Accent5 2 4 2 3 4" xfId="9056"/>
    <cellStyle name="20% - Accent5 2 4 2 3 4 2" xfId="9057"/>
    <cellStyle name="20% - Accent5 2 4 2 3 4 3" xfId="51743"/>
    <cellStyle name="20% - Accent5 2 4 2 3 5" xfId="9058"/>
    <cellStyle name="20% - Accent5 2 4 2 3 6" xfId="9059"/>
    <cellStyle name="20% - Accent5 2 4 2 4" xfId="9060"/>
    <cellStyle name="20% - Accent5 2 4 2 4 2" xfId="9061"/>
    <cellStyle name="20% - Accent5 2 4 2 4 2 2" xfId="9062"/>
    <cellStyle name="20% - Accent5 2 4 2 4 2 3" xfId="51744"/>
    <cellStyle name="20% - Accent5 2 4 2 4 3" xfId="9063"/>
    <cellStyle name="20% - Accent5 2 4 2 4 4" xfId="9064"/>
    <cellStyle name="20% - Accent5 2 4 2 5" xfId="9065"/>
    <cellStyle name="20% - Accent5 2 4 2 5 2" xfId="9066"/>
    <cellStyle name="20% - Accent5 2 4 2 5 2 2" xfId="9067"/>
    <cellStyle name="20% - Accent5 2 4 2 5 2 3" xfId="51745"/>
    <cellStyle name="20% - Accent5 2 4 2 5 3" xfId="9068"/>
    <cellStyle name="20% - Accent5 2 4 2 5 4" xfId="9069"/>
    <cellStyle name="20% - Accent5 2 4 2 6" xfId="9070"/>
    <cellStyle name="20% - Accent5 2 4 2 6 2" xfId="9071"/>
    <cellStyle name="20% - Accent5 2 4 2 6 3" xfId="51746"/>
    <cellStyle name="20% - Accent5 2 4 2 7" xfId="9072"/>
    <cellStyle name="20% - Accent5 2 4 2 8" xfId="9073"/>
    <cellStyle name="20% - Accent5 2 4 3" xfId="9074"/>
    <cellStyle name="20% - Accent5 2 4 3 2" xfId="9075"/>
    <cellStyle name="20% - Accent5 2 4 3 2 2" xfId="9076"/>
    <cellStyle name="20% - Accent5 2 4 3 2 2 2" xfId="9077"/>
    <cellStyle name="20% - Accent5 2 4 3 2 2 2 2" xfId="9078"/>
    <cellStyle name="20% - Accent5 2 4 3 2 2 2 3" xfId="51747"/>
    <cellStyle name="20% - Accent5 2 4 3 2 2 3" xfId="9079"/>
    <cellStyle name="20% - Accent5 2 4 3 2 2 4" xfId="9080"/>
    <cellStyle name="20% - Accent5 2 4 3 2 3" xfId="9081"/>
    <cellStyle name="20% - Accent5 2 4 3 2 3 2" xfId="9082"/>
    <cellStyle name="20% - Accent5 2 4 3 2 3 2 2" xfId="9083"/>
    <cellStyle name="20% - Accent5 2 4 3 2 3 2 3" xfId="51748"/>
    <cellStyle name="20% - Accent5 2 4 3 2 3 3" xfId="9084"/>
    <cellStyle name="20% - Accent5 2 4 3 2 3 4" xfId="9085"/>
    <cellStyle name="20% - Accent5 2 4 3 2 4" xfId="9086"/>
    <cellStyle name="20% - Accent5 2 4 3 2 4 2" xfId="9087"/>
    <cellStyle name="20% - Accent5 2 4 3 2 4 3" xfId="51749"/>
    <cellStyle name="20% - Accent5 2 4 3 2 5" xfId="9088"/>
    <cellStyle name="20% - Accent5 2 4 3 2 6" xfId="9089"/>
    <cellStyle name="20% - Accent5 2 4 3 3" xfId="9090"/>
    <cellStyle name="20% - Accent5 2 4 3 3 2" xfId="9091"/>
    <cellStyle name="20% - Accent5 2 4 3 3 2 2" xfId="9092"/>
    <cellStyle name="20% - Accent5 2 4 3 3 2 3" xfId="51750"/>
    <cellStyle name="20% - Accent5 2 4 3 3 3" xfId="9093"/>
    <cellStyle name="20% - Accent5 2 4 3 3 4" xfId="9094"/>
    <cellStyle name="20% - Accent5 2 4 3 4" xfId="9095"/>
    <cellStyle name="20% - Accent5 2 4 3 4 2" xfId="9096"/>
    <cellStyle name="20% - Accent5 2 4 3 4 2 2" xfId="9097"/>
    <cellStyle name="20% - Accent5 2 4 3 4 2 3" xfId="51751"/>
    <cellStyle name="20% - Accent5 2 4 3 4 3" xfId="9098"/>
    <cellStyle name="20% - Accent5 2 4 3 4 4" xfId="9099"/>
    <cellStyle name="20% - Accent5 2 4 3 5" xfId="9100"/>
    <cellStyle name="20% - Accent5 2 4 3 5 2" xfId="9101"/>
    <cellStyle name="20% - Accent5 2 4 3 5 3" xfId="51752"/>
    <cellStyle name="20% - Accent5 2 4 3 6" xfId="9102"/>
    <cellStyle name="20% - Accent5 2 4 3 7" xfId="9103"/>
    <cellStyle name="20% - Accent5 2 4 4" xfId="9104"/>
    <cellStyle name="20% - Accent5 2 4 4 2" xfId="9105"/>
    <cellStyle name="20% - Accent5 2 4 4 2 2" xfId="9106"/>
    <cellStyle name="20% - Accent5 2 4 4 2 2 2" xfId="9107"/>
    <cellStyle name="20% - Accent5 2 4 4 2 2 3" xfId="51753"/>
    <cellStyle name="20% - Accent5 2 4 4 2 3" xfId="9108"/>
    <cellStyle name="20% - Accent5 2 4 4 2 4" xfId="9109"/>
    <cellStyle name="20% - Accent5 2 4 4 3" xfId="9110"/>
    <cellStyle name="20% - Accent5 2 4 4 3 2" xfId="9111"/>
    <cellStyle name="20% - Accent5 2 4 4 3 2 2" xfId="9112"/>
    <cellStyle name="20% - Accent5 2 4 4 3 2 3" xfId="51754"/>
    <cellStyle name="20% - Accent5 2 4 4 3 3" xfId="9113"/>
    <cellStyle name="20% - Accent5 2 4 4 3 4" xfId="9114"/>
    <cellStyle name="20% - Accent5 2 4 4 4" xfId="9115"/>
    <cellStyle name="20% - Accent5 2 4 4 4 2" xfId="9116"/>
    <cellStyle name="20% - Accent5 2 4 4 4 3" xfId="51755"/>
    <cellStyle name="20% - Accent5 2 4 4 5" xfId="9117"/>
    <cellStyle name="20% - Accent5 2 4 4 6" xfId="9118"/>
    <cellStyle name="20% - Accent5 2 4 5" xfId="9119"/>
    <cellStyle name="20% - Accent5 2 4 5 2" xfId="9120"/>
    <cellStyle name="20% - Accent5 2 4 5 2 2" xfId="9121"/>
    <cellStyle name="20% - Accent5 2 4 5 2 2 2" xfId="9122"/>
    <cellStyle name="20% - Accent5 2 4 5 2 2 3" xfId="51756"/>
    <cellStyle name="20% - Accent5 2 4 5 2 3" xfId="9123"/>
    <cellStyle name="20% - Accent5 2 4 5 2 4" xfId="9124"/>
    <cellStyle name="20% - Accent5 2 4 5 3" xfId="9125"/>
    <cellStyle name="20% - Accent5 2 4 5 3 2" xfId="9126"/>
    <cellStyle name="20% - Accent5 2 4 5 3 3" xfId="51757"/>
    <cellStyle name="20% - Accent5 2 4 5 4" xfId="9127"/>
    <cellStyle name="20% - Accent5 2 4 5 5" xfId="9128"/>
    <cellStyle name="20% - Accent5 2 4 6" xfId="9129"/>
    <cellStyle name="20% - Accent5 2 4 6 2" xfId="9130"/>
    <cellStyle name="20% - Accent5 2 4 6 2 2" xfId="9131"/>
    <cellStyle name="20% - Accent5 2 4 6 2 3" xfId="51758"/>
    <cellStyle name="20% - Accent5 2 4 6 3" xfId="9132"/>
    <cellStyle name="20% - Accent5 2 4 6 4" xfId="9133"/>
    <cellStyle name="20% - Accent5 2 4 7" xfId="9134"/>
    <cellStyle name="20% - Accent5 2 4 7 2" xfId="9135"/>
    <cellStyle name="20% - Accent5 2 4 7 2 2" xfId="9136"/>
    <cellStyle name="20% - Accent5 2 4 7 2 3" xfId="51759"/>
    <cellStyle name="20% - Accent5 2 4 7 3" xfId="9137"/>
    <cellStyle name="20% - Accent5 2 4 7 4" xfId="9138"/>
    <cellStyle name="20% - Accent5 2 4 8" xfId="9139"/>
    <cellStyle name="20% - Accent5 2 4 8 2" xfId="9140"/>
    <cellStyle name="20% - Accent5 2 4 8 3" xfId="51760"/>
    <cellStyle name="20% - Accent5 2 4 9" xfId="9141"/>
    <cellStyle name="20% - Accent5 2 5" xfId="9142"/>
    <cellStyle name="20% - Accent5 2 5 10" xfId="9143"/>
    <cellStyle name="20% - Accent5 2 5 2" xfId="9144"/>
    <cellStyle name="20% - Accent5 2 5 2 2" xfId="9145"/>
    <cellStyle name="20% - Accent5 2 5 2 2 2" xfId="9146"/>
    <cellStyle name="20% - Accent5 2 5 2 2 2 2" xfId="9147"/>
    <cellStyle name="20% - Accent5 2 5 2 2 2 2 2" xfId="9148"/>
    <cellStyle name="20% - Accent5 2 5 2 2 2 2 2 2" xfId="9149"/>
    <cellStyle name="20% - Accent5 2 5 2 2 2 2 2 3" xfId="51761"/>
    <cellStyle name="20% - Accent5 2 5 2 2 2 2 3" xfId="9150"/>
    <cellStyle name="20% - Accent5 2 5 2 2 2 2 4" xfId="9151"/>
    <cellStyle name="20% - Accent5 2 5 2 2 2 3" xfId="9152"/>
    <cellStyle name="20% - Accent5 2 5 2 2 2 3 2" xfId="9153"/>
    <cellStyle name="20% - Accent5 2 5 2 2 2 3 2 2" xfId="9154"/>
    <cellStyle name="20% - Accent5 2 5 2 2 2 3 2 3" xfId="51762"/>
    <cellStyle name="20% - Accent5 2 5 2 2 2 3 3" xfId="9155"/>
    <cellStyle name="20% - Accent5 2 5 2 2 2 3 4" xfId="9156"/>
    <cellStyle name="20% - Accent5 2 5 2 2 2 4" xfId="9157"/>
    <cellStyle name="20% - Accent5 2 5 2 2 2 4 2" xfId="9158"/>
    <cellStyle name="20% - Accent5 2 5 2 2 2 4 3" xfId="51763"/>
    <cellStyle name="20% - Accent5 2 5 2 2 2 5" xfId="9159"/>
    <cellStyle name="20% - Accent5 2 5 2 2 2 6" xfId="9160"/>
    <cellStyle name="20% - Accent5 2 5 2 2 3" xfId="9161"/>
    <cellStyle name="20% - Accent5 2 5 2 2 3 2" xfId="9162"/>
    <cellStyle name="20% - Accent5 2 5 2 2 3 2 2" xfId="9163"/>
    <cellStyle name="20% - Accent5 2 5 2 2 3 2 3" xfId="51764"/>
    <cellStyle name="20% - Accent5 2 5 2 2 3 3" xfId="9164"/>
    <cellStyle name="20% - Accent5 2 5 2 2 3 4" xfId="9165"/>
    <cellStyle name="20% - Accent5 2 5 2 2 4" xfId="9166"/>
    <cellStyle name="20% - Accent5 2 5 2 2 4 2" xfId="9167"/>
    <cellStyle name="20% - Accent5 2 5 2 2 4 2 2" xfId="9168"/>
    <cellStyle name="20% - Accent5 2 5 2 2 4 2 3" xfId="51765"/>
    <cellStyle name="20% - Accent5 2 5 2 2 4 3" xfId="9169"/>
    <cellStyle name="20% - Accent5 2 5 2 2 4 4" xfId="9170"/>
    <cellStyle name="20% - Accent5 2 5 2 2 5" xfId="9171"/>
    <cellStyle name="20% - Accent5 2 5 2 2 5 2" xfId="9172"/>
    <cellStyle name="20% - Accent5 2 5 2 2 5 3" xfId="51766"/>
    <cellStyle name="20% - Accent5 2 5 2 2 6" xfId="9173"/>
    <cellStyle name="20% - Accent5 2 5 2 2 7" xfId="9174"/>
    <cellStyle name="20% - Accent5 2 5 2 3" xfId="9175"/>
    <cellStyle name="20% - Accent5 2 5 2 3 2" xfId="9176"/>
    <cellStyle name="20% - Accent5 2 5 2 3 2 2" xfId="9177"/>
    <cellStyle name="20% - Accent5 2 5 2 3 2 2 2" xfId="9178"/>
    <cellStyle name="20% - Accent5 2 5 2 3 2 2 3" xfId="51767"/>
    <cellStyle name="20% - Accent5 2 5 2 3 2 3" xfId="9179"/>
    <cellStyle name="20% - Accent5 2 5 2 3 2 4" xfId="9180"/>
    <cellStyle name="20% - Accent5 2 5 2 3 3" xfId="9181"/>
    <cellStyle name="20% - Accent5 2 5 2 3 3 2" xfId="9182"/>
    <cellStyle name="20% - Accent5 2 5 2 3 3 2 2" xfId="9183"/>
    <cellStyle name="20% - Accent5 2 5 2 3 3 2 3" xfId="51768"/>
    <cellStyle name="20% - Accent5 2 5 2 3 3 3" xfId="9184"/>
    <cellStyle name="20% - Accent5 2 5 2 3 3 4" xfId="9185"/>
    <cellStyle name="20% - Accent5 2 5 2 3 4" xfId="9186"/>
    <cellStyle name="20% - Accent5 2 5 2 3 4 2" xfId="9187"/>
    <cellStyle name="20% - Accent5 2 5 2 3 4 3" xfId="51769"/>
    <cellStyle name="20% - Accent5 2 5 2 3 5" xfId="9188"/>
    <cellStyle name="20% - Accent5 2 5 2 3 6" xfId="9189"/>
    <cellStyle name="20% - Accent5 2 5 2 4" xfId="9190"/>
    <cellStyle name="20% - Accent5 2 5 2 4 2" xfId="9191"/>
    <cellStyle name="20% - Accent5 2 5 2 4 2 2" xfId="9192"/>
    <cellStyle name="20% - Accent5 2 5 2 4 2 3" xfId="51770"/>
    <cellStyle name="20% - Accent5 2 5 2 4 3" xfId="9193"/>
    <cellStyle name="20% - Accent5 2 5 2 4 4" xfId="9194"/>
    <cellStyle name="20% - Accent5 2 5 2 5" xfId="9195"/>
    <cellStyle name="20% - Accent5 2 5 2 5 2" xfId="9196"/>
    <cellStyle name="20% - Accent5 2 5 2 5 2 2" xfId="9197"/>
    <cellStyle name="20% - Accent5 2 5 2 5 2 3" xfId="51771"/>
    <cellStyle name="20% - Accent5 2 5 2 5 3" xfId="9198"/>
    <cellStyle name="20% - Accent5 2 5 2 5 4" xfId="9199"/>
    <cellStyle name="20% - Accent5 2 5 2 6" xfId="9200"/>
    <cellStyle name="20% - Accent5 2 5 2 6 2" xfId="9201"/>
    <cellStyle name="20% - Accent5 2 5 2 6 3" xfId="51772"/>
    <cellStyle name="20% - Accent5 2 5 2 7" xfId="9202"/>
    <cellStyle name="20% - Accent5 2 5 2 8" xfId="9203"/>
    <cellStyle name="20% - Accent5 2 5 3" xfId="9204"/>
    <cellStyle name="20% - Accent5 2 5 3 2" xfId="9205"/>
    <cellStyle name="20% - Accent5 2 5 3 2 2" xfId="9206"/>
    <cellStyle name="20% - Accent5 2 5 3 2 2 2" xfId="9207"/>
    <cellStyle name="20% - Accent5 2 5 3 2 2 2 2" xfId="9208"/>
    <cellStyle name="20% - Accent5 2 5 3 2 2 2 3" xfId="51773"/>
    <cellStyle name="20% - Accent5 2 5 3 2 2 3" xfId="9209"/>
    <cellStyle name="20% - Accent5 2 5 3 2 2 4" xfId="9210"/>
    <cellStyle name="20% - Accent5 2 5 3 2 3" xfId="9211"/>
    <cellStyle name="20% - Accent5 2 5 3 2 3 2" xfId="9212"/>
    <cellStyle name="20% - Accent5 2 5 3 2 3 2 2" xfId="9213"/>
    <cellStyle name="20% - Accent5 2 5 3 2 3 2 3" xfId="51774"/>
    <cellStyle name="20% - Accent5 2 5 3 2 3 3" xfId="9214"/>
    <cellStyle name="20% - Accent5 2 5 3 2 3 4" xfId="9215"/>
    <cellStyle name="20% - Accent5 2 5 3 2 4" xfId="9216"/>
    <cellStyle name="20% - Accent5 2 5 3 2 4 2" xfId="9217"/>
    <cellStyle name="20% - Accent5 2 5 3 2 4 3" xfId="51775"/>
    <cellStyle name="20% - Accent5 2 5 3 2 5" xfId="9218"/>
    <cellStyle name="20% - Accent5 2 5 3 2 6" xfId="9219"/>
    <cellStyle name="20% - Accent5 2 5 3 3" xfId="9220"/>
    <cellStyle name="20% - Accent5 2 5 3 3 2" xfId="9221"/>
    <cellStyle name="20% - Accent5 2 5 3 3 2 2" xfId="9222"/>
    <cellStyle name="20% - Accent5 2 5 3 3 2 3" xfId="51776"/>
    <cellStyle name="20% - Accent5 2 5 3 3 3" xfId="9223"/>
    <cellStyle name="20% - Accent5 2 5 3 3 4" xfId="9224"/>
    <cellStyle name="20% - Accent5 2 5 3 4" xfId="9225"/>
    <cellStyle name="20% - Accent5 2 5 3 4 2" xfId="9226"/>
    <cellStyle name="20% - Accent5 2 5 3 4 2 2" xfId="9227"/>
    <cellStyle name="20% - Accent5 2 5 3 4 2 3" xfId="51777"/>
    <cellStyle name="20% - Accent5 2 5 3 4 3" xfId="9228"/>
    <cellStyle name="20% - Accent5 2 5 3 4 4" xfId="9229"/>
    <cellStyle name="20% - Accent5 2 5 3 5" xfId="9230"/>
    <cellStyle name="20% - Accent5 2 5 3 5 2" xfId="9231"/>
    <cellStyle name="20% - Accent5 2 5 3 5 3" xfId="51778"/>
    <cellStyle name="20% - Accent5 2 5 3 6" xfId="9232"/>
    <cellStyle name="20% - Accent5 2 5 3 7" xfId="9233"/>
    <cellStyle name="20% - Accent5 2 5 4" xfId="9234"/>
    <cellStyle name="20% - Accent5 2 5 4 2" xfId="9235"/>
    <cellStyle name="20% - Accent5 2 5 4 2 2" xfId="9236"/>
    <cellStyle name="20% - Accent5 2 5 4 2 2 2" xfId="9237"/>
    <cellStyle name="20% - Accent5 2 5 4 2 2 3" xfId="51779"/>
    <cellStyle name="20% - Accent5 2 5 4 2 3" xfId="9238"/>
    <cellStyle name="20% - Accent5 2 5 4 2 4" xfId="9239"/>
    <cellStyle name="20% - Accent5 2 5 4 3" xfId="9240"/>
    <cellStyle name="20% - Accent5 2 5 4 3 2" xfId="9241"/>
    <cellStyle name="20% - Accent5 2 5 4 3 2 2" xfId="9242"/>
    <cellStyle name="20% - Accent5 2 5 4 3 2 3" xfId="51780"/>
    <cellStyle name="20% - Accent5 2 5 4 3 3" xfId="9243"/>
    <cellStyle name="20% - Accent5 2 5 4 3 4" xfId="9244"/>
    <cellStyle name="20% - Accent5 2 5 4 4" xfId="9245"/>
    <cellStyle name="20% - Accent5 2 5 4 4 2" xfId="9246"/>
    <cellStyle name="20% - Accent5 2 5 4 4 3" xfId="51781"/>
    <cellStyle name="20% - Accent5 2 5 4 5" xfId="9247"/>
    <cellStyle name="20% - Accent5 2 5 4 6" xfId="9248"/>
    <cellStyle name="20% - Accent5 2 5 5" xfId="9249"/>
    <cellStyle name="20% - Accent5 2 5 5 2" xfId="9250"/>
    <cellStyle name="20% - Accent5 2 5 5 2 2" xfId="9251"/>
    <cellStyle name="20% - Accent5 2 5 5 2 2 2" xfId="9252"/>
    <cellStyle name="20% - Accent5 2 5 5 2 2 3" xfId="51782"/>
    <cellStyle name="20% - Accent5 2 5 5 2 3" xfId="9253"/>
    <cellStyle name="20% - Accent5 2 5 5 2 4" xfId="9254"/>
    <cellStyle name="20% - Accent5 2 5 5 3" xfId="9255"/>
    <cellStyle name="20% - Accent5 2 5 5 3 2" xfId="9256"/>
    <cellStyle name="20% - Accent5 2 5 5 3 3" xfId="51783"/>
    <cellStyle name="20% - Accent5 2 5 5 4" xfId="9257"/>
    <cellStyle name="20% - Accent5 2 5 5 5" xfId="9258"/>
    <cellStyle name="20% - Accent5 2 5 6" xfId="9259"/>
    <cellStyle name="20% - Accent5 2 5 6 2" xfId="9260"/>
    <cellStyle name="20% - Accent5 2 5 6 2 2" xfId="9261"/>
    <cellStyle name="20% - Accent5 2 5 6 2 3" xfId="51784"/>
    <cellStyle name="20% - Accent5 2 5 6 3" xfId="9262"/>
    <cellStyle name="20% - Accent5 2 5 6 4" xfId="9263"/>
    <cellStyle name="20% - Accent5 2 5 7" xfId="9264"/>
    <cellStyle name="20% - Accent5 2 5 7 2" xfId="9265"/>
    <cellStyle name="20% - Accent5 2 5 7 2 2" xfId="9266"/>
    <cellStyle name="20% - Accent5 2 5 7 2 3" xfId="51785"/>
    <cellStyle name="20% - Accent5 2 5 7 3" xfId="9267"/>
    <cellStyle name="20% - Accent5 2 5 7 4" xfId="9268"/>
    <cellStyle name="20% - Accent5 2 5 8" xfId="9269"/>
    <cellStyle name="20% - Accent5 2 5 8 2" xfId="9270"/>
    <cellStyle name="20% - Accent5 2 5 8 3" xfId="51786"/>
    <cellStyle name="20% - Accent5 2 5 9" xfId="9271"/>
    <cellStyle name="20% - Accent5 2 6" xfId="9272"/>
    <cellStyle name="20% - Accent5 2 6 10" xfId="9273"/>
    <cellStyle name="20% - Accent5 2 6 2" xfId="9274"/>
    <cellStyle name="20% - Accent5 2 6 2 2" xfId="9275"/>
    <cellStyle name="20% - Accent5 2 6 2 2 2" xfId="9276"/>
    <cellStyle name="20% - Accent5 2 6 2 2 2 2" xfId="9277"/>
    <cellStyle name="20% - Accent5 2 6 2 2 2 2 2" xfId="9278"/>
    <cellStyle name="20% - Accent5 2 6 2 2 2 2 2 2" xfId="9279"/>
    <cellStyle name="20% - Accent5 2 6 2 2 2 2 2 3" xfId="51787"/>
    <cellStyle name="20% - Accent5 2 6 2 2 2 2 3" xfId="9280"/>
    <cellStyle name="20% - Accent5 2 6 2 2 2 2 4" xfId="9281"/>
    <cellStyle name="20% - Accent5 2 6 2 2 2 3" xfId="9282"/>
    <cellStyle name="20% - Accent5 2 6 2 2 2 3 2" xfId="9283"/>
    <cellStyle name="20% - Accent5 2 6 2 2 2 3 2 2" xfId="9284"/>
    <cellStyle name="20% - Accent5 2 6 2 2 2 3 2 3" xfId="51788"/>
    <cellStyle name="20% - Accent5 2 6 2 2 2 3 3" xfId="9285"/>
    <cellStyle name="20% - Accent5 2 6 2 2 2 3 4" xfId="9286"/>
    <cellStyle name="20% - Accent5 2 6 2 2 2 4" xfId="9287"/>
    <cellStyle name="20% - Accent5 2 6 2 2 2 4 2" xfId="9288"/>
    <cellStyle name="20% - Accent5 2 6 2 2 2 4 3" xfId="51789"/>
    <cellStyle name="20% - Accent5 2 6 2 2 2 5" xfId="9289"/>
    <cellStyle name="20% - Accent5 2 6 2 2 2 6" xfId="9290"/>
    <cellStyle name="20% - Accent5 2 6 2 2 3" xfId="9291"/>
    <cellStyle name="20% - Accent5 2 6 2 2 3 2" xfId="9292"/>
    <cellStyle name="20% - Accent5 2 6 2 2 3 2 2" xfId="9293"/>
    <cellStyle name="20% - Accent5 2 6 2 2 3 2 3" xfId="51790"/>
    <cellStyle name="20% - Accent5 2 6 2 2 3 3" xfId="9294"/>
    <cellStyle name="20% - Accent5 2 6 2 2 3 4" xfId="9295"/>
    <cellStyle name="20% - Accent5 2 6 2 2 4" xfId="9296"/>
    <cellStyle name="20% - Accent5 2 6 2 2 4 2" xfId="9297"/>
    <cellStyle name="20% - Accent5 2 6 2 2 4 2 2" xfId="9298"/>
    <cellStyle name="20% - Accent5 2 6 2 2 4 2 3" xfId="51791"/>
    <cellStyle name="20% - Accent5 2 6 2 2 4 3" xfId="9299"/>
    <cellStyle name="20% - Accent5 2 6 2 2 4 4" xfId="9300"/>
    <cellStyle name="20% - Accent5 2 6 2 2 5" xfId="9301"/>
    <cellStyle name="20% - Accent5 2 6 2 2 5 2" xfId="9302"/>
    <cellStyle name="20% - Accent5 2 6 2 2 5 3" xfId="51792"/>
    <cellStyle name="20% - Accent5 2 6 2 2 6" xfId="9303"/>
    <cellStyle name="20% - Accent5 2 6 2 2 7" xfId="9304"/>
    <cellStyle name="20% - Accent5 2 6 2 3" xfId="9305"/>
    <cellStyle name="20% - Accent5 2 6 2 3 2" xfId="9306"/>
    <cellStyle name="20% - Accent5 2 6 2 3 2 2" xfId="9307"/>
    <cellStyle name="20% - Accent5 2 6 2 3 2 2 2" xfId="9308"/>
    <cellStyle name="20% - Accent5 2 6 2 3 2 2 3" xfId="51793"/>
    <cellStyle name="20% - Accent5 2 6 2 3 2 3" xfId="9309"/>
    <cellStyle name="20% - Accent5 2 6 2 3 2 4" xfId="9310"/>
    <cellStyle name="20% - Accent5 2 6 2 3 3" xfId="9311"/>
    <cellStyle name="20% - Accent5 2 6 2 3 3 2" xfId="9312"/>
    <cellStyle name="20% - Accent5 2 6 2 3 3 2 2" xfId="9313"/>
    <cellStyle name="20% - Accent5 2 6 2 3 3 2 3" xfId="51794"/>
    <cellStyle name="20% - Accent5 2 6 2 3 3 3" xfId="9314"/>
    <cellStyle name="20% - Accent5 2 6 2 3 3 4" xfId="9315"/>
    <cellStyle name="20% - Accent5 2 6 2 3 4" xfId="9316"/>
    <cellStyle name="20% - Accent5 2 6 2 3 4 2" xfId="9317"/>
    <cellStyle name="20% - Accent5 2 6 2 3 4 3" xfId="51795"/>
    <cellStyle name="20% - Accent5 2 6 2 3 5" xfId="9318"/>
    <cellStyle name="20% - Accent5 2 6 2 3 6" xfId="9319"/>
    <cellStyle name="20% - Accent5 2 6 2 4" xfId="9320"/>
    <cellStyle name="20% - Accent5 2 6 2 4 2" xfId="9321"/>
    <cellStyle name="20% - Accent5 2 6 2 4 2 2" xfId="9322"/>
    <cellStyle name="20% - Accent5 2 6 2 4 2 3" xfId="51796"/>
    <cellStyle name="20% - Accent5 2 6 2 4 3" xfId="9323"/>
    <cellStyle name="20% - Accent5 2 6 2 4 4" xfId="9324"/>
    <cellStyle name="20% - Accent5 2 6 2 5" xfId="9325"/>
    <cellStyle name="20% - Accent5 2 6 2 5 2" xfId="9326"/>
    <cellStyle name="20% - Accent5 2 6 2 5 2 2" xfId="9327"/>
    <cellStyle name="20% - Accent5 2 6 2 5 2 3" xfId="51797"/>
    <cellStyle name="20% - Accent5 2 6 2 5 3" xfId="9328"/>
    <cellStyle name="20% - Accent5 2 6 2 5 4" xfId="9329"/>
    <cellStyle name="20% - Accent5 2 6 2 6" xfId="9330"/>
    <cellStyle name="20% - Accent5 2 6 2 6 2" xfId="9331"/>
    <cellStyle name="20% - Accent5 2 6 2 6 3" xfId="51798"/>
    <cellStyle name="20% - Accent5 2 6 2 7" xfId="9332"/>
    <cellStyle name="20% - Accent5 2 6 2 8" xfId="9333"/>
    <cellStyle name="20% - Accent5 2 6 3" xfId="9334"/>
    <cellStyle name="20% - Accent5 2 6 3 2" xfId="9335"/>
    <cellStyle name="20% - Accent5 2 6 3 2 2" xfId="9336"/>
    <cellStyle name="20% - Accent5 2 6 3 2 2 2" xfId="9337"/>
    <cellStyle name="20% - Accent5 2 6 3 2 2 2 2" xfId="9338"/>
    <cellStyle name="20% - Accent5 2 6 3 2 2 2 3" xfId="51799"/>
    <cellStyle name="20% - Accent5 2 6 3 2 2 3" xfId="9339"/>
    <cellStyle name="20% - Accent5 2 6 3 2 2 4" xfId="9340"/>
    <cellStyle name="20% - Accent5 2 6 3 2 3" xfId="9341"/>
    <cellStyle name="20% - Accent5 2 6 3 2 3 2" xfId="9342"/>
    <cellStyle name="20% - Accent5 2 6 3 2 3 2 2" xfId="9343"/>
    <cellStyle name="20% - Accent5 2 6 3 2 3 2 3" xfId="51800"/>
    <cellStyle name="20% - Accent5 2 6 3 2 3 3" xfId="9344"/>
    <cellStyle name="20% - Accent5 2 6 3 2 3 4" xfId="9345"/>
    <cellStyle name="20% - Accent5 2 6 3 2 4" xfId="9346"/>
    <cellStyle name="20% - Accent5 2 6 3 2 4 2" xfId="9347"/>
    <cellStyle name="20% - Accent5 2 6 3 2 4 3" xfId="51801"/>
    <cellStyle name="20% - Accent5 2 6 3 2 5" xfId="9348"/>
    <cellStyle name="20% - Accent5 2 6 3 2 6" xfId="9349"/>
    <cellStyle name="20% - Accent5 2 6 3 3" xfId="9350"/>
    <cellStyle name="20% - Accent5 2 6 3 3 2" xfId="9351"/>
    <cellStyle name="20% - Accent5 2 6 3 3 2 2" xfId="9352"/>
    <cellStyle name="20% - Accent5 2 6 3 3 2 3" xfId="51802"/>
    <cellStyle name="20% - Accent5 2 6 3 3 3" xfId="9353"/>
    <cellStyle name="20% - Accent5 2 6 3 3 4" xfId="9354"/>
    <cellStyle name="20% - Accent5 2 6 3 4" xfId="9355"/>
    <cellStyle name="20% - Accent5 2 6 3 4 2" xfId="9356"/>
    <cellStyle name="20% - Accent5 2 6 3 4 2 2" xfId="9357"/>
    <cellStyle name="20% - Accent5 2 6 3 4 2 3" xfId="51803"/>
    <cellStyle name="20% - Accent5 2 6 3 4 3" xfId="9358"/>
    <cellStyle name="20% - Accent5 2 6 3 4 4" xfId="9359"/>
    <cellStyle name="20% - Accent5 2 6 3 5" xfId="9360"/>
    <cellStyle name="20% - Accent5 2 6 3 5 2" xfId="9361"/>
    <cellStyle name="20% - Accent5 2 6 3 5 3" xfId="51804"/>
    <cellStyle name="20% - Accent5 2 6 3 6" xfId="9362"/>
    <cellStyle name="20% - Accent5 2 6 3 7" xfId="9363"/>
    <cellStyle name="20% - Accent5 2 6 4" xfId="9364"/>
    <cellStyle name="20% - Accent5 2 6 4 2" xfId="9365"/>
    <cellStyle name="20% - Accent5 2 6 4 2 2" xfId="9366"/>
    <cellStyle name="20% - Accent5 2 6 4 2 2 2" xfId="9367"/>
    <cellStyle name="20% - Accent5 2 6 4 2 2 3" xfId="51805"/>
    <cellStyle name="20% - Accent5 2 6 4 2 3" xfId="9368"/>
    <cellStyle name="20% - Accent5 2 6 4 2 4" xfId="9369"/>
    <cellStyle name="20% - Accent5 2 6 4 3" xfId="9370"/>
    <cellStyle name="20% - Accent5 2 6 4 3 2" xfId="9371"/>
    <cellStyle name="20% - Accent5 2 6 4 3 2 2" xfId="9372"/>
    <cellStyle name="20% - Accent5 2 6 4 3 2 3" xfId="51806"/>
    <cellStyle name="20% - Accent5 2 6 4 3 3" xfId="9373"/>
    <cellStyle name="20% - Accent5 2 6 4 3 4" xfId="9374"/>
    <cellStyle name="20% - Accent5 2 6 4 4" xfId="9375"/>
    <cellStyle name="20% - Accent5 2 6 4 4 2" xfId="9376"/>
    <cellStyle name="20% - Accent5 2 6 4 4 3" xfId="51807"/>
    <cellStyle name="20% - Accent5 2 6 4 5" xfId="9377"/>
    <cellStyle name="20% - Accent5 2 6 4 6" xfId="9378"/>
    <cellStyle name="20% - Accent5 2 6 5" xfId="9379"/>
    <cellStyle name="20% - Accent5 2 6 5 2" xfId="9380"/>
    <cellStyle name="20% - Accent5 2 6 5 2 2" xfId="9381"/>
    <cellStyle name="20% - Accent5 2 6 5 2 2 2" xfId="9382"/>
    <cellStyle name="20% - Accent5 2 6 5 2 2 3" xfId="51808"/>
    <cellStyle name="20% - Accent5 2 6 5 2 3" xfId="9383"/>
    <cellStyle name="20% - Accent5 2 6 5 2 4" xfId="9384"/>
    <cellStyle name="20% - Accent5 2 6 5 3" xfId="9385"/>
    <cellStyle name="20% - Accent5 2 6 5 3 2" xfId="9386"/>
    <cellStyle name="20% - Accent5 2 6 5 3 3" xfId="51809"/>
    <cellStyle name="20% - Accent5 2 6 5 4" xfId="9387"/>
    <cellStyle name="20% - Accent5 2 6 5 5" xfId="9388"/>
    <cellStyle name="20% - Accent5 2 6 6" xfId="9389"/>
    <cellStyle name="20% - Accent5 2 6 6 2" xfId="9390"/>
    <cellStyle name="20% - Accent5 2 6 6 2 2" xfId="9391"/>
    <cellStyle name="20% - Accent5 2 6 6 2 3" xfId="51810"/>
    <cellStyle name="20% - Accent5 2 6 6 3" xfId="9392"/>
    <cellStyle name="20% - Accent5 2 6 6 4" xfId="9393"/>
    <cellStyle name="20% - Accent5 2 6 7" xfId="9394"/>
    <cellStyle name="20% - Accent5 2 6 7 2" xfId="9395"/>
    <cellStyle name="20% - Accent5 2 6 7 2 2" xfId="9396"/>
    <cellStyle name="20% - Accent5 2 6 7 2 3" xfId="51811"/>
    <cellStyle name="20% - Accent5 2 6 7 3" xfId="9397"/>
    <cellStyle name="20% - Accent5 2 6 7 4" xfId="9398"/>
    <cellStyle name="20% - Accent5 2 6 8" xfId="9399"/>
    <cellStyle name="20% - Accent5 2 6 8 2" xfId="9400"/>
    <cellStyle name="20% - Accent5 2 6 8 3" xfId="51812"/>
    <cellStyle name="20% - Accent5 2 6 9" xfId="9401"/>
    <cellStyle name="20% - Accent5 2 7" xfId="9402"/>
    <cellStyle name="20% - Accent5 2 7 2" xfId="9403"/>
    <cellStyle name="20% - Accent5 2 7 2 2" xfId="9404"/>
    <cellStyle name="20% - Accent5 2 7 2 2 2" xfId="9405"/>
    <cellStyle name="20% - Accent5 2 7 2 2 2 2" xfId="9406"/>
    <cellStyle name="20% - Accent5 2 7 2 2 2 2 2" xfId="9407"/>
    <cellStyle name="20% - Accent5 2 7 2 2 2 2 3" xfId="51813"/>
    <cellStyle name="20% - Accent5 2 7 2 2 2 3" xfId="9408"/>
    <cellStyle name="20% - Accent5 2 7 2 2 2 4" xfId="9409"/>
    <cellStyle name="20% - Accent5 2 7 2 2 3" xfId="9410"/>
    <cellStyle name="20% - Accent5 2 7 2 2 3 2" xfId="9411"/>
    <cellStyle name="20% - Accent5 2 7 2 2 3 2 2" xfId="9412"/>
    <cellStyle name="20% - Accent5 2 7 2 2 3 2 3" xfId="51814"/>
    <cellStyle name="20% - Accent5 2 7 2 2 3 3" xfId="9413"/>
    <cellStyle name="20% - Accent5 2 7 2 2 3 4" xfId="9414"/>
    <cellStyle name="20% - Accent5 2 7 2 2 4" xfId="9415"/>
    <cellStyle name="20% - Accent5 2 7 2 2 4 2" xfId="9416"/>
    <cellStyle name="20% - Accent5 2 7 2 2 4 3" xfId="51815"/>
    <cellStyle name="20% - Accent5 2 7 2 2 5" xfId="9417"/>
    <cellStyle name="20% - Accent5 2 7 2 2 6" xfId="9418"/>
    <cellStyle name="20% - Accent5 2 7 2 3" xfId="9419"/>
    <cellStyle name="20% - Accent5 2 7 2 3 2" xfId="9420"/>
    <cellStyle name="20% - Accent5 2 7 2 3 2 2" xfId="9421"/>
    <cellStyle name="20% - Accent5 2 7 2 3 2 3" xfId="51816"/>
    <cellStyle name="20% - Accent5 2 7 2 3 3" xfId="9422"/>
    <cellStyle name="20% - Accent5 2 7 2 3 4" xfId="9423"/>
    <cellStyle name="20% - Accent5 2 7 2 4" xfId="9424"/>
    <cellStyle name="20% - Accent5 2 7 2 4 2" xfId="9425"/>
    <cellStyle name="20% - Accent5 2 7 2 4 2 2" xfId="9426"/>
    <cellStyle name="20% - Accent5 2 7 2 4 2 3" xfId="51817"/>
    <cellStyle name="20% - Accent5 2 7 2 4 3" xfId="9427"/>
    <cellStyle name="20% - Accent5 2 7 2 4 4" xfId="9428"/>
    <cellStyle name="20% - Accent5 2 7 2 5" xfId="9429"/>
    <cellStyle name="20% - Accent5 2 7 2 5 2" xfId="9430"/>
    <cellStyle name="20% - Accent5 2 7 2 5 3" xfId="51818"/>
    <cellStyle name="20% - Accent5 2 7 2 6" xfId="9431"/>
    <cellStyle name="20% - Accent5 2 7 2 7" xfId="9432"/>
    <cellStyle name="20% - Accent5 2 7 3" xfId="9433"/>
    <cellStyle name="20% - Accent5 2 7 3 2" xfId="9434"/>
    <cellStyle name="20% - Accent5 2 7 3 2 2" xfId="9435"/>
    <cellStyle name="20% - Accent5 2 7 3 2 2 2" xfId="9436"/>
    <cellStyle name="20% - Accent5 2 7 3 2 2 3" xfId="51819"/>
    <cellStyle name="20% - Accent5 2 7 3 2 3" xfId="9437"/>
    <cellStyle name="20% - Accent5 2 7 3 2 4" xfId="9438"/>
    <cellStyle name="20% - Accent5 2 7 3 3" xfId="9439"/>
    <cellStyle name="20% - Accent5 2 7 3 3 2" xfId="9440"/>
    <cellStyle name="20% - Accent5 2 7 3 3 2 2" xfId="9441"/>
    <cellStyle name="20% - Accent5 2 7 3 3 2 3" xfId="51820"/>
    <cellStyle name="20% - Accent5 2 7 3 3 3" xfId="9442"/>
    <cellStyle name="20% - Accent5 2 7 3 3 4" xfId="9443"/>
    <cellStyle name="20% - Accent5 2 7 3 4" xfId="9444"/>
    <cellStyle name="20% - Accent5 2 7 3 4 2" xfId="9445"/>
    <cellStyle name="20% - Accent5 2 7 3 4 3" xfId="51821"/>
    <cellStyle name="20% - Accent5 2 7 3 5" xfId="9446"/>
    <cellStyle name="20% - Accent5 2 7 3 6" xfId="9447"/>
    <cellStyle name="20% - Accent5 2 7 4" xfId="9448"/>
    <cellStyle name="20% - Accent5 2 7 4 2" xfId="9449"/>
    <cellStyle name="20% - Accent5 2 7 4 2 2" xfId="9450"/>
    <cellStyle name="20% - Accent5 2 7 4 2 3" xfId="51822"/>
    <cellStyle name="20% - Accent5 2 7 4 3" xfId="9451"/>
    <cellStyle name="20% - Accent5 2 7 4 4" xfId="9452"/>
    <cellStyle name="20% - Accent5 2 7 5" xfId="9453"/>
    <cellStyle name="20% - Accent5 2 7 5 2" xfId="9454"/>
    <cellStyle name="20% - Accent5 2 7 5 2 2" xfId="9455"/>
    <cellStyle name="20% - Accent5 2 7 5 2 3" xfId="51823"/>
    <cellStyle name="20% - Accent5 2 7 5 3" xfId="9456"/>
    <cellStyle name="20% - Accent5 2 7 5 4" xfId="9457"/>
    <cellStyle name="20% - Accent5 2 7 6" xfId="9458"/>
    <cellStyle name="20% - Accent5 2 7 6 2" xfId="9459"/>
    <cellStyle name="20% - Accent5 2 7 6 3" xfId="51824"/>
    <cellStyle name="20% - Accent5 2 7 7" xfId="9460"/>
    <cellStyle name="20% - Accent5 2 7 8" xfId="9461"/>
    <cellStyle name="20% - Accent5 2 8" xfId="9462"/>
    <cellStyle name="20% - Accent5 2 8 2" xfId="9463"/>
    <cellStyle name="20% - Accent5 2 8 2 2" xfId="9464"/>
    <cellStyle name="20% - Accent5 2 8 2 2 2" xfId="9465"/>
    <cellStyle name="20% - Accent5 2 8 2 2 2 2" xfId="9466"/>
    <cellStyle name="20% - Accent5 2 8 2 2 2 3" xfId="51825"/>
    <cellStyle name="20% - Accent5 2 8 2 2 3" xfId="9467"/>
    <cellStyle name="20% - Accent5 2 8 2 2 4" xfId="9468"/>
    <cellStyle name="20% - Accent5 2 8 2 3" xfId="9469"/>
    <cellStyle name="20% - Accent5 2 8 2 3 2" xfId="9470"/>
    <cellStyle name="20% - Accent5 2 8 2 3 2 2" xfId="9471"/>
    <cellStyle name="20% - Accent5 2 8 2 3 2 3" xfId="51826"/>
    <cellStyle name="20% - Accent5 2 8 2 3 3" xfId="9472"/>
    <cellStyle name="20% - Accent5 2 8 2 3 4" xfId="9473"/>
    <cellStyle name="20% - Accent5 2 8 2 4" xfId="9474"/>
    <cellStyle name="20% - Accent5 2 8 2 4 2" xfId="9475"/>
    <cellStyle name="20% - Accent5 2 8 2 4 3" xfId="51827"/>
    <cellStyle name="20% - Accent5 2 8 2 5" xfId="9476"/>
    <cellStyle name="20% - Accent5 2 8 2 6" xfId="9477"/>
    <cellStyle name="20% - Accent5 2 8 3" xfId="9478"/>
    <cellStyle name="20% - Accent5 2 8 3 2" xfId="9479"/>
    <cellStyle name="20% - Accent5 2 8 3 2 2" xfId="9480"/>
    <cellStyle name="20% - Accent5 2 8 3 2 3" xfId="51828"/>
    <cellStyle name="20% - Accent5 2 8 3 3" xfId="9481"/>
    <cellStyle name="20% - Accent5 2 8 3 4" xfId="9482"/>
    <cellStyle name="20% - Accent5 2 8 4" xfId="9483"/>
    <cellStyle name="20% - Accent5 2 8 4 2" xfId="9484"/>
    <cellStyle name="20% - Accent5 2 8 4 2 2" xfId="9485"/>
    <cellStyle name="20% - Accent5 2 8 4 2 3" xfId="51829"/>
    <cellStyle name="20% - Accent5 2 8 4 3" xfId="9486"/>
    <cellStyle name="20% - Accent5 2 8 4 4" xfId="9487"/>
    <cellStyle name="20% - Accent5 2 8 5" xfId="9488"/>
    <cellStyle name="20% - Accent5 2 8 5 2" xfId="9489"/>
    <cellStyle name="20% - Accent5 2 8 5 3" xfId="51830"/>
    <cellStyle name="20% - Accent5 2 8 6" xfId="9490"/>
    <cellStyle name="20% - Accent5 2 8 7" xfId="9491"/>
    <cellStyle name="20% - Accent5 2 9" xfId="9492"/>
    <cellStyle name="20% - Accent5 2 9 2" xfId="9493"/>
    <cellStyle name="20% - Accent5 2 9 2 2" xfId="9494"/>
    <cellStyle name="20% - Accent5 2 9 2 2 2" xfId="9495"/>
    <cellStyle name="20% - Accent5 2 9 2 2 3" xfId="51831"/>
    <cellStyle name="20% - Accent5 2 9 2 3" xfId="9496"/>
    <cellStyle name="20% - Accent5 2 9 2 4" xfId="9497"/>
    <cellStyle name="20% - Accent5 2 9 3" xfId="9498"/>
    <cellStyle name="20% - Accent5 2 9 3 2" xfId="9499"/>
    <cellStyle name="20% - Accent5 2 9 3 2 2" xfId="9500"/>
    <cellStyle name="20% - Accent5 2 9 3 2 3" xfId="51832"/>
    <cellStyle name="20% - Accent5 2 9 3 3" xfId="9501"/>
    <cellStyle name="20% - Accent5 2 9 3 4" xfId="9502"/>
    <cellStyle name="20% - Accent5 2 9 4" xfId="9503"/>
    <cellStyle name="20% - Accent5 2 9 4 2" xfId="9504"/>
    <cellStyle name="20% - Accent5 2 9 4 3" xfId="51833"/>
    <cellStyle name="20% - Accent5 2 9 5" xfId="9505"/>
    <cellStyle name="20% - Accent5 2 9 6" xfId="9506"/>
    <cellStyle name="20% - Accent5 3" xfId="9507"/>
    <cellStyle name="20% - Accent5 3 10" xfId="9508"/>
    <cellStyle name="20% - Accent5 3 11" xfId="9509"/>
    <cellStyle name="20% - Accent5 3 12" xfId="60175"/>
    <cellStyle name="20% - Accent5 3 2" xfId="9510"/>
    <cellStyle name="20% - Accent5 3 2 10" xfId="9511"/>
    <cellStyle name="20% - Accent5 3 2 11" xfId="60358"/>
    <cellStyle name="20% - Accent5 3 2 2" xfId="9512"/>
    <cellStyle name="20% - Accent5 3 2 2 2" xfId="9513"/>
    <cellStyle name="20% - Accent5 3 2 2 2 2" xfId="9514"/>
    <cellStyle name="20% - Accent5 3 2 2 2 2 2" xfId="9515"/>
    <cellStyle name="20% - Accent5 3 2 2 2 2 2 2" xfId="9516"/>
    <cellStyle name="20% - Accent5 3 2 2 2 2 2 2 2" xfId="9517"/>
    <cellStyle name="20% - Accent5 3 2 2 2 2 2 2 3" xfId="51834"/>
    <cellStyle name="20% - Accent5 3 2 2 2 2 2 3" xfId="9518"/>
    <cellStyle name="20% - Accent5 3 2 2 2 2 2 4" xfId="9519"/>
    <cellStyle name="20% - Accent5 3 2 2 2 2 3" xfId="9520"/>
    <cellStyle name="20% - Accent5 3 2 2 2 2 3 2" xfId="9521"/>
    <cellStyle name="20% - Accent5 3 2 2 2 2 3 2 2" xfId="9522"/>
    <cellStyle name="20% - Accent5 3 2 2 2 2 3 2 3" xfId="51835"/>
    <cellStyle name="20% - Accent5 3 2 2 2 2 3 3" xfId="9523"/>
    <cellStyle name="20% - Accent5 3 2 2 2 2 3 4" xfId="9524"/>
    <cellStyle name="20% - Accent5 3 2 2 2 2 4" xfId="9525"/>
    <cellStyle name="20% - Accent5 3 2 2 2 2 4 2" xfId="9526"/>
    <cellStyle name="20% - Accent5 3 2 2 2 2 4 3" xfId="51836"/>
    <cellStyle name="20% - Accent5 3 2 2 2 2 5" xfId="9527"/>
    <cellStyle name="20% - Accent5 3 2 2 2 2 6" xfId="9528"/>
    <cellStyle name="20% - Accent5 3 2 2 2 3" xfId="9529"/>
    <cellStyle name="20% - Accent5 3 2 2 2 3 2" xfId="9530"/>
    <cellStyle name="20% - Accent5 3 2 2 2 3 2 2" xfId="9531"/>
    <cellStyle name="20% - Accent5 3 2 2 2 3 2 3" xfId="51837"/>
    <cellStyle name="20% - Accent5 3 2 2 2 3 3" xfId="9532"/>
    <cellStyle name="20% - Accent5 3 2 2 2 3 4" xfId="9533"/>
    <cellStyle name="20% - Accent5 3 2 2 2 4" xfId="9534"/>
    <cellStyle name="20% - Accent5 3 2 2 2 4 2" xfId="9535"/>
    <cellStyle name="20% - Accent5 3 2 2 2 4 2 2" xfId="9536"/>
    <cellStyle name="20% - Accent5 3 2 2 2 4 2 3" xfId="51838"/>
    <cellStyle name="20% - Accent5 3 2 2 2 4 3" xfId="9537"/>
    <cellStyle name="20% - Accent5 3 2 2 2 4 4" xfId="9538"/>
    <cellStyle name="20% - Accent5 3 2 2 2 5" xfId="9539"/>
    <cellStyle name="20% - Accent5 3 2 2 2 5 2" xfId="9540"/>
    <cellStyle name="20% - Accent5 3 2 2 2 5 3" xfId="51839"/>
    <cellStyle name="20% - Accent5 3 2 2 2 6" xfId="9541"/>
    <cellStyle name="20% - Accent5 3 2 2 2 7" xfId="9542"/>
    <cellStyle name="20% - Accent5 3 2 2 3" xfId="9543"/>
    <cellStyle name="20% - Accent5 3 2 2 3 2" xfId="9544"/>
    <cellStyle name="20% - Accent5 3 2 2 3 2 2" xfId="9545"/>
    <cellStyle name="20% - Accent5 3 2 2 3 2 2 2" xfId="9546"/>
    <cellStyle name="20% - Accent5 3 2 2 3 2 2 3" xfId="51840"/>
    <cellStyle name="20% - Accent5 3 2 2 3 2 3" xfId="9547"/>
    <cellStyle name="20% - Accent5 3 2 2 3 2 4" xfId="9548"/>
    <cellStyle name="20% - Accent5 3 2 2 3 3" xfId="9549"/>
    <cellStyle name="20% - Accent5 3 2 2 3 3 2" xfId="9550"/>
    <cellStyle name="20% - Accent5 3 2 2 3 3 2 2" xfId="9551"/>
    <cellStyle name="20% - Accent5 3 2 2 3 3 2 3" xfId="51841"/>
    <cellStyle name="20% - Accent5 3 2 2 3 3 3" xfId="9552"/>
    <cellStyle name="20% - Accent5 3 2 2 3 3 4" xfId="9553"/>
    <cellStyle name="20% - Accent5 3 2 2 3 4" xfId="9554"/>
    <cellStyle name="20% - Accent5 3 2 2 3 4 2" xfId="9555"/>
    <cellStyle name="20% - Accent5 3 2 2 3 4 3" xfId="51842"/>
    <cellStyle name="20% - Accent5 3 2 2 3 5" xfId="9556"/>
    <cellStyle name="20% - Accent5 3 2 2 3 6" xfId="9557"/>
    <cellStyle name="20% - Accent5 3 2 2 4" xfId="9558"/>
    <cellStyle name="20% - Accent5 3 2 2 4 2" xfId="9559"/>
    <cellStyle name="20% - Accent5 3 2 2 4 2 2" xfId="9560"/>
    <cellStyle name="20% - Accent5 3 2 2 4 2 3" xfId="51843"/>
    <cellStyle name="20% - Accent5 3 2 2 4 3" xfId="9561"/>
    <cellStyle name="20% - Accent5 3 2 2 4 4" xfId="9562"/>
    <cellStyle name="20% - Accent5 3 2 2 5" xfId="9563"/>
    <cellStyle name="20% - Accent5 3 2 2 5 2" xfId="9564"/>
    <cellStyle name="20% - Accent5 3 2 2 5 2 2" xfId="9565"/>
    <cellStyle name="20% - Accent5 3 2 2 5 2 3" xfId="51844"/>
    <cellStyle name="20% - Accent5 3 2 2 5 3" xfId="9566"/>
    <cellStyle name="20% - Accent5 3 2 2 5 4" xfId="9567"/>
    <cellStyle name="20% - Accent5 3 2 2 6" xfId="9568"/>
    <cellStyle name="20% - Accent5 3 2 2 6 2" xfId="9569"/>
    <cellStyle name="20% - Accent5 3 2 2 6 3" xfId="51845"/>
    <cellStyle name="20% - Accent5 3 2 2 7" xfId="9570"/>
    <cellStyle name="20% - Accent5 3 2 2 8" xfId="9571"/>
    <cellStyle name="20% - Accent5 3 2 2 9" xfId="60726"/>
    <cellStyle name="20% - Accent5 3 2 3" xfId="9572"/>
    <cellStyle name="20% - Accent5 3 2 3 2" xfId="9573"/>
    <cellStyle name="20% - Accent5 3 2 3 2 2" xfId="9574"/>
    <cellStyle name="20% - Accent5 3 2 3 2 2 2" xfId="9575"/>
    <cellStyle name="20% - Accent5 3 2 3 2 2 2 2" xfId="9576"/>
    <cellStyle name="20% - Accent5 3 2 3 2 2 2 3" xfId="51846"/>
    <cellStyle name="20% - Accent5 3 2 3 2 2 3" xfId="9577"/>
    <cellStyle name="20% - Accent5 3 2 3 2 2 4" xfId="9578"/>
    <cellStyle name="20% - Accent5 3 2 3 2 3" xfId="9579"/>
    <cellStyle name="20% - Accent5 3 2 3 2 3 2" xfId="9580"/>
    <cellStyle name="20% - Accent5 3 2 3 2 3 2 2" xfId="9581"/>
    <cellStyle name="20% - Accent5 3 2 3 2 3 2 3" xfId="51847"/>
    <cellStyle name="20% - Accent5 3 2 3 2 3 3" xfId="9582"/>
    <cellStyle name="20% - Accent5 3 2 3 2 3 4" xfId="9583"/>
    <cellStyle name="20% - Accent5 3 2 3 2 4" xfId="9584"/>
    <cellStyle name="20% - Accent5 3 2 3 2 4 2" xfId="9585"/>
    <cellStyle name="20% - Accent5 3 2 3 2 4 3" xfId="51848"/>
    <cellStyle name="20% - Accent5 3 2 3 2 5" xfId="9586"/>
    <cellStyle name="20% - Accent5 3 2 3 2 6" xfId="9587"/>
    <cellStyle name="20% - Accent5 3 2 3 3" xfId="9588"/>
    <cellStyle name="20% - Accent5 3 2 3 3 2" xfId="9589"/>
    <cellStyle name="20% - Accent5 3 2 3 3 2 2" xfId="9590"/>
    <cellStyle name="20% - Accent5 3 2 3 3 2 3" xfId="51849"/>
    <cellStyle name="20% - Accent5 3 2 3 3 3" xfId="9591"/>
    <cellStyle name="20% - Accent5 3 2 3 3 4" xfId="9592"/>
    <cellStyle name="20% - Accent5 3 2 3 4" xfId="9593"/>
    <cellStyle name="20% - Accent5 3 2 3 4 2" xfId="9594"/>
    <cellStyle name="20% - Accent5 3 2 3 4 2 2" xfId="9595"/>
    <cellStyle name="20% - Accent5 3 2 3 4 2 3" xfId="51850"/>
    <cellStyle name="20% - Accent5 3 2 3 4 3" xfId="9596"/>
    <cellStyle name="20% - Accent5 3 2 3 4 4" xfId="9597"/>
    <cellStyle name="20% - Accent5 3 2 3 5" xfId="9598"/>
    <cellStyle name="20% - Accent5 3 2 3 5 2" xfId="9599"/>
    <cellStyle name="20% - Accent5 3 2 3 5 3" xfId="51851"/>
    <cellStyle name="20% - Accent5 3 2 3 6" xfId="9600"/>
    <cellStyle name="20% - Accent5 3 2 3 7" xfId="9601"/>
    <cellStyle name="20% - Accent5 3 2 4" xfId="9602"/>
    <cellStyle name="20% - Accent5 3 2 4 2" xfId="9603"/>
    <cellStyle name="20% - Accent5 3 2 4 2 2" xfId="9604"/>
    <cellStyle name="20% - Accent5 3 2 4 2 2 2" xfId="9605"/>
    <cellStyle name="20% - Accent5 3 2 4 2 2 3" xfId="51852"/>
    <cellStyle name="20% - Accent5 3 2 4 2 3" xfId="9606"/>
    <cellStyle name="20% - Accent5 3 2 4 2 4" xfId="9607"/>
    <cellStyle name="20% - Accent5 3 2 4 3" xfId="9608"/>
    <cellStyle name="20% - Accent5 3 2 4 3 2" xfId="9609"/>
    <cellStyle name="20% - Accent5 3 2 4 3 2 2" xfId="9610"/>
    <cellStyle name="20% - Accent5 3 2 4 3 2 3" xfId="51853"/>
    <cellStyle name="20% - Accent5 3 2 4 3 3" xfId="9611"/>
    <cellStyle name="20% - Accent5 3 2 4 3 4" xfId="9612"/>
    <cellStyle name="20% - Accent5 3 2 4 4" xfId="9613"/>
    <cellStyle name="20% - Accent5 3 2 4 4 2" xfId="9614"/>
    <cellStyle name="20% - Accent5 3 2 4 4 3" xfId="51854"/>
    <cellStyle name="20% - Accent5 3 2 4 5" xfId="9615"/>
    <cellStyle name="20% - Accent5 3 2 4 6" xfId="9616"/>
    <cellStyle name="20% - Accent5 3 2 5" xfId="9617"/>
    <cellStyle name="20% - Accent5 3 2 5 2" xfId="9618"/>
    <cellStyle name="20% - Accent5 3 2 5 2 2" xfId="9619"/>
    <cellStyle name="20% - Accent5 3 2 5 2 2 2" xfId="9620"/>
    <cellStyle name="20% - Accent5 3 2 5 2 2 3" xfId="51855"/>
    <cellStyle name="20% - Accent5 3 2 5 2 3" xfId="9621"/>
    <cellStyle name="20% - Accent5 3 2 5 2 4" xfId="9622"/>
    <cellStyle name="20% - Accent5 3 2 5 3" xfId="9623"/>
    <cellStyle name="20% - Accent5 3 2 5 3 2" xfId="9624"/>
    <cellStyle name="20% - Accent5 3 2 5 3 3" xfId="51856"/>
    <cellStyle name="20% - Accent5 3 2 5 4" xfId="9625"/>
    <cellStyle name="20% - Accent5 3 2 5 5" xfId="9626"/>
    <cellStyle name="20% - Accent5 3 2 6" xfId="9627"/>
    <cellStyle name="20% - Accent5 3 2 6 2" xfId="9628"/>
    <cellStyle name="20% - Accent5 3 2 6 2 2" xfId="9629"/>
    <cellStyle name="20% - Accent5 3 2 6 2 3" xfId="51857"/>
    <cellStyle name="20% - Accent5 3 2 6 3" xfId="9630"/>
    <cellStyle name="20% - Accent5 3 2 6 4" xfId="9631"/>
    <cellStyle name="20% - Accent5 3 2 7" xfId="9632"/>
    <cellStyle name="20% - Accent5 3 2 7 2" xfId="9633"/>
    <cellStyle name="20% - Accent5 3 2 7 2 2" xfId="9634"/>
    <cellStyle name="20% - Accent5 3 2 7 2 3" xfId="51858"/>
    <cellStyle name="20% - Accent5 3 2 7 3" xfId="9635"/>
    <cellStyle name="20% - Accent5 3 2 7 4" xfId="9636"/>
    <cellStyle name="20% - Accent5 3 2 8" xfId="9637"/>
    <cellStyle name="20% - Accent5 3 2 8 2" xfId="9638"/>
    <cellStyle name="20% - Accent5 3 2 8 3" xfId="51859"/>
    <cellStyle name="20% - Accent5 3 2 9" xfId="9639"/>
    <cellStyle name="20% - Accent5 3 3" xfId="9640"/>
    <cellStyle name="20% - Accent5 3 3 10" xfId="60543"/>
    <cellStyle name="20% - Accent5 3 3 2" xfId="9641"/>
    <cellStyle name="20% - Accent5 3 3 2 2" xfId="9642"/>
    <cellStyle name="20% - Accent5 3 3 2 2 2" xfId="9643"/>
    <cellStyle name="20% - Accent5 3 3 2 2 2 2" xfId="9644"/>
    <cellStyle name="20% - Accent5 3 3 2 2 2 2 2" xfId="9645"/>
    <cellStyle name="20% - Accent5 3 3 2 2 2 2 3" xfId="51860"/>
    <cellStyle name="20% - Accent5 3 3 2 2 2 3" xfId="9646"/>
    <cellStyle name="20% - Accent5 3 3 2 2 2 4" xfId="9647"/>
    <cellStyle name="20% - Accent5 3 3 2 2 3" xfId="9648"/>
    <cellStyle name="20% - Accent5 3 3 2 2 3 2" xfId="9649"/>
    <cellStyle name="20% - Accent5 3 3 2 2 3 2 2" xfId="9650"/>
    <cellStyle name="20% - Accent5 3 3 2 2 3 2 3" xfId="51861"/>
    <cellStyle name="20% - Accent5 3 3 2 2 3 3" xfId="9651"/>
    <cellStyle name="20% - Accent5 3 3 2 2 3 4" xfId="9652"/>
    <cellStyle name="20% - Accent5 3 3 2 2 4" xfId="9653"/>
    <cellStyle name="20% - Accent5 3 3 2 2 4 2" xfId="9654"/>
    <cellStyle name="20% - Accent5 3 3 2 2 4 3" xfId="51862"/>
    <cellStyle name="20% - Accent5 3 3 2 2 5" xfId="9655"/>
    <cellStyle name="20% - Accent5 3 3 2 2 6" xfId="9656"/>
    <cellStyle name="20% - Accent5 3 3 2 3" xfId="9657"/>
    <cellStyle name="20% - Accent5 3 3 2 3 2" xfId="9658"/>
    <cellStyle name="20% - Accent5 3 3 2 3 2 2" xfId="9659"/>
    <cellStyle name="20% - Accent5 3 3 2 3 2 3" xfId="51863"/>
    <cellStyle name="20% - Accent5 3 3 2 3 3" xfId="9660"/>
    <cellStyle name="20% - Accent5 3 3 2 3 4" xfId="9661"/>
    <cellStyle name="20% - Accent5 3 3 2 4" xfId="9662"/>
    <cellStyle name="20% - Accent5 3 3 2 4 2" xfId="9663"/>
    <cellStyle name="20% - Accent5 3 3 2 4 2 2" xfId="9664"/>
    <cellStyle name="20% - Accent5 3 3 2 4 2 3" xfId="51864"/>
    <cellStyle name="20% - Accent5 3 3 2 4 3" xfId="9665"/>
    <cellStyle name="20% - Accent5 3 3 2 4 4" xfId="9666"/>
    <cellStyle name="20% - Accent5 3 3 2 5" xfId="9667"/>
    <cellStyle name="20% - Accent5 3 3 2 5 2" xfId="9668"/>
    <cellStyle name="20% - Accent5 3 3 2 5 3" xfId="51865"/>
    <cellStyle name="20% - Accent5 3 3 2 6" xfId="9669"/>
    <cellStyle name="20% - Accent5 3 3 2 7" xfId="9670"/>
    <cellStyle name="20% - Accent5 3 3 3" xfId="9671"/>
    <cellStyle name="20% - Accent5 3 3 3 2" xfId="9672"/>
    <cellStyle name="20% - Accent5 3 3 3 2 2" xfId="9673"/>
    <cellStyle name="20% - Accent5 3 3 3 2 2 2" xfId="9674"/>
    <cellStyle name="20% - Accent5 3 3 3 2 2 3" xfId="51866"/>
    <cellStyle name="20% - Accent5 3 3 3 2 3" xfId="9675"/>
    <cellStyle name="20% - Accent5 3 3 3 2 4" xfId="9676"/>
    <cellStyle name="20% - Accent5 3 3 3 3" xfId="9677"/>
    <cellStyle name="20% - Accent5 3 3 3 3 2" xfId="9678"/>
    <cellStyle name="20% - Accent5 3 3 3 3 2 2" xfId="9679"/>
    <cellStyle name="20% - Accent5 3 3 3 3 2 3" xfId="51867"/>
    <cellStyle name="20% - Accent5 3 3 3 3 3" xfId="9680"/>
    <cellStyle name="20% - Accent5 3 3 3 3 4" xfId="9681"/>
    <cellStyle name="20% - Accent5 3 3 3 4" xfId="9682"/>
    <cellStyle name="20% - Accent5 3 3 3 4 2" xfId="9683"/>
    <cellStyle name="20% - Accent5 3 3 3 4 3" xfId="51868"/>
    <cellStyle name="20% - Accent5 3 3 3 5" xfId="9684"/>
    <cellStyle name="20% - Accent5 3 3 3 6" xfId="9685"/>
    <cellStyle name="20% - Accent5 3 3 4" xfId="9686"/>
    <cellStyle name="20% - Accent5 3 3 4 2" xfId="9687"/>
    <cellStyle name="20% - Accent5 3 3 4 2 2" xfId="9688"/>
    <cellStyle name="20% - Accent5 3 3 4 2 2 2" xfId="9689"/>
    <cellStyle name="20% - Accent5 3 3 4 2 2 3" xfId="51869"/>
    <cellStyle name="20% - Accent5 3 3 4 2 3" xfId="9690"/>
    <cellStyle name="20% - Accent5 3 3 4 2 4" xfId="9691"/>
    <cellStyle name="20% - Accent5 3 3 4 3" xfId="9692"/>
    <cellStyle name="20% - Accent5 3 3 4 3 2" xfId="9693"/>
    <cellStyle name="20% - Accent5 3 3 4 3 3" xfId="51870"/>
    <cellStyle name="20% - Accent5 3 3 4 4" xfId="9694"/>
    <cellStyle name="20% - Accent5 3 3 4 5" xfId="9695"/>
    <cellStyle name="20% - Accent5 3 3 5" xfId="9696"/>
    <cellStyle name="20% - Accent5 3 3 5 2" xfId="9697"/>
    <cellStyle name="20% - Accent5 3 3 5 2 2" xfId="9698"/>
    <cellStyle name="20% - Accent5 3 3 5 2 3" xfId="51871"/>
    <cellStyle name="20% - Accent5 3 3 5 3" xfId="9699"/>
    <cellStyle name="20% - Accent5 3 3 5 4" xfId="9700"/>
    <cellStyle name="20% - Accent5 3 3 6" xfId="9701"/>
    <cellStyle name="20% - Accent5 3 3 6 2" xfId="9702"/>
    <cellStyle name="20% - Accent5 3 3 6 2 2" xfId="9703"/>
    <cellStyle name="20% - Accent5 3 3 6 2 3" xfId="51872"/>
    <cellStyle name="20% - Accent5 3 3 6 3" xfId="9704"/>
    <cellStyle name="20% - Accent5 3 3 6 4" xfId="9705"/>
    <cellStyle name="20% - Accent5 3 3 7" xfId="9706"/>
    <cellStyle name="20% - Accent5 3 3 7 2" xfId="9707"/>
    <cellStyle name="20% - Accent5 3 3 7 3" xfId="51873"/>
    <cellStyle name="20% - Accent5 3 3 8" xfId="9708"/>
    <cellStyle name="20% - Accent5 3 3 9" xfId="9709"/>
    <cellStyle name="20% - Accent5 3 4" xfId="9710"/>
    <cellStyle name="20% - Accent5 3 4 2" xfId="9711"/>
    <cellStyle name="20% - Accent5 3 4 2 2" xfId="9712"/>
    <cellStyle name="20% - Accent5 3 4 2 2 2" xfId="9713"/>
    <cellStyle name="20% - Accent5 3 4 2 2 2 2" xfId="9714"/>
    <cellStyle name="20% - Accent5 3 4 2 2 2 3" xfId="51874"/>
    <cellStyle name="20% - Accent5 3 4 2 2 3" xfId="9715"/>
    <cellStyle name="20% - Accent5 3 4 2 2 4" xfId="9716"/>
    <cellStyle name="20% - Accent5 3 4 2 3" xfId="9717"/>
    <cellStyle name="20% - Accent5 3 4 2 3 2" xfId="9718"/>
    <cellStyle name="20% - Accent5 3 4 2 3 2 2" xfId="9719"/>
    <cellStyle name="20% - Accent5 3 4 2 3 2 3" xfId="51875"/>
    <cellStyle name="20% - Accent5 3 4 2 3 3" xfId="9720"/>
    <cellStyle name="20% - Accent5 3 4 2 3 4" xfId="9721"/>
    <cellStyle name="20% - Accent5 3 4 2 4" xfId="9722"/>
    <cellStyle name="20% - Accent5 3 4 2 4 2" xfId="9723"/>
    <cellStyle name="20% - Accent5 3 4 2 4 3" xfId="51876"/>
    <cellStyle name="20% - Accent5 3 4 2 5" xfId="9724"/>
    <cellStyle name="20% - Accent5 3 4 2 6" xfId="9725"/>
    <cellStyle name="20% - Accent5 3 4 3" xfId="9726"/>
    <cellStyle name="20% - Accent5 3 4 3 2" xfId="9727"/>
    <cellStyle name="20% - Accent5 3 4 3 2 2" xfId="9728"/>
    <cellStyle name="20% - Accent5 3 4 3 2 3" xfId="51877"/>
    <cellStyle name="20% - Accent5 3 4 3 3" xfId="9729"/>
    <cellStyle name="20% - Accent5 3 4 3 4" xfId="9730"/>
    <cellStyle name="20% - Accent5 3 4 4" xfId="9731"/>
    <cellStyle name="20% - Accent5 3 4 4 2" xfId="9732"/>
    <cellStyle name="20% - Accent5 3 4 4 2 2" xfId="9733"/>
    <cellStyle name="20% - Accent5 3 4 4 2 3" xfId="51878"/>
    <cellStyle name="20% - Accent5 3 4 4 3" xfId="9734"/>
    <cellStyle name="20% - Accent5 3 4 4 4" xfId="9735"/>
    <cellStyle name="20% - Accent5 3 4 5" xfId="9736"/>
    <cellStyle name="20% - Accent5 3 4 5 2" xfId="9737"/>
    <cellStyle name="20% - Accent5 3 4 5 3" xfId="51879"/>
    <cellStyle name="20% - Accent5 3 4 6" xfId="9738"/>
    <cellStyle name="20% - Accent5 3 4 7" xfId="9739"/>
    <cellStyle name="20% - Accent5 3 5" xfId="9740"/>
    <cellStyle name="20% - Accent5 3 5 2" xfId="9741"/>
    <cellStyle name="20% - Accent5 3 5 2 2" xfId="9742"/>
    <cellStyle name="20% - Accent5 3 5 2 2 2" xfId="9743"/>
    <cellStyle name="20% - Accent5 3 5 2 2 3" xfId="51880"/>
    <cellStyle name="20% - Accent5 3 5 2 3" xfId="9744"/>
    <cellStyle name="20% - Accent5 3 5 2 4" xfId="9745"/>
    <cellStyle name="20% - Accent5 3 5 3" xfId="9746"/>
    <cellStyle name="20% - Accent5 3 5 3 2" xfId="9747"/>
    <cellStyle name="20% - Accent5 3 5 3 2 2" xfId="9748"/>
    <cellStyle name="20% - Accent5 3 5 3 2 3" xfId="51881"/>
    <cellStyle name="20% - Accent5 3 5 3 3" xfId="9749"/>
    <cellStyle name="20% - Accent5 3 5 3 4" xfId="9750"/>
    <cellStyle name="20% - Accent5 3 5 4" xfId="9751"/>
    <cellStyle name="20% - Accent5 3 5 4 2" xfId="9752"/>
    <cellStyle name="20% - Accent5 3 5 4 3" xfId="51882"/>
    <cellStyle name="20% - Accent5 3 5 5" xfId="9753"/>
    <cellStyle name="20% - Accent5 3 5 6" xfId="9754"/>
    <cellStyle name="20% - Accent5 3 6" xfId="9755"/>
    <cellStyle name="20% - Accent5 3 6 2" xfId="9756"/>
    <cellStyle name="20% - Accent5 3 6 2 2" xfId="9757"/>
    <cellStyle name="20% - Accent5 3 6 2 2 2" xfId="9758"/>
    <cellStyle name="20% - Accent5 3 6 2 2 3" xfId="51883"/>
    <cellStyle name="20% - Accent5 3 6 2 3" xfId="9759"/>
    <cellStyle name="20% - Accent5 3 6 2 4" xfId="9760"/>
    <cellStyle name="20% - Accent5 3 6 3" xfId="9761"/>
    <cellStyle name="20% - Accent5 3 6 3 2" xfId="9762"/>
    <cellStyle name="20% - Accent5 3 6 3 3" xfId="51884"/>
    <cellStyle name="20% - Accent5 3 6 4" xfId="9763"/>
    <cellStyle name="20% - Accent5 3 6 5" xfId="9764"/>
    <cellStyle name="20% - Accent5 3 7" xfId="9765"/>
    <cellStyle name="20% - Accent5 3 7 2" xfId="9766"/>
    <cellStyle name="20% - Accent5 3 7 2 2" xfId="9767"/>
    <cellStyle name="20% - Accent5 3 7 2 3" xfId="51885"/>
    <cellStyle name="20% - Accent5 3 7 3" xfId="9768"/>
    <cellStyle name="20% - Accent5 3 7 4" xfId="9769"/>
    <cellStyle name="20% - Accent5 3 8" xfId="9770"/>
    <cellStyle name="20% - Accent5 3 8 2" xfId="9771"/>
    <cellStyle name="20% - Accent5 3 8 2 2" xfId="9772"/>
    <cellStyle name="20% - Accent5 3 8 2 3" xfId="51886"/>
    <cellStyle name="20% - Accent5 3 8 3" xfId="9773"/>
    <cellStyle name="20% - Accent5 3 8 4" xfId="9774"/>
    <cellStyle name="20% - Accent5 3 9" xfId="9775"/>
    <cellStyle name="20% - Accent5 3 9 2" xfId="9776"/>
    <cellStyle name="20% - Accent5 3 9 3" xfId="51887"/>
    <cellStyle name="20% - Accent5 4" xfId="9777"/>
    <cellStyle name="20% - Accent5 4 10" xfId="9778"/>
    <cellStyle name="20% - Accent5 4 11" xfId="9779"/>
    <cellStyle name="20% - Accent5 4 12" xfId="60189"/>
    <cellStyle name="20% - Accent5 4 2" xfId="9780"/>
    <cellStyle name="20% - Accent5 4 2 10" xfId="9781"/>
    <cellStyle name="20% - Accent5 4 2 11" xfId="60372"/>
    <cellStyle name="20% - Accent5 4 2 2" xfId="9782"/>
    <cellStyle name="20% - Accent5 4 2 2 2" xfId="9783"/>
    <cellStyle name="20% - Accent5 4 2 2 2 2" xfId="9784"/>
    <cellStyle name="20% - Accent5 4 2 2 2 2 2" xfId="9785"/>
    <cellStyle name="20% - Accent5 4 2 2 2 2 2 2" xfId="9786"/>
    <cellStyle name="20% - Accent5 4 2 2 2 2 2 2 2" xfId="9787"/>
    <cellStyle name="20% - Accent5 4 2 2 2 2 2 2 3" xfId="51888"/>
    <cellStyle name="20% - Accent5 4 2 2 2 2 2 3" xfId="9788"/>
    <cellStyle name="20% - Accent5 4 2 2 2 2 2 4" xfId="9789"/>
    <cellStyle name="20% - Accent5 4 2 2 2 2 3" xfId="9790"/>
    <cellStyle name="20% - Accent5 4 2 2 2 2 3 2" xfId="9791"/>
    <cellStyle name="20% - Accent5 4 2 2 2 2 3 2 2" xfId="9792"/>
    <cellStyle name="20% - Accent5 4 2 2 2 2 3 2 3" xfId="51889"/>
    <cellStyle name="20% - Accent5 4 2 2 2 2 3 3" xfId="9793"/>
    <cellStyle name="20% - Accent5 4 2 2 2 2 3 4" xfId="9794"/>
    <cellStyle name="20% - Accent5 4 2 2 2 2 4" xfId="9795"/>
    <cellStyle name="20% - Accent5 4 2 2 2 2 4 2" xfId="9796"/>
    <cellStyle name="20% - Accent5 4 2 2 2 2 4 3" xfId="51890"/>
    <cellStyle name="20% - Accent5 4 2 2 2 2 5" xfId="9797"/>
    <cellStyle name="20% - Accent5 4 2 2 2 2 6" xfId="9798"/>
    <cellStyle name="20% - Accent5 4 2 2 2 3" xfId="9799"/>
    <cellStyle name="20% - Accent5 4 2 2 2 3 2" xfId="9800"/>
    <cellStyle name="20% - Accent5 4 2 2 2 3 2 2" xfId="9801"/>
    <cellStyle name="20% - Accent5 4 2 2 2 3 2 3" xfId="51891"/>
    <cellStyle name="20% - Accent5 4 2 2 2 3 3" xfId="9802"/>
    <cellStyle name="20% - Accent5 4 2 2 2 3 4" xfId="9803"/>
    <cellStyle name="20% - Accent5 4 2 2 2 4" xfId="9804"/>
    <cellStyle name="20% - Accent5 4 2 2 2 4 2" xfId="9805"/>
    <cellStyle name="20% - Accent5 4 2 2 2 4 2 2" xfId="9806"/>
    <cellStyle name="20% - Accent5 4 2 2 2 4 2 3" xfId="51892"/>
    <cellStyle name="20% - Accent5 4 2 2 2 4 3" xfId="9807"/>
    <cellStyle name="20% - Accent5 4 2 2 2 4 4" xfId="9808"/>
    <cellStyle name="20% - Accent5 4 2 2 2 5" xfId="9809"/>
    <cellStyle name="20% - Accent5 4 2 2 2 5 2" xfId="9810"/>
    <cellStyle name="20% - Accent5 4 2 2 2 5 3" xfId="51893"/>
    <cellStyle name="20% - Accent5 4 2 2 2 6" xfId="9811"/>
    <cellStyle name="20% - Accent5 4 2 2 2 7" xfId="9812"/>
    <cellStyle name="20% - Accent5 4 2 2 3" xfId="9813"/>
    <cellStyle name="20% - Accent5 4 2 2 3 2" xfId="9814"/>
    <cellStyle name="20% - Accent5 4 2 2 3 2 2" xfId="9815"/>
    <cellStyle name="20% - Accent5 4 2 2 3 2 2 2" xfId="9816"/>
    <cellStyle name="20% - Accent5 4 2 2 3 2 2 3" xfId="51894"/>
    <cellStyle name="20% - Accent5 4 2 2 3 2 3" xfId="9817"/>
    <cellStyle name="20% - Accent5 4 2 2 3 2 4" xfId="9818"/>
    <cellStyle name="20% - Accent5 4 2 2 3 3" xfId="9819"/>
    <cellStyle name="20% - Accent5 4 2 2 3 3 2" xfId="9820"/>
    <cellStyle name="20% - Accent5 4 2 2 3 3 2 2" xfId="9821"/>
    <cellStyle name="20% - Accent5 4 2 2 3 3 2 3" xfId="51895"/>
    <cellStyle name="20% - Accent5 4 2 2 3 3 3" xfId="9822"/>
    <cellStyle name="20% - Accent5 4 2 2 3 3 4" xfId="9823"/>
    <cellStyle name="20% - Accent5 4 2 2 3 4" xfId="9824"/>
    <cellStyle name="20% - Accent5 4 2 2 3 4 2" xfId="9825"/>
    <cellStyle name="20% - Accent5 4 2 2 3 4 3" xfId="51896"/>
    <cellStyle name="20% - Accent5 4 2 2 3 5" xfId="9826"/>
    <cellStyle name="20% - Accent5 4 2 2 3 6" xfId="9827"/>
    <cellStyle name="20% - Accent5 4 2 2 4" xfId="9828"/>
    <cellStyle name="20% - Accent5 4 2 2 4 2" xfId="9829"/>
    <cellStyle name="20% - Accent5 4 2 2 4 2 2" xfId="9830"/>
    <cellStyle name="20% - Accent5 4 2 2 4 2 3" xfId="51897"/>
    <cellStyle name="20% - Accent5 4 2 2 4 3" xfId="9831"/>
    <cellStyle name="20% - Accent5 4 2 2 4 4" xfId="9832"/>
    <cellStyle name="20% - Accent5 4 2 2 5" xfId="9833"/>
    <cellStyle name="20% - Accent5 4 2 2 5 2" xfId="9834"/>
    <cellStyle name="20% - Accent5 4 2 2 5 2 2" xfId="9835"/>
    <cellStyle name="20% - Accent5 4 2 2 5 2 3" xfId="51898"/>
    <cellStyle name="20% - Accent5 4 2 2 5 3" xfId="9836"/>
    <cellStyle name="20% - Accent5 4 2 2 5 4" xfId="9837"/>
    <cellStyle name="20% - Accent5 4 2 2 6" xfId="9838"/>
    <cellStyle name="20% - Accent5 4 2 2 6 2" xfId="9839"/>
    <cellStyle name="20% - Accent5 4 2 2 6 3" xfId="51899"/>
    <cellStyle name="20% - Accent5 4 2 2 7" xfId="9840"/>
    <cellStyle name="20% - Accent5 4 2 2 8" xfId="9841"/>
    <cellStyle name="20% - Accent5 4 2 2 9" xfId="60740"/>
    <cellStyle name="20% - Accent5 4 2 3" xfId="9842"/>
    <cellStyle name="20% - Accent5 4 2 3 2" xfId="9843"/>
    <cellStyle name="20% - Accent5 4 2 3 2 2" xfId="9844"/>
    <cellStyle name="20% - Accent5 4 2 3 2 2 2" xfId="9845"/>
    <cellStyle name="20% - Accent5 4 2 3 2 2 2 2" xfId="9846"/>
    <cellStyle name="20% - Accent5 4 2 3 2 2 2 3" xfId="51900"/>
    <cellStyle name="20% - Accent5 4 2 3 2 2 3" xfId="9847"/>
    <cellStyle name="20% - Accent5 4 2 3 2 2 4" xfId="9848"/>
    <cellStyle name="20% - Accent5 4 2 3 2 3" xfId="9849"/>
    <cellStyle name="20% - Accent5 4 2 3 2 3 2" xfId="9850"/>
    <cellStyle name="20% - Accent5 4 2 3 2 3 2 2" xfId="9851"/>
    <cellStyle name="20% - Accent5 4 2 3 2 3 2 3" xfId="51901"/>
    <cellStyle name="20% - Accent5 4 2 3 2 3 3" xfId="9852"/>
    <cellStyle name="20% - Accent5 4 2 3 2 3 4" xfId="9853"/>
    <cellStyle name="20% - Accent5 4 2 3 2 4" xfId="9854"/>
    <cellStyle name="20% - Accent5 4 2 3 2 4 2" xfId="9855"/>
    <cellStyle name="20% - Accent5 4 2 3 2 4 3" xfId="51902"/>
    <cellStyle name="20% - Accent5 4 2 3 2 5" xfId="9856"/>
    <cellStyle name="20% - Accent5 4 2 3 2 6" xfId="9857"/>
    <cellStyle name="20% - Accent5 4 2 3 3" xfId="9858"/>
    <cellStyle name="20% - Accent5 4 2 3 3 2" xfId="9859"/>
    <cellStyle name="20% - Accent5 4 2 3 3 2 2" xfId="9860"/>
    <cellStyle name="20% - Accent5 4 2 3 3 2 3" xfId="51903"/>
    <cellStyle name="20% - Accent5 4 2 3 3 3" xfId="9861"/>
    <cellStyle name="20% - Accent5 4 2 3 3 4" xfId="9862"/>
    <cellStyle name="20% - Accent5 4 2 3 4" xfId="9863"/>
    <cellStyle name="20% - Accent5 4 2 3 4 2" xfId="9864"/>
    <cellStyle name="20% - Accent5 4 2 3 4 2 2" xfId="9865"/>
    <cellStyle name="20% - Accent5 4 2 3 4 2 3" xfId="51904"/>
    <cellStyle name="20% - Accent5 4 2 3 4 3" xfId="9866"/>
    <cellStyle name="20% - Accent5 4 2 3 4 4" xfId="9867"/>
    <cellStyle name="20% - Accent5 4 2 3 5" xfId="9868"/>
    <cellStyle name="20% - Accent5 4 2 3 5 2" xfId="9869"/>
    <cellStyle name="20% - Accent5 4 2 3 5 3" xfId="51905"/>
    <cellStyle name="20% - Accent5 4 2 3 6" xfId="9870"/>
    <cellStyle name="20% - Accent5 4 2 3 7" xfId="9871"/>
    <cellStyle name="20% - Accent5 4 2 4" xfId="9872"/>
    <cellStyle name="20% - Accent5 4 2 4 2" xfId="9873"/>
    <cellStyle name="20% - Accent5 4 2 4 2 2" xfId="9874"/>
    <cellStyle name="20% - Accent5 4 2 4 2 2 2" xfId="9875"/>
    <cellStyle name="20% - Accent5 4 2 4 2 2 3" xfId="51906"/>
    <cellStyle name="20% - Accent5 4 2 4 2 3" xfId="9876"/>
    <cellStyle name="20% - Accent5 4 2 4 2 4" xfId="9877"/>
    <cellStyle name="20% - Accent5 4 2 4 3" xfId="9878"/>
    <cellStyle name="20% - Accent5 4 2 4 3 2" xfId="9879"/>
    <cellStyle name="20% - Accent5 4 2 4 3 2 2" xfId="9880"/>
    <cellStyle name="20% - Accent5 4 2 4 3 2 3" xfId="51907"/>
    <cellStyle name="20% - Accent5 4 2 4 3 3" xfId="9881"/>
    <cellStyle name="20% - Accent5 4 2 4 3 4" xfId="9882"/>
    <cellStyle name="20% - Accent5 4 2 4 4" xfId="9883"/>
    <cellStyle name="20% - Accent5 4 2 4 4 2" xfId="9884"/>
    <cellStyle name="20% - Accent5 4 2 4 4 3" xfId="51908"/>
    <cellStyle name="20% - Accent5 4 2 4 5" xfId="9885"/>
    <cellStyle name="20% - Accent5 4 2 4 6" xfId="9886"/>
    <cellStyle name="20% - Accent5 4 2 5" xfId="9887"/>
    <cellStyle name="20% - Accent5 4 2 5 2" xfId="9888"/>
    <cellStyle name="20% - Accent5 4 2 5 2 2" xfId="9889"/>
    <cellStyle name="20% - Accent5 4 2 5 2 2 2" xfId="9890"/>
    <cellStyle name="20% - Accent5 4 2 5 2 2 3" xfId="51909"/>
    <cellStyle name="20% - Accent5 4 2 5 2 3" xfId="9891"/>
    <cellStyle name="20% - Accent5 4 2 5 2 4" xfId="9892"/>
    <cellStyle name="20% - Accent5 4 2 5 3" xfId="9893"/>
    <cellStyle name="20% - Accent5 4 2 5 3 2" xfId="9894"/>
    <cellStyle name="20% - Accent5 4 2 5 3 3" xfId="51910"/>
    <cellStyle name="20% - Accent5 4 2 5 4" xfId="9895"/>
    <cellStyle name="20% - Accent5 4 2 5 5" xfId="9896"/>
    <cellStyle name="20% - Accent5 4 2 6" xfId="9897"/>
    <cellStyle name="20% - Accent5 4 2 6 2" xfId="9898"/>
    <cellStyle name="20% - Accent5 4 2 6 2 2" xfId="9899"/>
    <cellStyle name="20% - Accent5 4 2 6 2 3" xfId="51911"/>
    <cellStyle name="20% - Accent5 4 2 6 3" xfId="9900"/>
    <cellStyle name="20% - Accent5 4 2 6 4" xfId="9901"/>
    <cellStyle name="20% - Accent5 4 2 7" xfId="9902"/>
    <cellStyle name="20% - Accent5 4 2 7 2" xfId="9903"/>
    <cellStyle name="20% - Accent5 4 2 7 2 2" xfId="9904"/>
    <cellStyle name="20% - Accent5 4 2 7 2 3" xfId="51912"/>
    <cellStyle name="20% - Accent5 4 2 7 3" xfId="9905"/>
    <cellStyle name="20% - Accent5 4 2 7 4" xfId="9906"/>
    <cellStyle name="20% - Accent5 4 2 8" xfId="9907"/>
    <cellStyle name="20% - Accent5 4 2 8 2" xfId="9908"/>
    <cellStyle name="20% - Accent5 4 2 8 3" xfId="51913"/>
    <cellStyle name="20% - Accent5 4 2 9" xfId="9909"/>
    <cellStyle name="20% - Accent5 4 3" xfId="9910"/>
    <cellStyle name="20% - Accent5 4 3 2" xfId="9911"/>
    <cellStyle name="20% - Accent5 4 3 2 2" xfId="9912"/>
    <cellStyle name="20% - Accent5 4 3 2 2 2" xfId="9913"/>
    <cellStyle name="20% - Accent5 4 3 2 2 2 2" xfId="9914"/>
    <cellStyle name="20% - Accent5 4 3 2 2 2 2 2" xfId="9915"/>
    <cellStyle name="20% - Accent5 4 3 2 2 2 2 3" xfId="51914"/>
    <cellStyle name="20% - Accent5 4 3 2 2 2 3" xfId="9916"/>
    <cellStyle name="20% - Accent5 4 3 2 2 2 4" xfId="9917"/>
    <cellStyle name="20% - Accent5 4 3 2 2 3" xfId="9918"/>
    <cellStyle name="20% - Accent5 4 3 2 2 3 2" xfId="9919"/>
    <cellStyle name="20% - Accent5 4 3 2 2 3 2 2" xfId="9920"/>
    <cellStyle name="20% - Accent5 4 3 2 2 3 2 3" xfId="51915"/>
    <cellStyle name="20% - Accent5 4 3 2 2 3 3" xfId="9921"/>
    <cellStyle name="20% - Accent5 4 3 2 2 3 4" xfId="9922"/>
    <cellStyle name="20% - Accent5 4 3 2 2 4" xfId="9923"/>
    <cellStyle name="20% - Accent5 4 3 2 2 4 2" xfId="9924"/>
    <cellStyle name="20% - Accent5 4 3 2 2 4 3" xfId="51916"/>
    <cellStyle name="20% - Accent5 4 3 2 2 5" xfId="9925"/>
    <cellStyle name="20% - Accent5 4 3 2 2 6" xfId="9926"/>
    <cellStyle name="20% - Accent5 4 3 2 3" xfId="9927"/>
    <cellStyle name="20% - Accent5 4 3 2 3 2" xfId="9928"/>
    <cellStyle name="20% - Accent5 4 3 2 3 2 2" xfId="9929"/>
    <cellStyle name="20% - Accent5 4 3 2 3 2 3" xfId="51917"/>
    <cellStyle name="20% - Accent5 4 3 2 3 3" xfId="9930"/>
    <cellStyle name="20% - Accent5 4 3 2 3 4" xfId="9931"/>
    <cellStyle name="20% - Accent5 4 3 2 4" xfId="9932"/>
    <cellStyle name="20% - Accent5 4 3 2 4 2" xfId="9933"/>
    <cellStyle name="20% - Accent5 4 3 2 4 2 2" xfId="9934"/>
    <cellStyle name="20% - Accent5 4 3 2 4 2 3" xfId="51918"/>
    <cellStyle name="20% - Accent5 4 3 2 4 3" xfId="9935"/>
    <cellStyle name="20% - Accent5 4 3 2 4 4" xfId="9936"/>
    <cellStyle name="20% - Accent5 4 3 2 5" xfId="9937"/>
    <cellStyle name="20% - Accent5 4 3 2 5 2" xfId="9938"/>
    <cellStyle name="20% - Accent5 4 3 2 5 3" xfId="51919"/>
    <cellStyle name="20% - Accent5 4 3 2 6" xfId="9939"/>
    <cellStyle name="20% - Accent5 4 3 2 7" xfId="9940"/>
    <cellStyle name="20% - Accent5 4 3 3" xfId="9941"/>
    <cellStyle name="20% - Accent5 4 3 3 2" xfId="9942"/>
    <cellStyle name="20% - Accent5 4 3 3 2 2" xfId="9943"/>
    <cellStyle name="20% - Accent5 4 3 3 2 2 2" xfId="9944"/>
    <cellStyle name="20% - Accent5 4 3 3 2 2 3" xfId="51920"/>
    <cellStyle name="20% - Accent5 4 3 3 2 3" xfId="9945"/>
    <cellStyle name="20% - Accent5 4 3 3 2 4" xfId="9946"/>
    <cellStyle name="20% - Accent5 4 3 3 3" xfId="9947"/>
    <cellStyle name="20% - Accent5 4 3 3 3 2" xfId="9948"/>
    <cellStyle name="20% - Accent5 4 3 3 3 2 2" xfId="9949"/>
    <cellStyle name="20% - Accent5 4 3 3 3 2 3" xfId="51921"/>
    <cellStyle name="20% - Accent5 4 3 3 3 3" xfId="9950"/>
    <cellStyle name="20% - Accent5 4 3 3 3 4" xfId="9951"/>
    <cellStyle name="20% - Accent5 4 3 3 4" xfId="9952"/>
    <cellStyle name="20% - Accent5 4 3 3 4 2" xfId="9953"/>
    <cellStyle name="20% - Accent5 4 3 3 4 3" xfId="51922"/>
    <cellStyle name="20% - Accent5 4 3 3 5" xfId="9954"/>
    <cellStyle name="20% - Accent5 4 3 3 6" xfId="9955"/>
    <cellStyle name="20% - Accent5 4 3 4" xfId="9956"/>
    <cellStyle name="20% - Accent5 4 3 4 2" xfId="9957"/>
    <cellStyle name="20% - Accent5 4 3 4 2 2" xfId="9958"/>
    <cellStyle name="20% - Accent5 4 3 4 2 3" xfId="51923"/>
    <cellStyle name="20% - Accent5 4 3 4 3" xfId="9959"/>
    <cellStyle name="20% - Accent5 4 3 4 4" xfId="9960"/>
    <cellStyle name="20% - Accent5 4 3 5" xfId="9961"/>
    <cellStyle name="20% - Accent5 4 3 5 2" xfId="9962"/>
    <cellStyle name="20% - Accent5 4 3 5 2 2" xfId="9963"/>
    <cellStyle name="20% - Accent5 4 3 5 2 3" xfId="51924"/>
    <cellStyle name="20% - Accent5 4 3 5 3" xfId="9964"/>
    <cellStyle name="20% - Accent5 4 3 5 4" xfId="9965"/>
    <cellStyle name="20% - Accent5 4 3 6" xfId="9966"/>
    <cellStyle name="20% - Accent5 4 3 6 2" xfId="9967"/>
    <cellStyle name="20% - Accent5 4 3 6 3" xfId="51925"/>
    <cellStyle name="20% - Accent5 4 3 7" xfId="9968"/>
    <cellStyle name="20% - Accent5 4 3 8" xfId="9969"/>
    <cellStyle name="20% - Accent5 4 3 9" xfId="60557"/>
    <cellStyle name="20% - Accent5 4 4" xfId="9970"/>
    <cellStyle name="20% - Accent5 4 4 2" xfId="9971"/>
    <cellStyle name="20% - Accent5 4 4 2 2" xfId="9972"/>
    <cellStyle name="20% - Accent5 4 4 2 2 2" xfId="9973"/>
    <cellStyle name="20% - Accent5 4 4 2 2 2 2" xfId="9974"/>
    <cellStyle name="20% - Accent5 4 4 2 2 2 3" xfId="51926"/>
    <cellStyle name="20% - Accent5 4 4 2 2 3" xfId="9975"/>
    <cellStyle name="20% - Accent5 4 4 2 2 4" xfId="9976"/>
    <cellStyle name="20% - Accent5 4 4 2 3" xfId="9977"/>
    <cellStyle name="20% - Accent5 4 4 2 3 2" xfId="9978"/>
    <cellStyle name="20% - Accent5 4 4 2 3 2 2" xfId="9979"/>
    <cellStyle name="20% - Accent5 4 4 2 3 2 3" xfId="51927"/>
    <cellStyle name="20% - Accent5 4 4 2 3 3" xfId="9980"/>
    <cellStyle name="20% - Accent5 4 4 2 3 4" xfId="9981"/>
    <cellStyle name="20% - Accent5 4 4 2 4" xfId="9982"/>
    <cellStyle name="20% - Accent5 4 4 2 4 2" xfId="9983"/>
    <cellStyle name="20% - Accent5 4 4 2 4 3" xfId="51928"/>
    <cellStyle name="20% - Accent5 4 4 2 5" xfId="9984"/>
    <cellStyle name="20% - Accent5 4 4 2 6" xfId="9985"/>
    <cellStyle name="20% - Accent5 4 4 3" xfId="9986"/>
    <cellStyle name="20% - Accent5 4 4 3 2" xfId="9987"/>
    <cellStyle name="20% - Accent5 4 4 3 2 2" xfId="9988"/>
    <cellStyle name="20% - Accent5 4 4 3 2 3" xfId="51929"/>
    <cellStyle name="20% - Accent5 4 4 3 3" xfId="9989"/>
    <cellStyle name="20% - Accent5 4 4 3 4" xfId="9990"/>
    <cellStyle name="20% - Accent5 4 4 4" xfId="9991"/>
    <cellStyle name="20% - Accent5 4 4 4 2" xfId="9992"/>
    <cellStyle name="20% - Accent5 4 4 4 2 2" xfId="9993"/>
    <cellStyle name="20% - Accent5 4 4 4 2 3" xfId="51930"/>
    <cellStyle name="20% - Accent5 4 4 4 3" xfId="9994"/>
    <cellStyle name="20% - Accent5 4 4 4 4" xfId="9995"/>
    <cellStyle name="20% - Accent5 4 4 5" xfId="9996"/>
    <cellStyle name="20% - Accent5 4 4 5 2" xfId="9997"/>
    <cellStyle name="20% - Accent5 4 4 5 3" xfId="51931"/>
    <cellStyle name="20% - Accent5 4 4 6" xfId="9998"/>
    <cellStyle name="20% - Accent5 4 4 7" xfId="9999"/>
    <cellStyle name="20% - Accent5 4 5" xfId="10000"/>
    <cellStyle name="20% - Accent5 4 5 2" xfId="10001"/>
    <cellStyle name="20% - Accent5 4 5 2 2" xfId="10002"/>
    <cellStyle name="20% - Accent5 4 5 2 2 2" xfId="10003"/>
    <cellStyle name="20% - Accent5 4 5 2 2 3" xfId="51932"/>
    <cellStyle name="20% - Accent5 4 5 2 3" xfId="10004"/>
    <cellStyle name="20% - Accent5 4 5 2 4" xfId="10005"/>
    <cellStyle name="20% - Accent5 4 5 3" xfId="10006"/>
    <cellStyle name="20% - Accent5 4 5 3 2" xfId="10007"/>
    <cellStyle name="20% - Accent5 4 5 3 2 2" xfId="10008"/>
    <cellStyle name="20% - Accent5 4 5 3 2 3" xfId="51933"/>
    <cellStyle name="20% - Accent5 4 5 3 3" xfId="10009"/>
    <cellStyle name="20% - Accent5 4 5 3 4" xfId="10010"/>
    <cellStyle name="20% - Accent5 4 5 4" xfId="10011"/>
    <cellStyle name="20% - Accent5 4 5 4 2" xfId="10012"/>
    <cellStyle name="20% - Accent5 4 5 4 3" xfId="51934"/>
    <cellStyle name="20% - Accent5 4 5 5" xfId="10013"/>
    <cellStyle name="20% - Accent5 4 5 6" xfId="10014"/>
    <cellStyle name="20% - Accent5 4 6" xfId="10015"/>
    <cellStyle name="20% - Accent5 4 6 2" xfId="10016"/>
    <cellStyle name="20% - Accent5 4 6 2 2" xfId="10017"/>
    <cellStyle name="20% - Accent5 4 6 2 2 2" xfId="10018"/>
    <cellStyle name="20% - Accent5 4 6 2 2 3" xfId="51935"/>
    <cellStyle name="20% - Accent5 4 6 2 3" xfId="10019"/>
    <cellStyle name="20% - Accent5 4 6 2 4" xfId="10020"/>
    <cellStyle name="20% - Accent5 4 6 3" xfId="10021"/>
    <cellStyle name="20% - Accent5 4 6 3 2" xfId="10022"/>
    <cellStyle name="20% - Accent5 4 6 3 3" xfId="51936"/>
    <cellStyle name="20% - Accent5 4 6 4" xfId="10023"/>
    <cellStyle name="20% - Accent5 4 6 5" xfId="10024"/>
    <cellStyle name="20% - Accent5 4 7" xfId="10025"/>
    <cellStyle name="20% - Accent5 4 7 2" xfId="10026"/>
    <cellStyle name="20% - Accent5 4 7 2 2" xfId="10027"/>
    <cellStyle name="20% - Accent5 4 7 2 3" xfId="51937"/>
    <cellStyle name="20% - Accent5 4 7 3" xfId="10028"/>
    <cellStyle name="20% - Accent5 4 7 4" xfId="10029"/>
    <cellStyle name="20% - Accent5 4 8" xfId="10030"/>
    <cellStyle name="20% - Accent5 4 8 2" xfId="10031"/>
    <cellStyle name="20% - Accent5 4 8 2 2" xfId="10032"/>
    <cellStyle name="20% - Accent5 4 8 2 3" xfId="51938"/>
    <cellStyle name="20% - Accent5 4 8 3" xfId="10033"/>
    <cellStyle name="20% - Accent5 4 8 4" xfId="10034"/>
    <cellStyle name="20% - Accent5 4 9" xfId="10035"/>
    <cellStyle name="20% - Accent5 4 9 2" xfId="10036"/>
    <cellStyle name="20% - Accent5 4 9 3" xfId="51939"/>
    <cellStyle name="20% - Accent5 5" xfId="10037"/>
    <cellStyle name="20% - Accent5 5 10" xfId="10038"/>
    <cellStyle name="20% - Accent5 5 11" xfId="60203"/>
    <cellStyle name="20% - Accent5 5 2" xfId="10039"/>
    <cellStyle name="20% - Accent5 5 2 2" xfId="10040"/>
    <cellStyle name="20% - Accent5 5 2 2 2" xfId="10041"/>
    <cellStyle name="20% - Accent5 5 2 2 2 2" xfId="10042"/>
    <cellStyle name="20% - Accent5 5 2 2 2 2 2" xfId="10043"/>
    <cellStyle name="20% - Accent5 5 2 2 2 2 2 2" xfId="10044"/>
    <cellStyle name="20% - Accent5 5 2 2 2 2 2 3" xfId="51940"/>
    <cellStyle name="20% - Accent5 5 2 2 2 2 3" xfId="10045"/>
    <cellStyle name="20% - Accent5 5 2 2 2 2 4" xfId="10046"/>
    <cellStyle name="20% - Accent5 5 2 2 2 3" xfId="10047"/>
    <cellStyle name="20% - Accent5 5 2 2 2 3 2" xfId="10048"/>
    <cellStyle name="20% - Accent5 5 2 2 2 3 2 2" xfId="10049"/>
    <cellStyle name="20% - Accent5 5 2 2 2 3 2 3" xfId="51941"/>
    <cellStyle name="20% - Accent5 5 2 2 2 3 3" xfId="10050"/>
    <cellStyle name="20% - Accent5 5 2 2 2 3 4" xfId="10051"/>
    <cellStyle name="20% - Accent5 5 2 2 2 4" xfId="10052"/>
    <cellStyle name="20% - Accent5 5 2 2 2 4 2" xfId="10053"/>
    <cellStyle name="20% - Accent5 5 2 2 2 4 3" xfId="51942"/>
    <cellStyle name="20% - Accent5 5 2 2 2 5" xfId="10054"/>
    <cellStyle name="20% - Accent5 5 2 2 2 6" xfId="10055"/>
    <cellStyle name="20% - Accent5 5 2 2 3" xfId="10056"/>
    <cellStyle name="20% - Accent5 5 2 2 3 2" xfId="10057"/>
    <cellStyle name="20% - Accent5 5 2 2 3 2 2" xfId="10058"/>
    <cellStyle name="20% - Accent5 5 2 2 3 2 3" xfId="51943"/>
    <cellStyle name="20% - Accent5 5 2 2 3 3" xfId="10059"/>
    <cellStyle name="20% - Accent5 5 2 2 3 4" xfId="10060"/>
    <cellStyle name="20% - Accent5 5 2 2 4" xfId="10061"/>
    <cellStyle name="20% - Accent5 5 2 2 4 2" xfId="10062"/>
    <cellStyle name="20% - Accent5 5 2 2 4 2 2" xfId="10063"/>
    <cellStyle name="20% - Accent5 5 2 2 4 2 3" xfId="51944"/>
    <cellStyle name="20% - Accent5 5 2 2 4 3" xfId="10064"/>
    <cellStyle name="20% - Accent5 5 2 2 4 4" xfId="10065"/>
    <cellStyle name="20% - Accent5 5 2 2 5" xfId="10066"/>
    <cellStyle name="20% - Accent5 5 2 2 5 2" xfId="10067"/>
    <cellStyle name="20% - Accent5 5 2 2 5 3" xfId="51945"/>
    <cellStyle name="20% - Accent5 5 2 2 6" xfId="10068"/>
    <cellStyle name="20% - Accent5 5 2 2 7" xfId="10069"/>
    <cellStyle name="20% - Accent5 5 2 2 8" xfId="60754"/>
    <cellStyle name="20% - Accent5 5 2 3" xfId="10070"/>
    <cellStyle name="20% - Accent5 5 2 3 2" xfId="10071"/>
    <cellStyle name="20% - Accent5 5 2 3 2 2" xfId="10072"/>
    <cellStyle name="20% - Accent5 5 2 3 2 2 2" xfId="10073"/>
    <cellStyle name="20% - Accent5 5 2 3 2 2 3" xfId="51946"/>
    <cellStyle name="20% - Accent5 5 2 3 2 3" xfId="10074"/>
    <cellStyle name="20% - Accent5 5 2 3 2 4" xfId="10075"/>
    <cellStyle name="20% - Accent5 5 2 3 3" xfId="10076"/>
    <cellStyle name="20% - Accent5 5 2 3 3 2" xfId="10077"/>
    <cellStyle name="20% - Accent5 5 2 3 3 2 2" xfId="10078"/>
    <cellStyle name="20% - Accent5 5 2 3 3 2 3" xfId="51947"/>
    <cellStyle name="20% - Accent5 5 2 3 3 3" xfId="10079"/>
    <cellStyle name="20% - Accent5 5 2 3 3 4" xfId="10080"/>
    <cellStyle name="20% - Accent5 5 2 3 4" xfId="10081"/>
    <cellStyle name="20% - Accent5 5 2 3 4 2" xfId="10082"/>
    <cellStyle name="20% - Accent5 5 2 3 4 3" xfId="51948"/>
    <cellStyle name="20% - Accent5 5 2 3 5" xfId="10083"/>
    <cellStyle name="20% - Accent5 5 2 3 6" xfId="10084"/>
    <cellStyle name="20% - Accent5 5 2 4" xfId="10085"/>
    <cellStyle name="20% - Accent5 5 2 4 2" xfId="10086"/>
    <cellStyle name="20% - Accent5 5 2 4 2 2" xfId="10087"/>
    <cellStyle name="20% - Accent5 5 2 4 2 3" xfId="51949"/>
    <cellStyle name="20% - Accent5 5 2 4 3" xfId="10088"/>
    <cellStyle name="20% - Accent5 5 2 4 4" xfId="10089"/>
    <cellStyle name="20% - Accent5 5 2 5" xfId="10090"/>
    <cellStyle name="20% - Accent5 5 2 5 2" xfId="10091"/>
    <cellStyle name="20% - Accent5 5 2 5 2 2" xfId="10092"/>
    <cellStyle name="20% - Accent5 5 2 5 2 3" xfId="51950"/>
    <cellStyle name="20% - Accent5 5 2 5 3" xfId="10093"/>
    <cellStyle name="20% - Accent5 5 2 5 4" xfId="10094"/>
    <cellStyle name="20% - Accent5 5 2 6" xfId="10095"/>
    <cellStyle name="20% - Accent5 5 2 6 2" xfId="10096"/>
    <cellStyle name="20% - Accent5 5 2 6 3" xfId="51951"/>
    <cellStyle name="20% - Accent5 5 2 7" xfId="10097"/>
    <cellStyle name="20% - Accent5 5 2 8" xfId="10098"/>
    <cellStyle name="20% - Accent5 5 2 9" xfId="60386"/>
    <cellStyle name="20% - Accent5 5 3" xfId="10099"/>
    <cellStyle name="20% - Accent5 5 3 2" xfId="10100"/>
    <cellStyle name="20% - Accent5 5 3 2 2" xfId="10101"/>
    <cellStyle name="20% - Accent5 5 3 2 2 2" xfId="10102"/>
    <cellStyle name="20% - Accent5 5 3 2 2 2 2" xfId="10103"/>
    <cellStyle name="20% - Accent5 5 3 2 2 2 3" xfId="51952"/>
    <cellStyle name="20% - Accent5 5 3 2 2 3" xfId="10104"/>
    <cellStyle name="20% - Accent5 5 3 2 2 4" xfId="10105"/>
    <cellStyle name="20% - Accent5 5 3 2 3" xfId="10106"/>
    <cellStyle name="20% - Accent5 5 3 2 3 2" xfId="10107"/>
    <cellStyle name="20% - Accent5 5 3 2 3 2 2" xfId="10108"/>
    <cellStyle name="20% - Accent5 5 3 2 3 2 3" xfId="51953"/>
    <cellStyle name="20% - Accent5 5 3 2 3 3" xfId="10109"/>
    <cellStyle name="20% - Accent5 5 3 2 3 4" xfId="10110"/>
    <cellStyle name="20% - Accent5 5 3 2 4" xfId="10111"/>
    <cellStyle name="20% - Accent5 5 3 2 4 2" xfId="10112"/>
    <cellStyle name="20% - Accent5 5 3 2 4 3" xfId="51954"/>
    <cellStyle name="20% - Accent5 5 3 2 5" xfId="10113"/>
    <cellStyle name="20% - Accent5 5 3 2 6" xfId="10114"/>
    <cellStyle name="20% - Accent5 5 3 3" xfId="10115"/>
    <cellStyle name="20% - Accent5 5 3 3 2" xfId="10116"/>
    <cellStyle name="20% - Accent5 5 3 3 2 2" xfId="10117"/>
    <cellStyle name="20% - Accent5 5 3 3 2 3" xfId="51955"/>
    <cellStyle name="20% - Accent5 5 3 3 3" xfId="10118"/>
    <cellStyle name="20% - Accent5 5 3 3 4" xfId="10119"/>
    <cellStyle name="20% - Accent5 5 3 4" xfId="10120"/>
    <cellStyle name="20% - Accent5 5 3 4 2" xfId="10121"/>
    <cellStyle name="20% - Accent5 5 3 4 2 2" xfId="10122"/>
    <cellStyle name="20% - Accent5 5 3 4 2 3" xfId="51956"/>
    <cellStyle name="20% - Accent5 5 3 4 3" xfId="10123"/>
    <cellStyle name="20% - Accent5 5 3 4 4" xfId="10124"/>
    <cellStyle name="20% - Accent5 5 3 5" xfId="10125"/>
    <cellStyle name="20% - Accent5 5 3 5 2" xfId="10126"/>
    <cellStyle name="20% - Accent5 5 3 5 3" xfId="51957"/>
    <cellStyle name="20% - Accent5 5 3 6" xfId="10127"/>
    <cellStyle name="20% - Accent5 5 3 7" xfId="10128"/>
    <cellStyle name="20% - Accent5 5 3 8" xfId="60571"/>
    <cellStyle name="20% - Accent5 5 4" xfId="10129"/>
    <cellStyle name="20% - Accent5 5 4 2" xfId="10130"/>
    <cellStyle name="20% - Accent5 5 4 2 2" xfId="10131"/>
    <cellStyle name="20% - Accent5 5 4 2 2 2" xfId="10132"/>
    <cellStyle name="20% - Accent5 5 4 2 2 3" xfId="51958"/>
    <cellStyle name="20% - Accent5 5 4 2 3" xfId="10133"/>
    <cellStyle name="20% - Accent5 5 4 2 4" xfId="10134"/>
    <cellStyle name="20% - Accent5 5 4 3" xfId="10135"/>
    <cellStyle name="20% - Accent5 5 4 3 2" xfId="10136"/>
    <cellStyle name="20% - Accent5 5 4 3 2 2" xfId="10137"/>
    <cellStyle name="20% - Accent5 5 4 3 2 3" xfId="51959"/>
    <cellStyle name="20% - Accent5 5 4 3 3" xfId="10138"/>
    <cellStyle name="20% - Accent5 5 4 3 4" xfId="10139"/>
    <cellStyle name="20% - Accent5 5 4 4" xfId="10140"/>
    <cellStyle name="20% - Accent5 5 4 4 2" xfId="10141"/>
    <cellStyle name="20% - Accent5 5 4 4 3" xfId="51960"/>
    <cellStyle name="20% - Accent5 5 4 5" xfId="10142"/>
    <cellStyle name="20% - Accent5 5 4 6" xfId="10143"/>
    <cellStyle name="20% - Accent5 5 5" xfId="10144"/>
    <cellStyle name="20% - Accent5 5 5 2" xfId="10145"/>
    <cellStyle name="20% - Accent5 5 5 2 2" xfId="10146"/>
    <cellStyle name="20% - Accent5 5 5 2 2 2" xfId="10147"/>
    <cellStyle name="20% - Accent5 5 5 2 2 3" xfId="51961"/>
    <cellStyle name="20% - Accent5 5 5 2 3" xfId="10148"/>
    <cellStyle name="20% - Accent5 5 5 2 4" xfId="10149"/>
    <cellStyle name="20% - Accent5 5 5 3" xfId="10150"/>
    <cellStyle name="20% - Accent5 5 5 3 2" xfId="10151"/>
    <cellStyle name="20% - Accent5 5 5 3 3" xfId="51962"/>
    <cellStyle name="20% - Accent5 5 5 4" xfId="10152"/>
    <cellStyle name="20% - Accent5 5 5 5" xfId="10153"/>
    <cellStyle name="20% - Accent5 5 6" xfId="10154"/>
    <cellStyle name="20% - Accent5 5 6 2" xfId="10155"/>
    <cellStyle name="20% - Accent5 5 6 2 2" xfId="10156"/>
    <cellStyle name="20% - Accent5 5 6 2 3" xfId="51963"/>
    <cellStyle name="20% - Accent5 5 6 3" xfId="10157"/>
    <cellStyle name="20% - Accent5 5 6 4" xfId="10158"/>
    <cellStyle name="20% - Accent5 5 7" xfId="10159"/>
    <cellStyle name="20% - Accent5 5 7 2" xfId="10160"/>
    <cellStyle name="20% - Accent5 5 7 2 2" xfId="10161"/>
    <cellStyle name="20% - Accent5 5 7 2 3" xfId="51964"/>
    <cellStyle name="20% - Accent5 5 7 3" xfId="10162"/>
    <cellStyle name="20% - Accent5 5 7 4" xfId="10163"/>
    <cellStyle name="20% - Accent5 5 8" xfId="10164"/>
    <cellStyle name="20% - Accent5 5 8 2" xfId="10165"/>
    <cellStyle name="20% - Accent5 5 8 3" xfId="51965"/>
    <cellStyle name="20% - Accent5 5 9" xfId="10166"/>
    <cellStyle name="20% - Accent5 6" xfId="10167"/>
    <cellStyle name="20% - Accent5 6 10" xfId="10168"/>
    <cellStyle name="20% - Accent5 6 11" xfId="60217"/>
    <cellStyle name="20% - Accent5 6 2" xfId="10169"/>
    <cellStyle name="20% - Accent5 6 2 2" xfId="10170"/>
    <cellStyle name="20% - Accent5 6 2 2 2" xfId="10171"/>
    <cellStyle name="20% - Accent5 6 2 2 2 2" xfId="10172"/>
    <cellStyle name="20% - Accent5 6 2 2 2 2 2" xfId="10173"/>
    <cellStyle name="20% - Accent5 6 2 2 2 2 2 2" xfId="10174"/>
    <cellStyle name="20% - Accent5 6 2 2 2 2 2 3" xfId="51966"/>
    <cellStyle name="20% - Accent5 6 2 2 2 2 3" xfId="10175"/>
    <cellStyle name="20% - Accent5 6 2 2 2 2 4" xfId="10176"/>
    <cellStyle name="20% - Accent5 6 2 2 2 3" xfId="10177"/>
    <cellStyle name="20% - Accent5 6 2 2 2 3 2" xfId="10178"/>
    <cellStyle name="20% - Accent5 6 2 2 2 3 2 2" xfId="10179"/>
    <cellStyle name="20% - Accent5 6 2 2 2 3 2 3" xfId="51967"/>
    <cellStyle name="20% - Accent5 6 2 2 2 3 3" xfId="10180"/>
    <cellStyle name="20% - Accent5 6 2 2 2 3 4" xfId="10181"/>
    <cellStyle name="20% - Accent5 6 2 2 2 4" xfId="10182"/>
    <cellStyle name="20% - Accent5 6 2 2 2 4 2" xfId="10183"/>
    <cellStyle name="20% - Accent5 6 2 2 2 4 3" xfId="51968"/>
    <cellStyle name="20% - Accent5 6 2 2 2 5" xfId="10184"/>
    <cellStyle name="20% - Accent5 6 2 2 2 6" xfId="10185"/>
    <cellStyle name="20% - Accent5 6 2 2 3" xfId="10186"/>
    <cellStyle name="20% - Accent5 6 2 2 3 2" xfId="10187"/>
    <cellStyle name="20% - Accent5 6 2 2 3 2 2" xfId="10188"/>
    <cellStyle name="20% - Accent5 6 2 2 3 2 3" xfId="51969"/>
    <cellStyle name="20% - Accent5 6 2 2 3 3" xfId="10189"/>
    <cellStyle name="20% - Accent5 6 2 2 3 4" xfId="10190"/>
    <cellStyle name="20% - Accent5 6 2 2 4" xfId="10191"/>
    <cellStyle name="20% - Accent5 6 2 2 4 2" xfId="10192"/>
    <cellStyle name="20% - Accent5 6 2 2 4 2 2" xfId="10193"/>
    <cellStyle name="20% - Accent5 6 2 2 4 2 3" xfId="51970"/>
    <cellStyle name="20% - Accent5 6 2 2 4 3" xfId="10194"/>
    <cellStyle name="20% - Accent5 6 2 2 4 4" xfId="10195"/>
    <cellStyle name="20% - Accent5 6 2 2 5" xfId="10196"/>
    <cellStyle name="20% - Accent5 6 2 2 5 2" xfId="10197"/>
    <cellStyle name="20% - Accent5 6 2 2 5 3" xfId="51971"/>
    <cellStyle name="20% - Accent5 6 2 2 6" xfId="10198"/>
    <cellStyle name="20% - Accent5 6 2 2 7" xfId="10199"/>
    <cellStyle name="20% - Accent5 6 2 2 8" xfId="60768"/>
    <cellStyle name="20% - Accent5 6 2 3" xfId="10200"/>
    <cellStyle name="20% - Accent5 6 2 3 2" xfId="10201"/>
    <cellStyle name="20% - Accent5 6 2 3 2 2" xfId="10202"/>
    <cellStyle name="20% - Accent5 6 2 3 2 2 2" xfId="10203"/>
    <cellStyle name="20% - Accent5 6 2 3 2 2 3" xfId="51972"/>
    <cellStyle name="20% - Accent5 6 2 3 2 3" xfId="10204"/>
    <cellStyle name="20% - Accent5 6 2 3 2 4" xfId="10205"/>
    <cellStyle name="20% - Accent5 6 2 3 3" xfId="10206"/>
    <cellStyle name="20% - Accent5 6 2 3 3 2" xfId="10207"/>
    <cellStyle name="20% - Accent5 6 2 3 3 2 2" xfId="10208"/>
    <cellStyle name="20% - Accent5 6 2 3 3 2 3" xfId="51973"/>
    <cellStyle name="20% - Accent5 6 2 3 3 3" xfId="10209"/>
    <cellStyle name="20% - Accent5 6 2 3 3 4" xfId="10210"/>
    <cellStyle name="20% - Accent5 6 2 3 4" xfId="10211"/>
    <cellStyle name="20% - Accent5 6 2 3 4 2" xfId="10212"/>
    <cellStyle name="20% - Accent5 6 2 3 4 3" xfId="51974"/>
    <cellStyle name="20% - Accent5 6 2 3 5" xfId="10213"/>
    <cellStyle name="20% - Accent5 6 2 3 6" xfId="10214"/>
    <cellStyle name="20% - Accent5 6 2 4" xfId="10215"/>
    <cellStyle name="20% - Accent5 6 2 4 2" xfId="10216"/>
    <cellStyle name="20% - Accent5 6 2 4 2 2" xfId="10217"/>
    <cellStyle name="20% - Accent5 6 2 4 2 3" xfId="51975"/>
    <cellStyle name="20% - Accent5 6 2 4 3" xfId="10218"/>
    <cellStyle name="20% - Accent5 6 2 4 4" xfId="10219"/>
    <cellStyle name="20% - Accent5 6 2 5" xfId="10220"/>
    <cellStyle name="20% - Accent5 6 2 5 2" xfId="10221"/>
    <cellStyle name="20% - Accent5 6 2 5 2 2" xfId="10222"/>
    <cellStyle name="20% - Accent5 6 2 5 2 3" xfId="51976"/>
    <cellStyle name="20% - Accent5 6 2 5 3" xfId="10223"/>
    <cellStyle name="20% - Accent5 6 2 5 4" xfId="10224"/>
    <cellStyle name="20% - Accent5 6 2 6" xfId="10225"/>
    <cellStyle name="20% - Accent5 6 2 6 2" xfId="10226"/>
    <cellStyle name="20% - Accent5 6 2 6 3" xfId="51977"/>
    <cellStyle name="20% - Accent5 6 2 7" xfId="10227"/>
    <cellStyle name="20% - Accent5 6 2 8" xfId="10228"/>
    <cellStyle name="20% - Accent5 6 2 9" xfId="60400"/>
    <cellStyle name="20% - Accent5 6 3" xfId="10229"/>
    <cellStyle name="20% - Accent5 6 3 2" xfId="10230"/>
    <cellStyle name="20% - Accent5 6 3 2 2" xfId="10231"/>
    <cellStyle name="20% - Accent5 6 3 2 2 2" xfId="10232"/>
    <cellStyle name="20% - Accent5 6 3 2 2 2 2" xfId="10233"/>
    <cellStyle name="20% - Accent5 6 3 2 2 2 3" xfId="51978"/>
    <cellStyle name="20% - Accent5 6 3 2 2 3" xfId="10234"/>
    <cellStyle name="20% - Accent5 6 3 2 2 4" xfId="10235"/>
    <cellStyle name="20% - Accent5 6 3 2 3" xfId="10236"/>
    <cellStyle name="20% - Accent5 6 3 2 3 2" xfId="10237"/>
    <cellStyle name="20% - Accent5 6 3 2 3 2 2" xfId="10238"/>
    <cellStyle name="20% - Accent5 6 3 2 3 2 3" xfId="51979"/>
    <cellStyle name="20% - Accent5 6 3 2 3 3" xfId="10239"/>
    <cellStyle name="20% - Accent5 6 3 2 3 4" xfId="10240"/>
    <cellStyle name="20% - Accent5 6 3 2 4" xfId="10241"/>
    <cellStyle name="20% - Accent5 6 3 2 4 2" xfId="10242"/>
    <cellStyle name="20% - Accent5 6 3 2 4 3" xfId="51980"/>
    <cellStyle name="20% - Accent5 6 3 2 5" xfId="10243"/>
    <cellStyle name="20% - Accent5 6 3 2 6" xfId="10244"/>
    <cellStyle name="20% - Accent5 6 3 3" xfId="10245"/>
    <cellStyle name="20% - Accent5 6 3 3 2" xfId="10246"/>
    <cellStyle name="20% - Accent5 6 3 3 2 2" xfId="10247"/>
    <cellStyle name="20% - Accent5 6 3 3 2 3" xfId="51981"/>
    <cellStyle name="20% - Accent5 6 3 3 3" xfId="10248"/>
    <cellStyle name="20% - Accent5 6 3 3 4" xfId="10249"/>
    <cellStyle name="20% - Accent5 6 3 4" xfId="10250"/>
    <cellStyle name="20% - Accent5 6 3 4 2" xfId="10251"/>
    <cellStyle name="20% - Accent5 6 3 4 2 2" xfId="10252"/>
    <cellStyle name="20% - Accent5 6 3 4 2 3" xfId="51982"/>
    <cellStyle name="20% - Accent5 6 3 4 3" xfId="10253"/>
    <cellStyle name="20% - Accent5 6 3 4 4" xfId="10254"/>
    <cellStyle name="20% - Accent5 6 3 5" xfId="10255"/>
    <cellStyle name="20% - Accent5 6 3 5 2" xfId="10256"/>
    <cellStyle name="20% - Accent5 6 3 5 3" xfId="51983"/>
    <cellStyle name="20% - Accent5 6 3 6" xfId="10257"/>
    <cellStyle name="20% - Accent5 6 3 7" xfId="10258"/>
    <cellStyle name="20% - Accent5 6 3 8" xfId="60585"/>
    <cellStyle name="20% - Accent5 6 4" xfId="10259"/>
    <cellStyle name="20% - Accent5 6 4 2" xfId="10260"/>
    <cellStyle name="20% - Accent5 6 4 2 2" xfId="10261"/>
    <cellStyle name="20% - Accent5 6 4 2 2 2" xfId="10262"/>
    <cellStyle name="20% - Accent5 6 4 2 2 3" xfId="51984"/>
    <cellStyle name="20% - Accent5 6 4 2 3" xfId="10263"/>
    <cellStyle name="20% - Accent5 6 4 2 4" xfId="10264"/>
    <cellStyle name="20% - Accent5 6 4 3" xfId="10265"/>
    <cellStyle name="20% - Accent5 6 4 3 2" xfId="10266"/>
    <cellStyle name="20% - Accent5 6 4 3 2 2" xfId="10267"/>
    <cellStyle name="20% - Accent5 6 4 3 2 3" xfId="51985"/>
    <cellStyle name="20% - Accent5 6 4 3 3" xfId="10268"/>
    <cellStyle name="20% - Accent5 6 4 3 4" xfId="10269"/>
    <cellStyle name="20% - Accent5 6 4 4" xfId="10270"/>
    <cellStyle name="20% - Accent5 6 4 4 2" xfId="10271"/>
    <cellStyle name="20% - Accent5 6 4 4 3" xfId="51986"/>
    <cellStyle name="20% - Accent5 6 4 5" xfId="10272"/>
    <cellStyle name="20% - Accent5 6 4 6" xfId="10273"/>
    <cellStyle name="20% - Accent5 6 5" xfId="10274"/>
    <cellStyle name="20% - Accent5 6 5 2" xfId="10275"/>
    <cellStyle name="20% - Accent5 6 5 2 2" xfId="10276"/>
    <cellStyle name="20% - Accent5 6 5 2 2 2" xfId="10277"/>
    <cellStyle name="20% - Accent5 6 5 2 2 3" xfId="51987"/>
    <cellStyle name="20% - Accent5 6 5 2 3" xfId="10278"/>
    <cellStyle name="20% - Accent5 6 5 2 4" xfId="10279"/>
    <cellStyle name="20% - Accent5 6 5 3" xfId="10280"/>
    <cellStyle name="20% - Accent5 6 5 3 2" xfId="10281"/>
    <cellStyle name="20% - Accent5 6 5 3 3" xfId="51988"/>
    <cellStyle name="20% - Accent5 6 5 4" xfId="10282"/>
    <cellStyle name="20% - Accent5 6 5 5" xfId="10283"/>
    <cellStyle name="20% - Accent5 6 6" xfId="10284"/>
    <cellStyle name="20% - Accent5 6 6 2" xfId="10285"/>
    <cellStyle name="20% - Accent5 6 6 2 2" xfId="10286"/>
    <cellStyle name="20% - Accent5 6 6 2 3" xfId="51989"/>
    <cellStyle name="20% - Accent5 6 6 3" xfId="10287"/>
    <cellStyle name="20% - Accent5 6 6 4" xfId="10288"/>
    <cellStyle name="20% - Accent5 6 7" xfId="10289"/>
    <cellStyle name="20% - Accent5 6 7 2" xfId="10290"/>
    <cellStyle name="20% - Accent5 6 7 2 2" xfId="10291"/>
    <cellStyle name="20% - Accent5 6 7 2 3" xfId="51990"/>
    <cellStyle name="20% - Accent5 6 7 3" xfId="10292"/>
    <cellStyle name="20% - Accent5 6 7 4" xfId="10293"/>
    <cellStyle name="20% - Accent5 6 8" xfId="10294"/>
    <cellStyle name="20% - Accent5 6 8 2" xfId="10295"/>
    <cellStyle name="20% - Accent5 6 8 3" xfId="51991"/>
    <cellStyle name="20% - Accent5 6 9" xfId="10296"/>
    <cellStyle name="20% - Accent5 7" xfId="10297"/>
    <cellStyle name="20% - Accent5 7 10" xfId="10298"/>
    <cellStyle name="20% - Accent5 7 11" xfId="60231"/>
    <cellStyle name="20% - Accent5 7 2" xfId="10299"/>
    <cellStyle name="20% - Accent5 7 2 2" xfId="10300"/>
    <cellStyle name="20% - Accent5 7 2 2 2" xfId="10301"/>
    <cellStyle name="20% - Accent5 7 2 2 2 2" xfId="10302"/>
    <cellStyle name="20% - Accent5 7 2 2 2 2 2" xfId="10303"/>
    <cellStyle name="20% - Accent5 7 2 2 2 2 2 2" xfId="10304"/>
    <cellStyle name="20% - Accent5 7 2 2 2 2 2 3" xfId="51992"/>
    <cellStyle name="20% - Accent5 7 2 2 2 2 3" xfId="10305"/>
    <cellStyle name="20% - Accent5 7 2 2 2 2 4" xfId="10306"/>
    <cellStyle name="20% - Accent5 7 2 2 2 3" xfId="10307"/>
    <cellStyle name="20% - Accent5 7 2 2 2 3 2" xfId="10308"/>
    <cellStyle name="20% - Accent5 7 2 2 2 3 2 2" xfId="10309"/>
    <cellStyle name="20% - Accent5 7 2 2 2 3 2 3" xfId="51993"/>
    <cellStyle name="20% - Accent5 7 2 2 2 3 3" xfId="10310"/>
    <cellStyle name="20% - Accent5 7 2 2 2 3 4" xfId="10311"/>
    <cellStyle name="20% - Accent5 7 2 2 2 4" xfId="10312"/>
    <cellStyle name="20% - Accent5 7 2 2 2 4 2" xfId="10313"/>
    <cellStyle name="20% - Accent5 7 2 2 2 4 3" xfId="51994"/>
    <cellStyle name="20% - Accent5 7 2 2 2 5" xfId="10314"/>
    <cellStyle name="20% - Accent5 7 2 2 2 6" xfId="10315"/>
    <cellStyle name="20% - Accent5 7 2 2 3" xfId="10316"/>
    <cellStyle name="20% - Accent5 7 2 2 3 2" xfId="10317"/>
    <cellStyle name="20% - Accent5 7 2 2 3 2 2" xfId="10318"/>
    <cellStyle name="20% - Accent5 7 2 2 3 2 3" xfId="51995"/>
    <cellStyle name="20% - Accent5 7 2 2 3 3" xfId="10319"/>
    <cellStyle name="20% - Accent5 7 2 2 3 4" xfId="10320"/>
    <cellStyle name="20% - Accent5 7 2 2 4" xfId="10321"/>
    <cellStyle name="20% - Accent5 7 2 2 4 2" xfId="10322"/>
    <cellStyle name="20% - Accent5 7 2 2 4 2 2" xfId="10323"/>
    <cellStyle name="20% - Accent5 7 2 2 4 2 3" xfId="51996"/>
    <cellStyle name="20% - Accent5 7 2 2 4 3" xfId="10324"/>
    <cellStyle name="20% - Accent5 7 2 2 4 4" xfId="10325"/>
    <cellStyle name="20% - Accent5 7 2 2 5" xfId="10326"/>
    <cellStyle name="20% - Accent5 7 2 2 5 2" xfId="10327"/>
    <cellStyle name="20% - Accent5 7 2 2 5 3" xfId="51997"/>
    <cellStyle name="20% - Accent5 7 2 2 6" xfId="10328"/>
    <cellStyle name="20% - Accent5 7 2 2 7" xfId="10329"/>
    <cellStyle name="20% - Accent5 7 2 2 8" xfId="60782"/>
    <cellStyle name="20% - Accent5 7 2 3" xfId="10330"/>
    <cellStyle name="20% - Accent5 7 2 3 2" xfId="10331"/>
    <cellStyle name="20% - Accent5 7 2 3 2 2" xfId="10332"/>
    <cellStyle name="20% - Accent5 7 2 3 2 2 2" xfId="10333"/>
    <cellStyle name="20% - Accent5 7 2 3 2 2 3" xfId="51998"/>
    <cellStyle name="20% - Accent5 7 2 3 2 3" xfId="10334"/>
    <cellStyle name="20% - Accent5 7 2 3 2 4" xfId="10335"/>
    <cellStyle name="20% - Accent5 7 2 3 3" xfId="10336"/>
    <cellStyle name="20% - Accent5 7 2 3 3 2" xfId="10337"/>
    <cellStyle name="20% - Accent5 7 2 3 3 2 2" xfId="10338"/>
    <cellStyle name="20% - Accent5 7 2 3 3 2 3" xfId="51999"/>
    <cellStyle name="20% - Accent5 7 2 3 3 3" xfId="10339"/>
    <cellStyle name="20% - Accent5 7 2 3 3 4" xfId="10340"/>
    <cellStyle name="20% - Accent5 7 2 3 4" xfId="10341"/>
    <cellStyle name="20% - Accent5 7 2 3 4 2" xfId="10342"/>
    <cellStyle name="20% - Accent5 7 2 3 4 3" xfId="52000"/>
    <cellStyle name="20% - Accent5 7 2 3 5" xfId="10343"/>
    <cellStyle name="20% - Accent5 7 2 3 6" xfId="10344"/>
    <cellStyle name="20% - Accent5 7 2 4" xfId="10345"/>
    <cellStyle name="20% - Accent5 7 2 4 2" xfId="10346"/>
    <cellStyle name="20% - Accent5 7 2 4 2 2" xfId="10347"/>
    <cellStyle name="20% - Accent5 7 2 4 2 3" xfId="52001"/>
    <cellStyle name="20% - Accent5 7 2 4 3" xfId="10348"/>
    <cellStyle name="20% - Accent5 7 2 4 4" xfId="10349"/>
    <cellStyle name="20% - Accent5 7 2 5" xfId="10350"/>
    <cellStyle name="20% - Accent5 7 2 5 2" xfId="10351"/>
    <cellStyle name="20% - Accent5 7 2 5 2 2" xfId="10352"/>
    <cellStyle name="20% - Accent5 7 2 5 2 3" xfId="52002"/>
    <cellStyle name="20% - Accent5 7 2 5 3" xfId="10353"/>
    <cellStyle name="20% - Accent5 7 2 5 4" xfId="10354"/>
    <cellStyle name="20% - Accent5 7 2 6" xfId="10355"/>
    <cellStyle name="20% - Accent5 7 2 6 2" xfId="10356"/>
    <cellStyle name="20% - Accent5 7 2 6 3" xfId="52003"/>
    <cellStyle name="20% - Accent5 7 2 7" xfId="10357"/>
    <cellStyle name="20% - Accent5 7 2 8" xfId="10358"/>
    <cellStyle name="20% - Accent5 7 2 9" xfId="60414"/>
    <cellStyle name="20% - Accent5 7 3" xfId="10359"/>
    <cellStyle name="20% - Accent5 7 3 2" xfId="10360"/>
    <cellStyle name="20% - Accent5 7 3 2 2" xfId="10361"/>
    <cellStyle name="20% - Accent5 7 3 2 2 2" xfId="10362"/>
    <cellStyle name="20% - Accent5 7 3 2 2 2 2" xfId="10363"/>
    <cellStyle name="20% - Accent5 7 3 2 2 2 3" xfId="52004"/>
    <cellStyle name="20% - Accent5 7 3 2 2 3" xfId="10364"/>
    <cellStyle name="20% - Accent5 7 3 2 2 4" xfId="10365"/>
    <cellStyle name="20% - Accent5 7 3 2 3" xfId="10366"/>
    <cellStyle name="20% - Accent5 7 3 2 3 2" xfId="10367"/>
    <cellStyle name="20% - Accent5 7 3 2 3 2 2" xfId="10368"/>
    <cellStyle name="20% - Accent5 7 3 2 3 2 3" xfId="52005"/>
    <cellStyle name="20% - Accent5 7 3 2 3 3" xfId="10369"/>
    <cellStyle name="20% - Accent5 7 3 2 3 4" xfId="10370"/>
    <cellStyle name="20% - Accent5 7 3 2 4" xfId="10371"/>
    <cellStyle name="20% - Accent5 7 3 2 4 2" xfId="10372"/>
    <cellStyle name="20% - Accent5 7 3 2 4 3" xfId="52006"/>
    <cellStyle name="20% - Accent5 7 3 2 5" xfId="10373"/>
    <cellStyle name="20% - Accent5 7 3 2 6" xfId="10374"/>
    <cellStyle name="20% - Accent5 7 3 3" xfId="10375"/>
    <cellStyle name="20% - Accent5 7 3 3 2" xfId="10376"/>
    <cellStyle name="20% - Accent5 7 3 3 2 2" xfId="10377"/>
    <cellStyle name="20% - Accent5 7 3 3 2 3" xfId="52007"/>
    <cellStyle name="20% - Accent5 7 3 3 3" xfId="10378"/>
    <cellStyle name="20% - Accent5 7 3 3 4" xfId="10379"/>
    <cellStyle name="20% - Accent5 7 3 4" xfId="10380"/>
    <cellStyle name="20% - Accent5 7 3 4 2" xfId="10381"/>
    <cellStyle name="20% - Accent5 7 3 4 2 2" xfId="10382"/>
    <cellStyle name="20% - Accent5 7 3 4 2 3" xfId="52008"/>
    <cellStyle name="20% - Accent5 7 3 4 3" xfId="10383"/>
    <cellStyle name="20% - Accent5 7 3 4 4" xfId="10384"/>
    <cellStyle name="20% - Accent5 7 3 5" xfId="10385"/>
    <cellStyle name="20% - Accent5 7 3 5 2" xfId="10386"/>
    <cellStyle name="20% - Accent5 7 3 5 3" xfId="52009"/>
    <cellStyle name="20% - Accent5 7 3 6" xfId="10387"/>
    <cellStyle name="20% - Accent5 7 3 7" xfId="10388"/>
    <cellStyle name="20% - Accent5 7 3 8" xfId="60599"/>
    <cellStyle name="20% - Accent5 7 4" xfId="10389"/>
    <cellStyle name="20% - Accent5 7 4 2" xfId="10390"/>
    <cellStyle name="20% - Accent5 7 4 2 2" xfId="10391"/>
    <cellStyle name="20% - Accent5 7 4 2 2 2" xfId="10392"/>
    <cellStyle name="20% - Accent5 7 4 2 2 3" xfId="52010"/>
    <cellStyle name="20% - Accent5 7 4 2 3" xfId="10393"/>
    <cellStyle name="20% - Accent5 7 4 2 4" xfId="10394"/>
    <cellStyle name="20% - Accent5 7 4 3" xfId="10395"/>
    <cellStyle name="20% - Accent5 7 4 3 2" xfId="10396"/>
    <cellStyle name="20% - Accent5 7 4 3 2 2" xfId="10397"/>
    <cellStyle name="20% - Accent5 7 4 3 2 3" xfId="52011"/>
    <cellStyle name="20% - Accent5 7 4 3 3" xfId="10398"/>
    <cellStyle name="20% - Accent5 7 4 3 4" xfId="10399"/>
    <cellStyle name="20% - Accent5 7 4 4" xfId="10400"/>
    <cellStyle name="20% - Accent5 7 4 4 2" xfId="10401"/>
    <cellStyle name="20% - Accent5 7 4 4 3" xfId="52012"/>
    <cellStyle name="20% - Accent5 7 4 5" xfId="10402"/>
    <cellStyle name="20% - Accent5 7 4 6" xfId="10403"/>
    <cellStyle name="20% - Accent5 7 5" xfId="10404"/>
    <cellStyle name="20% - Accent5 7 5 2" xfId="10405"/>
    <cellStyle name="20% - Accent5 7 5 2 2" xfId="10406"/>
    <cellStyle name="20% - Accent5 7 5 2 2 2" xfId="10407"/>
    <cellStyle name="20% - Accent5 7 5 2 2 3" xfId="52013"/>
    <cellStyle name="20% - Accent5 7 5 2 3" xfId="10408"/>
    <cellStyle name="20% - Accent5 7 5 2 4" xfId="10409"/>
    <cellStyle name="20% - Accent5 7 5 3" xfId="10410"/>
    <cellStyle name="20% - Accent5 7 5 3 2" xfId="10411"/>
    <cellStyle name="20% - Accent5 7 5 3 3" xfId="52014"/>
    <cellStyle name="20% - Accent5 7 5 4" xfId="10412"/>
    <cellStyle name="20% - Accent5 7 5 5" xfId="10413"/>
    <cellStyle name="20% - Accent5 7 6" xfId="10414"/>
    <cellStyle name="20% - Accent5 7 6 2" xfId="10415"/>
    <cellStyle name="20% - Accent5 7 6 2 2" xfId="10416"/>
    <cellStyle name="20% - Accent5 7 6 2 3" xfId="52015"/>
    <cellStyle name="20% - Accent5 7 6 3" xfId="10417"/>
    <cellStyle name="20% - Accent5 7 6 4" xfId="10418"/>
    <cellStyle name="20% - Accent5 7 7" xfId="10419"/>
    <cellStyle name="20% - Accent5 7 7 2" xfId="10420"/>
    <cellStyle name="20% - Accent5 7 7 2 2" xfId="10421"/>
    <cellStyle name="20% - Accent5 7 7 2 3" xfId="52016"/>
    <cellStyle name="20% - Accent5 7 7 3" xfId="10422"/>
    <cellStyle name="20% - Accent5 7 7 4" xfId="10423"/>
    <cellStyle name="20% - Accent5 7 8" xfId="10424"/>
    <cellStyle name="20% - Accent5 7 8 2" xfId="10425"/>
    <cellStyle name="20% - Accent5 7 8 3" xfId="52017"/>
    <cellStyle name="20% - Accent5 7 9" xfId="10426"/>
    <cellStyle name="20% - Accent5 8" xfId="10427"/>
    <cellStyle name="20% - Accent5 8 2" xfId="10428"/>
    <cellStyle name="20% - Accent5 8 2 2" xfId="10429"/>
    <cellStyle name="20% - Accent5 8 2 2 2" xfId="10430"/>
    <cellStyle name="20% - Accent5 8 2 2 2 2" xfId="10431"/>
    <cellStyle name="20% - Accent5 8 2 2 2 2 2" xfId="10432"/>
    <cellStyle name="20% - Accent5 8 2 2 2 2 3" xfId="52018"/>
    <cellStyle name="20% - Accent5 8 2 2 2 3" xfId="10433"/>
    <cellStyle name="20% - Accent5 8 2 2 2 4" xfId="10434"/>
    <cellStyle name="20% - Accent5 8 2 2 3" xfId="10435"/>
    <cellStyle name="20% - Accent5 8 2 2 3 2" xfId="10436"/>
    <cellStyle name="20% - Accent5 8 2 2 3 2 2" xfId="10437"/>
    <cellStyle name="20% - Accent5 8 2 2 3 2 3" xfId="52019"/>
    <cellStyle name="20% - Accent5 8 2 2 3 3" xfId="10438"/>
    <cellStyle name="20% - Accent5 8 2 2 3 4" xfId="10439"/>
    <cellStyle name="20% - Accent5 8 2 2 4" xfId="10440"/>
    <cellStyle name="20% - Accent5 8 2 2 4 2" xfId="10441"/>
    <cellStyle name="20% - Accent5 8 2 2 4 3" xfId="52020"/>
    <cellStyle name="20% - Accent5 8 2 2 5" xfId="10442"/>
    <cellStyle name="20% - Accent5 8 2 2 6" xfId="10443"/>
    <cellStyle name="20% - Accent5 8 2 2 7" xfId="60796"/>
    <cellStyle name="20% - Accent5 8 2 3" xfId="10444"/>
    <cellStyle name="20% - Accent5 8 2 3 2" xfId="10445"/>
    <cellStyle name="20% - Accent5 8 2 3 2 2" xfId="10446"/>
    <cellStyle name="20% - Accent5 8 2 3 2 3" xfId="52021"/>
    <cellStyle name="20% - Accent5 8 2 3 3" xfId="10447"/>
    <cellStyle name="20% - Accent5 8 2 3 4" xfId="10448"/>
    <cellStyle name="20% - Accent5 8 2 4" xfId="10449"/>
    <cellStyle name="20% - Accent5 8 2 4 2" xfId="10450"/>
    <cellStyle name="20% - Accent5 8 2 4 2 2" xfId="10451"/>
    <cellStyle name="20% - Accent5 8 2 4 2 3" xfId="52022"/>
    <cellStyle name="20% - Accent5 8 2 4 3" xfId="10452"/>
    <cellStyle name="20% - Accent5 8 2 4 4" xfId="10453"/>
    <cellStyle name="20% - Accent5 8 2 5" xfId="10454"/>
    <cellStyle name="20% - Accent5 8 2 5 2" xfId="10455"/>
    <cellStyle name="20% - Accent5 8 2 5 3" xfId="52023"/>
    <cellStyle name="20% - Accent5 8 2 6" xfId="10456"/>
    <cellStyle name="20% - Accent5 8 2 7" xfId="10457"/>
    <cellStyle name="20% - Accent5 8 2 8" xfId="60428"/>
    <cellStyle name="20% - Accent5 8 3" xfId="10458"/>
    <cellStyle name="20% - Accent5 8 3 2" xfId="10459"/>
    <cellStyle name="20% - Accent5 8 3 2 2" xfId="10460"/>
    <cellStyle name="20% - Accent5 8 3 2 2 2" xfId="10461"/>
    <cellStyle name="20% - Accent5 8 3 2 2 3" xfId="52024"/>
    <cellStyle name="20% - Accent5 8 3 2 3" xfId="10462"/>
    <cellStyle name="20% - Accent5 8 3 2 4" xfId="10463"/>
    <cellStyle name="20% - Accent5 8 3 3" xfId="10464"/>
    <cellStyle name="20% - Accent5 8 3 3 2" xfId="10465"/>
    <cellStyle name="20% - Accent5 8 3 3 2 2" xfId="10466"/>
    <cellStyle name="20% - Accent5 8 3 3 2 3" xfId="52025"/>
    <cellStyle name="20% - Accent5 8 3 3 3" xfId="10467"/>
    <cellStyle name="20% - Accent5 8 3 3 4" xfId="10468"/>
    <cellStyle name="20% - Accent5 8 3 4" xfId="10469"/>
    <cellStyle name="20% - Accent5 8 3 4 2" xfId="10470"/>
    <cellStyle name="20% - Accent5 8 3 4 3" xfId="52026"/>
    <cellStyle name="20% - Accent5 8 3 5" xfId="10471"/>
    <cellStyle name="20% - Accent5 8 3 6" xfId="10472"/>
    <cellStyle name="20% - Accent5 8 3 7" xfId="60613"/>
    <cellStyle name="20% - Accent5 8 4" xfId="10473"/>
    <cellStyle name="20% - Accent5 8 4 2" xfId="10474"/>
    <cellStyle name="20% - Accent5 8 4 2 2" xfId="10475"/>
    <cellStyle name="20% - Accent5 8 4 2 3" xfId="52027"/>
    <cellStyle name="20% - Accent5 8 4 3" xfId="10476"/>
    <cellStyle name="20% - Accent5 8 4 4" xfId="10477"/>
    <cellStyle name="20% - Accent5 8 5" xfId="10478"/>
    <cellStyle name="20% - Accent5 8 5 2" xfId="10479"/>
    <cellStyle name="20% - Accent5 8 5 2 2" xfId="10480"/>
    <cellStyle name="20% - Accent5 8 5 2 3" xfId="52028"/>
    <cellStyle name="20% - Accent5 8 5 3" xfId="10481"/>
    <cellStyle name="20% - Accent5 8 5 4" xfId="10482"/>
    <cellStyle name="20% - Accent5 8 6" xfId="10483"/>
    <cellStyle name="20% - Accent5 8 6 2" xfId="10484"/>
    <cellStyle name="20% - Accent5 8 6 3" xfId="52029"/>
    <cellStyle name="20% - Accent5 8 7" xfId="10485"/>
    <cellStyle name="20% - Accent5 8 8" xfId="10486"/>
    <cellStyle name="20% - Accent5 8 9" xfId="60245"/>
    <cellStyle name="20% - Accent5 9" xfId="10487"/>
    <cellStyle name="20% - Accent5 9 2" xfId="10488"/>
    <cellStyle name="20% - Accent5 9 2 2" xfId="10489"/>
    <cellStyle name="20% - Accent5 9 2 2 2" xfId="10490"/>
    <cellStyle name="20% - Accent5 9 2 2 2 2" xfId="10491"/>
    <cellStyle name="20% - Accent5 9 2 2 2 3" xfId="52030"/>
    <cellStyle name="20% - Accent5 9 2 2 3" xfId="10492"/>
    <cellStyle name="20% - Accent5 9 2 2 4" xfId="10493"/>
    <cellStyle name="20% - Accent5 9 2 2 5" xfId="60810"/>
    <cellStyle name="20% - Accent5 9 2 3" xfId="10494"/>
    <cellStyle name="20% - Accent5 9 2 3 2" xfId="10495"/>
    <cellStyle name="20% - Accent5 9 2 3 2 2" xfId="10496"/>
    <cellStyle name="20% - Accent5 9 2 3 2 3" xfId="52031"/>
    <cellStyle name="20% - Accent5 9 2 3 3" xfId="10497"/>
    <cellStyle name="20% - Accent5 9 2 3 4" xfId="10498"/>
    <cellStyle name="20% - Accent5 9 2 4" xfId="10499"/>
    <cellStyle name="20% - Accent5 9 2 4 2" xfId="10500"/>
    <cellStyle name="20% - Accent5 9 2 4 3" xfId="52032"/>
    <cellStyle name="20% - Accent5 9 2 5" xfId="10501"/>
    <cellStyle name="20% - Accent5 9 2 6" xfId="10502"/>
    <cellStyle name="20% - Accent5 9 2 7" xfId="60442"/>
    <cellStyle name="20% - Accent5 9 3" xfId="10503"/>
    <cellStyle name="20% - Accent5 9 3 2" xfId="10504"/>
    <cellStyle name="20% - Accent5 9 3 2 2" xfId="10505"/>
    <cellStyle name="20% - Accent5 9 3 2 3" xfId="52033"/>
    <cellStyle name="20% - Accent5 9 3 3" xfId="10506"/>
    <cellStyle name="20% - Accent5 9 3 4" xfId="10507"/>
    <cellStyle name="20% - Accent5 9 3 5" xfId="60627"/>
    <cellStyle name="20% - Accent5 9 4" xfId="10508"/>
    <cellStyle name="20% - Accent5 9 4 2" xfId="10509"/>
    <cellStyle name="20% - Accent5 9 4 2 2" xfId="10510"/>
    <cellStyle name="20% - Accent5 9 4 2 3" xfId="52034"/>
    <cellStyle name="20% - Accent5 9 4 3" xfId="10511"/>
    <cellStyle name="20% - Accent5 9 4 4" xfId="10512"/>
    <cellStyle name="20% - Accent5 9 5" xfId="10513"/>
    <cellStyle name="20% - Accent5 9 5 2" xfId="10514"/>
    <cellStyle name="20% - Accent5 9 5 3" xfId="52035"/>
    <cellStyle name="20% - Accent5 9 6" xfId="10515"/>
    <cellStyle name="20% - Accent5 9 7" xfId="10516"/>
    <cellStyle name="20% - Accent5 9 8" xfId="60259"/>
    <cellStyle name="20% - Accent6 10" xfId="10517"/>
    <cellStyle name="20% - Accent6 10 2" xfId="10518"/>
    <cellStyle name="20% - Accent6 10 2 2" xfId="10519"/>
    <cellStyle name="20% - Accent6 10 2 2 2" xfId="10520"/>
    <cellStyle name="20% - Accent6 10 2 2 3" xfId="52036"/>
    <cellStyle name="20% - Accent6 10 2 2 4" xfId="60826"/>
    <cellStyle name="20% - Accent6 10 2 3" xfId="10521"/>
    <cellStyle name="20% - Accent6 10 2 4" xfId="10522"/>
    <cellStyle name="20% - Accent6 10 2 5" xfId="60458"/>
    <cellStyle name="20% - Accent6 10 3" xfId="10523"/>
    <cellStyle name="20% - Accent6 10 3 2" xfId="10524"/>
    <cellStyle name="20% - Accent6 10 3 2 2" xfId="10525"/>
    <cellStyle name="20% - Accent6 10 3 2 3" xfId="52037"/>
    <cellStyle name="20% - Accent6 10 3 3" xfId="10526"/>
    <cellStyle name="20% - Accent6 10 3 4" xfId="10527"/>
    <cellStyle name="20% - Accent6 10 3 5" xfId="60643"/>
    <cellStyle name="20% - Accent6 10 4" xfId="10528"/>
    <cellStyle name="20% - Accent6 10 4 2" xfId="10529"/>
    <cellStyle name="20% - Accent6 10 4 3" xfId="52038"/>
    <cellStyle name="20% - Accent6 10 5" xfId="10530"/>
    <cellStyle name="20% - Accent6 10 6" xfId="10531"/>
    <cellStyle name="20% - Accent6 10 7" xfId="60275"/>
    <cellStyle name="20% - Accent6 11" xfId="10532"/>
    <cellStyle name="20% - Accent6 11 2" xfId="10533"/>
    <cellStyle name="20% - Accent6 11 2 2" xfId="10534"/>
    <cellStyle name="20% - Accent6 11 2 2 2" xfId="10535"/>
    <cellStyle name="20% - Accent6 11 2 2 3" xfId="52039"/>
    <cellStyle name="20% - Accent6 11 2 2 4" xfId="60840"/>
    <cellStyle name="20% - Accent6 11 2 3" xfId="10536"/>
    <cellStyle name="20% - Accent6 11 2 4" xfId="10537"/>
    <cellStyle name="20% - Accent6 11 2 5" xfId="60472"/>
    <cellStyle name="20% - Accent6 11 3" xfId="10538"/>
    <cellStyle name="20% - Accent6 11 3 2" xfId="10539"/>
    <cellStyle name="20% - Accent6 11 3 3" xfId="52040"/>
    <cellStyle name="20% - Accent6 11 3 4" xfId="60657"/>
    <cellStyle name="20% - Accent6 11 4" xfId="10540"/>
    <cellStyle name="20% - Accent6 11 5" xfId="10541"/>
    <cellStyle name="20% - Accent6 11 6" xfId="60289"/>
    <cellStyle name="20% - Accent6 12" xfId="10542"/>
    <cellStyle name="20% - Accent6 12 2" xfId="10543"/>
    <cellStyle name="20% - Accent6 12 2 2" xfId="10544"/>
    <cellStyle name="20% - Accent6 12 2 2 2" xfId="60854"/>
    <cellStyle name="20% - Accent6 12 2 3" xfId="52041"/>
    <cellStyle name="20% - Accent6 12 2 4" xfId="60486"/>
    <cellStyle name="20% - Accent6 12 3" xfId="10545"/>
    <cellStyle name="20% - Accent6 12 3 2" xfId="60671"/>
    <cellStyle name="20% - Accent6 12 4" xfId="10546"/>
    <cellStyle name="20% - Accent6 12 5" xfId="60303"/>
    <cellStyle name="20% - Accent6 13" xfId="10547"/>
    <cellStyle name="20% - Accent6 13 2" xfId="10548"/>
    <cellStyle name="20% - Accent6 13 2 2" xfId="10549"/>
    <cellStyle name="20% - Accent6 13 2 2 2" xfId="60868"/>
    <cellStyle name="20% - Accent6 13 2 3" xfId="52042"/>
    <cellStyle name="20% - Accent6 13 2 4" xfId="60500"/>
    <cellStyle name="20% - Accent6 13 3" xfId="10550"/>
    <cellStyle name="20% - Accent6 13 3 2" xfId="60685"/>
    <cellStyle name="20% - Accent6 13 4" xfId="10551"/>
    <cellStyle name="20% - Accent6 13 5" xfId="60317"/>
    <cellStyle name="20% - Accent6 14" xfId="10552"/>
    <cellStyle name="20% - Accent6 14 2" xfId="10553"/>
    <cellStyle name="20% - Accent6 14 2 2" xfId="60698"/>
    <cellStyle name="20% - Accent6 14 3" xfId="52043"/>
    <cellStyle name="20% - Accent6 14 4" xfId="60330"/>
    <cellStyle name="20% - Accent6 15" xfId="10554"/>
    <cellStyle name="20% - Accent6 15 2" xfId="60515"/>
    <cellStyle name="20% - Accent6 16" xfId="10555"/>
    <cellStyle name="20% - Accent6 16 2" xfId="60882"/>
    <cellStyle name="20% - Accent6 17" xfId="52044"/>
    <cellStyle name="20% - Accent6 17 2" xfId="60896"/>
    <cellStyle name="20% - Accent6 18" xfId="52045"/>
    <cellStyle name="20% - Accent6 18 2" xfId="60910"/>
    <cellStyle name="20% - Accent6 19" xfId="60145"/>
    <cellStyle name="20% - Accent6 2" xfId="10556"/>
    <cellStyle name="20% - Accent6 2 10" xfId="10557"/>
    <cellStyle name="20% - Accent6 2 10 2" xfId="10558"/>
    <cellStyle name="20% - Accent6 2 10 2 2" xfId="10559"/>
    <cellStyle name="20% - Accent6 2 10 2 2 2" xfId="10560"/>
    <cellStyle name="20% - Accent6 2 10 2 2 3" xfId="52046"/>
    <cellStyle name="20% - Accent6 2 10 2 3" xfId="10561"/>
    <cellStyle name="20% - Accent6 2 10 2 4" xfId="10562"/>
    <cellStyle name="20% - Accent6 2 10 3" xfId="10563"/>
    <cellStyle name="20% - Accent6 2 10 3 2" xfId="10564"/>
    <cellStyle name="20% - Accent6 2 10 3 3" xfId="52047"/>
    <cellStyle name="20% - Accent6 2 10 4" xfId="10565"/>
    <cellStyle name="20% - Accent6 2 10 5" xfId="10566"/>
    <cellStyle name="20% - Accent6 2 11" xfId="10567"/>
    <cellStyle name="20% - Accent6 2 11 2" xfId="10568"/>
    <cellStyle name="20% - Accent6 2 11 2 2" xfId="10569"/>
    <cellStyle name="20% - Accent6 2 11 2 3" xfId="52048"/>
    <cellStyle name="20% - Accent6 2 11 3" xfId="10570"/>
    <cellStyle name="20% - Accent6 2 11 4" xfId="10571"/>
    <cellStyle name="20% - Accent6 2 12" xfId="10572"/>
    <cellStyle name="20% - Accent6 2 12 2" xfId="10573"/>
    <cellStyle name="20% - Accent6 2 12 2 2" xfId="10574"/>
    <cellStyle name="20% - Accent6 2 12 2 3" xfId="52049"/>
    <cellStyle name="20% - Accent6 2 12 3" xfId="10575"/>
    <cellStyle name="20% - Accent6 2 12 4" xfId="10576"/>
    <cellStyle name="20% - Accent6 2 13" xfId="10577"/>
    <cellStyle name="20% - Accent6 2 13 2" xfId="10578"/>
    <cellStyle name="20% - Accent6 2 13 3" xfId="52050"/>
    <cellStyle name="20% - Accent6 2 14" xfId="10579"/>
    <cellStyle name="20% - Accent6 2 15" xfId="10580"/>
    <cellStyle name="20% - Accent6 2 16" xfId="60162"/>
    <cellStyle name="20% - Accent6 2 2" xfId="10581"/>
    <cellStyle name="20% - Accent6 2 2 10" xfId="10582"/>
    <cellStyle name="20% - Accent6 2 2 11" xfId="10583"/>
    <cellStyle name="20% - Accent6 2 2 12" xfId="60346"/>
    <cellStyle name="20% - Accent6 2 2 2" xfId="10584"/>
    <cellStyle name="20% - Accent6 2 2 2 10" xfId="10585"/>
    <cellStyle name="20% - Accent6 2 2 2 11" xfId="60714"/>
    <cellStyle name="20% - Accent6 2 2 2 2" xfId="10586"/>
    <cellStyle name="20% - Accent6 2 2 2 2 2" xfId="10587"/>
    <cellStyle name="20% - Accent6 2 2 2 2 2 2" xfId="10588"/>
    <cellStyle name="20% - Accent6 2 2 2 2 2 2 2" xfId="10589"/>
    <cellStyle name="20% - Accent6 2 2 2 2 2 2 2 2" xfId="10590"/>
    <cellStyle name="20% - Accent6 2 2 2 2 2 2 2 2 2" xfId="10591"/>
    <cellStyle name="20% - Accent6 2 2 2 2 2 2 2 2 3" xfId="52051"/>
    <cellStyle name="20% - Accent6 2 2 2 2 2 2 2 3" xfId="10592"/>
    <cellStyle name="20% - Accent6 2 2 2 2 2 2 2 4" xfId="10593"/>
    <cellStyle name="20% - Accent6 2 2 2 2 2 2 3" xfId="10594"/>
    <cellStyle name="20% - Accent6 2 2 2 2 2 2 3 2" xfId="10595"/>
    <cellStyle name="20% - Accent6 2 2 2 2 2 2 3 2 2" xfId="10596"/>
    <cellStyle name="20% - Accent6 2 2 2 2 2 2 3 2 3" xfId="52052"/>
    <cellStyle name="20% - Accent6 2 2 2 2 2 2 3 3" xfId="10597"/>
    <cellStyle name="20% - Accent6 2 2 2 2 2 2 3 4" xfId="10598"/>
    <cellStyle name="20% - Accent6 2 2 2 2 2 2 4" xfId="10599"/>
    <cellStyle name="20% - Accent6 2 2 2 2 2 2 4 2" xfId="10600"/>
    <cellStyle name="20% - Accent6 2 2 2 2 2 2 4 3" xfId="52053"/>
    <cellStyle name="20% - Accent6 2 2 2 2 2 2 5" xfId="10601"/>
    <cellStyle name="20% - Accent6 2 2 2 2 2 2 6" xfId="10602"/>
    <cellStyle name="20% - Accent6 2 2 2 2 2 3" xfId="10603"/>
    <cellStyle name="20% - Accent6 2 2 2 2 2 3 2" xfId="10604"/>
    <cellStyle name="20% - Accent6 2 2 2 2 2 3 2 2" xfId="10605"/>
    <cellStyle name="20% - Accent6 2 2 2 2 2 3 2 3" xfId="52054"/>
    <cellStyle name="20% - Accent6 2 2 2 2 2 3 3" xfId="10606"/>
    <cellStyle name="20% - Accent6 2 2 2 2 2 3 4" xfId="10607"/>
    <cellStyle name="20% - Accent6 2 2 2 2 2 4" xfId="10608"/>
    <cellStyle name="20% - Accent6 2 2 2 2 2 4 2" xfId="10609"/>
    <cellStyle name="20% - Accent6 2 2 2 2 2 4 2 2" xfId="10610"/>
    <cellStyle name="20% - Accent6 2 2 2 2 2 4 2 3" xfId="52055"/>
    <cellStyle name="20% - Accent6 2 2 2 2 2 4 3" xfId="10611"/>
    <cellStyle name="20% - Accent6 2 2 2 2 2 4 4" xfId="10612"/>
    <cellStyle name="20% - Accent6 2 2 2 2 2 5" xfId="10613"/>
    <cellStyle name="20% - Accent6 2 2 2 2 2 5 2" xfId="10614"/>
    <cellStyle name="20% - Accent6 2 2 2 2 2 5 3" xfId="52056"/>
    <cellStyle name="20% - Accent6 2 2 2 2 2 6" xfId="10615"/>
    <cellStyle name="20% - Accent6 2 2 2 2 2 7" xfId="10616"/>
    <cellStyle name="20% - Accent6 2 2 2 2 3" xfId="10617"/>
    <cellStyle name="20% - Accent6 2 2 2 2 3 2" xfId="10618"/>
    <cellStyle name="20% - Accent6 2 2 2 2 3 2 2" xfId="10619"/>
    <cellStyle name="20% - Accent6 2 2 2 2 3 2 2 2" xfId="10620"/>
    <cellStyle name="20% - Accent6 2 2 2 2 3 2 2 3" xfId="52057"/>
    <cellStyle name="20% - Accent6 2 2 2 2 3 2 3" xfId="10621"/>
    <cellStyle name="20% - Accent6 2 2 2 2 3 2 4" xfId="10622"/>
    <cellStyle name="20% - Accent6 2 2 2 2 3 3" xfId="10623"/>
    <cellStyle name="20% - Accent6 2 2 2 2 3 3 2" xfId="10624"/>
    <cellStyle name="20% - Accent6 2 2 2 2 3 3 2 2" xfId="10625"/>
    <cellStyle name="20% - Accent6 2 2 2 2 3 3 2 3" xfId="52058"/>
    <cellStyle name="20% - Accent6 2 2 2 2 3 3 3" xfId="10626"/>
    <cellStyle name="20% - Accent6 2 2 2 2 3 3 4" xfId="10627"/>
    <cellStyle name="20% - Accent6 2 2 2 2 3 4" xfId="10628"/>
    <cellStyle name="20% - Accent6 2 2 2 2 3 4 2" xfId="10629"/>
    <cellStyle name="20% - Accent6 2 2 2 2 3 4 3" xfId="52059"/>
    <cellStyle name="20% - Accent6 2 2 2 2 3 5" xfId="10630"/>
    <cellStyle name="20% - Accent6 2 2 2 2 3 6" xfId="10631"/>
    <cellStyle name="20% - Accent6 2 2 2 2 4" xfId="10632"/>
    <cellStyle name="20% - Accent6 2 2 2 2 4 2" xfId="10633"/>
    <cellStyle name="20% - Accent6 2 2 2 2 4 2 2" xfId="10634"/>
    <cellStyle name="20% - Accent6 2 2 2 2 4 2 3" xfId="52060"/>
    <cellStyle name="20% - Accent6 2 2 2 2 4 3" xfId="10635"/>
    <cellStyle name="20% - Accent6 2 2 2 2 4 4" xfId="10636"/>
    <cellStyle name="20% - Accent6 2 2 2 2 5" xfId="10637"/>
    <cellStyle name="20% - Accent6 2 2 2 2 5 2" xfId="10638"/>
    <cellStyle name="20% - Accent6 2 2 2 2 5 2 2" xfId="10639"/>
    <cellStyle name="20% - Accent6 2 2 2 2 5 2 3" xfId="52061"/>
    <cellStyle name="20% - Accent6 2 2 2 2 5 3" xfId="10640"/>
    <cellStyle name="20% - Accent6 2 2 2 2 5 4" xfId="10641"/>
    <cellStyle name="20% - Accent6 2 2 2 2 6" xfId="10642"/>
    <cellStyle name="20% - Accent6 2 2 2 2 6 2" xfId="10643"/>
    <cellStyle name="20% - Accent6 2 2 2 2 6 3" xfId="52062"/>
    <cellStyle name="20% - Accent6 2 2 2 2 7" xfId="10644"/>
    <cellStyle name="20% - Accent6 2 2 2 2 8" xfId="10645"/>
    <cellStyle name="20% - Accent6 2 2 2 3" xfId="10646"/>
    <cellStyle name="20% - Accent6 2 2 2 3 2" xfId="10647"/>
    <cellStyle name="20% - Accent6 2 2 2 3 2 2" xfId="10648"/>
    <cellStyle name="20% - Accent6 2 2 2 3 2 2 2" xfId="10649"/>
    <cellStyle name="20% - Accent6 2 2 2 3 2 2 2 2" xfId="10650"/>
    <cellStyle name="20% - Accent6 2 2 2 3 2 2 2 3" xfId="52063"/>
    <cellStyle name="20% - Accent6 2 2 2 3 2 2 3" xfId="10651"/>
    <cellStyle name="20% - Accent6 2 2 2 3 2 2 4" xfId="10652"/>
    <cellStyle name="20% - Accent6 2 2 2 3 2 3" xfId="10653"/>
    <cellStyle name="20% - Accent6 2 2 2 3 2 3 2" xfId="10654"/>
    <cellStyle name="20% - Accent6 2 2 2 3 2 3 2 2" xfId="10655"/>
    <cellStyle name="20% - Accent6 2 2 2 3 2 3 2 3" xfId="52064"/>
    <cellStyle name="20% - Accent6 2 2 2 3 2 3 3" xfId="10656"/>
    <cellStyle name="20% - Accent6 2 2 2 3 2 3 4" xfId="10657"/>
    <cellStyle name="20% - Accent6 2 2 2 3 2 4" xfId="10658"/>
    <cellStyle name="20% - Accent6 2 2 2 3 2 4 2" xfId="10659"/>
    <cellStyle name="20% - Accent6 2 2 2 3 2 4 3" xfId="52065"/>
    <cellStyle name="20% - Accent6 2 2 2 3 2 5" xfId="10660"/>
    <cellStyle name="20% - Accent6 2 2 2 3 2 6" xfId="10661"/>
    <cellStyle name="20% - Accent6 2 2 2 3 3" xfId="10662"/>
    <cellStyle name="20% - Accent6 2 2 2 3 3 2" xfId="10663"/>
    <cellStyle name="20% - Accent6 2 2 2 3 3 2 2" xfId="10664"/>
    <cellStyle name="20% - Accent6 2 2 2 3 3 2 3" xfId="52066"/>
    <cellStyle name="20% - Accent6 2 2 2 3 3 3" xfId="10665"/>
    <cellStyle name="20% - Accent6 2 2 2 3 3 4" xfId="10666"/>
    <cellStyle name="20% - Accent6 2 2 2 3 4" xfId="10667"/>
    <cellStyle name="20% - Accent6 2 2 2 3 4 2" xfId="10668"/>
    <cellStyle name="20% - Accent6 2 2 2 3 4 2 2" xfId="10669"/>
    <cellStyle name="20% - Accent6 2 2 2 3 4 2 3" xfId="52067"/>
    <cellStyle name="20% - Accent6 2 2 2 3 4 3" xfId="10670"/>
    <cellStyle name="20% - Accent6 2 2 2 3 4 4" xfId="10671"/>
    <cellStyle name="20% - Accent6 2 2 2 3 5" xfId="10672"/>
    <cellStyle name="20% - Accent6 2 2 2 3 5 2" xfId="10673"/>
    <cellStyle name="20% - Accent6 2 2 2 3 5 3" xfId="52068"/>
    <cellStyle name="20% - Accent6 2 2 2 3 6" xfId="10674"/>
    <cellStyle name="20% - Accent6 2 2 2 3 7" xfId="10675"/>
    <cellStyle name="20% - Accent6 2 2 2 4" xfId="10676"/>
    <cellStyle name="20% - Accent6 2 2 2 4 2" xfId="10677"/>
    <cellStyle name="20% - Accent6 2 2 2 4 2 2" xfId="10678"/>
    <cellStyle name="20% - Accent6 2 2 2 4 2 2 2" xfId="10679"/>
    <cellStyle name="20% - Accent6 2 2 2 4 2 2 3" xfId="52069"/>
    <cellStyle name="20% - Accent6 2 2 2 4 2 3" xfId="10680"/>
    <cellStyle name="20% - Accent6 2 2 2 4 2 4" xfId="10681"/>
    <cellStyle name="20% - Accent6 2 2 2 4 3" xfId="10682"/>
    <cellStyle name="20% - Accent6 2 2 2 4 3 2" xfId="10683"/>
    <cellStyle name="20% - Accent6 2 2 2 4 3 2 2" xfId="10684"/>
    <cellStyle name="20% - Accent6 2 2 2 4 3 2 3" xfId="52070"/>
    <cellStyle name="20% - Accent6 2 2 2 4 3 3" xfId="10685"/>
    <cellStyle name="20% - Accent6 2 2 2 4 3 4" xfId="10686"/>
    <cellStyle name="20% - Accent6 2 2 2 4 4" xfId="10687"/>
    <cellStyle name="20% - Accent6 2 2 2 4 4 2" xfId="10688"/>
    <cellStyle name="20% - Accent6 2 2 2 4 4 3" xfId="52071"/>
    <cellStyle name="20% - Accent6 2 2 2 4 5" xfId="10689"/>
    <cellStyle name="20% - Accent6 2 2 2 4 6" xfId="10690"/>
    <cellStyle name="20% - Accent6 2 2 2 5" xfId="10691"/>
    <cellStyle name="20% - Accent6 2 2 2 5 2" xfId="10692"/>
    <cellStyle name="20% - Accent6 2 2 2 5 2 2" xfId="10693"/>
    <cellStyle name="20% - Accent6 2 2 2 5 2 2 2" xfId="10694"/>
    <cellStyle name="20% - Accent6 2 2 2 5 2 2 3" xfId="52072"/>
    <cellStyle name="20% - Accent6 2 2 2 5 2 3" xfId="10695"/>
    <cellStyle name="20% - Accent6 2 2 2 5 2 4" xfId="10696"/>
    <cellStyle name="20% - Accent6 2 2 2 5 3" xfId="10697"/>
    <cellStyle name="20% - Accent6 2 2 2 5 3 2" xfId="10698"/>
    <cellStyle name="20% - Accent6 2 2 2 5 3 3" xfId="52073"/>
    <cellStyle name="20% - Accent6 2 2 2 5 4" xfId="10699"/>
    <cellStyle name="20% - Accent6 2 2 2 5 5" xfId="10700"/>
    <cellStyle name="20% - Accent6 2 2 2 6" xfId="10701"/>
    <cellStyle name="20% - Accent6 2 2 2 6 2" xfId="10702"/>
    <cellStyle name="20% - Accent6 2 2 2 6 2 2" xfId="10703"/>
    <cellStyle name="20% - Accent6 2 2 2 6 2 3" xfId="52074"/>
    <cellStyle name="20% - Accent6 2 2 2 6 3" xfId="10704"/>
    <cellStyle name="20% - Accent6 2 2 2 6 4" xfId="10705"/>
    <cellStyle name="20% - Accent6 2 2 2 7" xfId="10706"/>
    <cellStyle name="20% - Accent6 2 2 2 7 2" xfId="10707"/>
    <cellStyle name="20% - Accent6 2 2 2 7 2 2" xfId="10708"/>
    <cellStyle name="20% - Accent6 2 2 2 7 2 3" xfId="52075"/>
    <cellStyle name="20% - Accent6 2 2 2 7 3" xfId="10709"/>
    <cellStyle name="20% - Accent6 2 2 2 7 4" xfId="10710"/>
    <cellStyle name="20% - Accent6 2 2 2 8" xfId="10711"/>
    <cellStyle name="20% - Accent6 2 2 2 8 2" xfId="10712"/>
    <cellStyle name="20% - Accent6 2 2 2 8 3" xfId="52076"/>
    <cellStyle name="20% - Accent6 2 2 2 9" xfId="10713"/>
    <cellStyle name="20% - Accent6 2 2 3" xfId="10714"/>
    <cellStyle name="20% - Accent6 2 2 3 2" xfId="10715"/>
    <cellStyle name="20% - Accent6 2 2 3 2 2" xfId="10716"/>
    <cellStyle name="20% - Accent6 2 2 3 2 2 2" xfId="10717"/>
    <cellStyle name="20% - Accent6 2 2 3 2 2 2 2" xfId="10718"/>
    <cellStyle name="20% - Accent6 2 2 3 2 2 2 2 2" xfId="10719"/>
    <cellStyle name="20% - Accent6 2 2 3 2 2 2 2 3" xfId="52077"/>
    <cellStyle name="20% - Accent6 2 2 3 2 2 2 3" xfId="10720"/>
    <cellStyle name="20% - Accent6 2 2 3 2 2 2 4" xfId="10721"/>
    <cellStyle name="20% - Accent6 2 2 3 2 2 3" xfId="10722"/>
    <cellStyle name="20% - Accent6 2 2 3 2 2 3 2" xfId="10723"/>
    <cellStyle name="20% - Accent6 2 2 3 2 2 3 2 2" xfId="10724"/>
    <cellStyle name="20% - Accent6 2 2 3 2 2 3 2 3" xfId="52078"/>
    <cellStyle name="20% - Accent6 2 2 3 2 2 3 3" xfId="10725"/>
    <cellStyle name="20% - Accent6 2 2 3 2 2 3 4" xfId="10726"/>
    <cellStyle name="20% - Accent6 2 2 3 2 2 4" xfId="10727"/>
    <cellStyle name="20% - Accent6 2 2 3 2 2 4 2" xfId="10728"/>
    <cellStyle name="20% - Accent6 2 2 3 2 2 4 3" xfId="52079"/>
    <cellStyle name="20% - Accent6 2 2 3 2 2 5" xfId="10729"/>
    <cellStyle name="20% - Accent6 2 2 3 2 2 6" xfId="10730"/>
    <cellStyle name="20% - Accent6 2 2 3 2 3" xfId="10731"/>
    <cellStyle name="20% - Accent6 2 2 3 2 3 2" xfId="10732"/>
    <cellStyle name="20% - Accent6 2 2 3 2 3 2 2" xfId="10733"/>
    <cellStyle name="20% - Accent6 2 2 3 2 3 2 3" xfId="52080"/>
    <cellStyle name="20% - Accent6 2 2 3 2 3 3" xfId="10734"/>
    <cellStyle name="20% - Accent6 2 2 3 2 3 4" xfId="10735"/>
    <cellStyle name="20% - Accent6 2 2 3 2 4" xfId="10736"/>
    <cellStyle name="20% - Accent6 2 2 3 2 4 2" xfId="10737"/>
    <cellStyle name="20% - Accent6 2 2 3 2 4 2 2" xfId="10738"/>
    <cellStyle name="20% - Accent6 2 2 3 2 4 2 3" xfId="52081"/>
    <cellStyle name="20% - Accent6 2 2 3 2 4 3" xfId="10739"/>
    <cellStyle name="20% - Accent6 2 2 3 2 4 4" xfId="10740"/>
    <cellStyle name="20% - Accent6 2 2 3 2 5" xfId="10741"/>
    <cellStyle name="20% - Accent6 2 2 3 2 5 2" xfId="10742"/>
    <cellStyle name="20% - Accent6 2 2 3 2 5 3" xfId="52082"/>
    <cellStyle name="20% - Accent6 2 2 3 2 6" xfId="10743"/>
    <cellStyle name="20% - Accent6 2 2 3 2 7" xfId="10744"/>
    <cellStyle name="20% - Accent6 2 2 3 3" xfId="10745"/>
    <cellStyle name="20% - Accent6 2 2 3 3 2" xfId="10746"/>
    <cellStyle name="20% - Accent6 2 2 3 3 2 2" xfId="10747"/>
    <cellStyle name="20% - Accent6 2 2 3 3 2 2 2" xfId="10748"/>
    <cellStyle name="20% - Accent6 2 2 3 3 2 2 3" xfId="52083"/>
    <cellStyle name="20% - Accent6 2 2 3 3 2 3" xfId="10749"/>
    <cellStyle name="20% - Accent6 2 2 3 3 2 4" xfId="10750"/>
    <cellStyle name="20% - Accent6 2 2 3 3 3" xfId="10751"/>
    <cellStyle name="20% - Accent6 2 2 3 3 3 2" xfId="10752"/>
    <cellStyle name="20% - Accent6 2 2 3 3 3 2 2" xfId="10753"/>
    <cellStyle name="20% - Accent6 2 2 3 3 3 2 3" xfId="52084"/>
    <cellStyle name="20% - Accent6 2 2 3 3 3 3" xfId="10754"/>
    <cellStyle name="20% - Accent6 2 2 3 3 3 4" xfId="10755"/>
    <cellStyle name="20% - Accent6 2 2 3 3 4" xfId="10756"/>
    <cellStyle name="20% - Accent6 2 2 3 3 4 2" xfId="10757"/>
    <cellStyle name="20% - Accent6 2 2 3 3 4 3" xfId="52085"/>
    <cellStyle name="20% - Accent6 2 2 3 3 5" xfId="10758"/>
    <cellStyle name="20% - Accent6 2 2 3 3 6" xfId="10759"/>
    <cellStyle name="20% - Accent6 2 2 3 4" xfId="10760"/>
    <cellStyle name="20% - Accent6 2 2 3 4 2" xfId="10761"/>
    <cellStyle name="20% - Accent6 2 2 3 4 2 2" xfId="10762"/>
    <cellStyle name="20% - Accent6 2 2 3 4 2 2 2" xfId="10763"/>
    <cellStyle name="20% - Accent6 2 2 3 4 2 2 3" xfId="52086"/>
    <cellStyle name="20% - Accent6 2 2 3 4 2 3" xfId="10764"/>
    <cellStyle name="20% - Accent6 2 2 3 4 2 4" xfId="10765"/>
    <cellStyle name="20% - Accent6 2 2 3 4 3" xfId="10766"/>
    <cellStyle name="20% - Accent6 2 2 3 4 3 2" xfId="10767"/>
    <cellStyle name="20% - Accent6 2 2 3 4 3 3" xfId="52087"/>
    <cellStyle name="20% - Accent6 2 2 3 4 4" xfId="10768"/>
    <cellStyle name="20% - Accent6 2 2 3 4 5" xfId="10769"/>
    <cellStyle name="20% - Accent6 2 2 3 5" xfId="10770"/>
    <cellStyle name="20% - Accent6 2 2 3 5 2" xfId="10771"/>
    <cellStyle name="20% - Accent6 2 2 3 5 2 2" xfId="10772"/>
    <cellStyle name="20% - Accent6 2 2 3 5 2 3" xfId="52088"/>
    <cellStyle name="20% - Accent6 2 2 3 5 3" xfId="10773"/>
    <cellStyle name="20% - Accent6 2 2 3 5 4" xfId="10774"/>
    <cellStyle name="20% - Accent6 2 2 3 6" xfId="10775"/>
    <cellStyle name="20% - Accent6 2 2 3 6 2" xfId="10776"/>
    <cellStyle name="20% - Accent6 2 2 3 6 2 2" xfId="10777"/>
    <cellStyle name="20% - Accent6 2 2 3 6 2 3" xfId="52089"/>
    <cellStyle name="20% - Accent6 2 2 3 6 3" xfId="10778"/>
    <cellStyle name="20% - Accent6 2 2 3 6 4" xfId="10779"/>
    <cellStyle name="20% - Accent6 2 2 3 7" xfId="10780"/>
    <cellStyle name="20% - Accent6 2 2 3 7 2" xfId="10781"/>
    <cellStyle name="20% - Accent6 2 2 3 7 3" xfId="52090"/>
    <cellStyle name="20% - Accent6 2 2 3 8" xfId="10782"/>
    <cellStyle name="20% - Accent6 2 2 3 9" xfId="10783"/>
    <cellStyle name="20% - Accent6 2 2 4" xfId="10784"/>
    <cellStyle name="20% - Accent6 2 2 4 2" xfId="10785"/>
    <cellStyle name="20% - Accent6 2 2 4 2 2" xfId="10786"/>
    <cellStyle name="20% - Accent6 2 2 4 2 2 2" xfId="10787"/>
    <cellStyle name="20% - Accent6 2 2 4 2 2 2 2" xfId="10788"/>
    <cellStyle name="20% - Accent6 2 2 4 2 2 2 3" xfId="52091"/>
    <cellStyle name="20% - Accent6 2 2 4 2 2 3" xfId="10789"/>
    <cellStyle name="20% - Accent6 2 2 4 2 2 4" xfId="10790"/>
    <cellStyle name="20% - Accent6 2 2 4 2 3" xfId="10791"/>
    <cellStyle name="20% - Accent6 2 2 4 2 3 2" xfId="10792"/>
    <cellStyle name="20% - Accent6 2 2 4 2 3 2 2" xfId="10793"/>
    <cellStyle name="20% - Accent6 2 2 4 2 3 2 3" xfId="52092"/>
    <cellStyle name="20% - Accent6 2 2 4 2 3 3" xfId="10794"/>
    <cellStyle name="20% - Accent6 2 2 4 2 3 4" xfId="10795"/>
    <cellStyle name="20% - Accent6 2 2 4 2 4" xfId="10796"/>
    <cellStyle name="20% - Accent6 2 2 4 2 4 2" xfId="10797"/>
    <cellStyle name="20% - Accent6 2 2 4 2 4 3" xfId="52093"/>
    <cellStyle name="20% - Accent6 2 2 4 2 5" xfId="10798"/>
    <cellStyle name="20% - Accent6 2 2 4 2 6" xfId="10799"/>
    <cellStyle name="20% - Accent6 2 2 4 3" xfId="10800"/>
    <cellStyle name="20% - Accent6 2 2 4 3 2" xfId="10801"/>
    <cellStyle name="20% - Accent6 2 2 4 3 2 2" xfId="10802"/>
    <cellStyle name="20% - Accent6 2 2 4 3 2 3" xfId="52094"/>
    <cellStyle name="20% - Accent6 2 2 4 3 3" xfId="10803"/>
    <cellStyle name="20% - Accent6 2 2 4 3 4" xfId="10804"/>
    <cellStyle name="20% - Accent6 2 2 4 4" xfId="10805"/>
    <cellStyle name="20% - Accent6 2 2 4 4 2" xfId="10806"/>
    <cellStyle name="20% - Accent6 2 2 4 4 2 2" xfId="10807"/>
    <cellStyle name="20% - Accent6 2 2 4 4 2 3" xfId="52095"/>
    <cellStyle name="20% - Accent6 2 2 4 4 3" xfId="10808"/>
    <cellStyle name="20% - Accent6 2 2 4 4 4" xfId="10809"/>
    <cellStyle name="20% - Accent6 2 2 4 5" xfId="10810"/>
    <cellStyle name="20% - Accent6 2 2 4 5 2" xfId="10811"/>
    <cellStyle name="20% - Accent6 2 2 4 5 3" xfId="52096"/>
    <cellStyle name="20% - Accent6 2 2 4 6" xfId="10812"/>
    <cellStyle name="20% - Accent6 2 2 4 7" xfId="10813"/>
    <cellStyle name="20% - Accent6 2 2 5" xfId="10814"/>
    <cellStyle name="20% - Accent6 2 2 5 2" xfId="10815"/>
    <cellStyle name="20% - Accent6 2 2 5 2 2" xfId="10816"/>
    <cellStyle name="20% - Accent6 2 2 5 2 2 2" xfId="10817"/>
    <cellStyle name="20% - Accent6 2 2 5 2 2 3" xfId="52097"/>
    <cellStyle name="20% - Accent6 2 2 5 2 3" xfId="10818"/>
    <cellStyle name="20% - Accent6 2 2 5 2 4" xfId="10819"/>
    <cellStyle name="20% - Accent6 2 2 5 3" xfId="10820"/>
    <cellStyle name="20% - Accent6 2 2 5 3 2" xfId="10821"/>
    <cellStyle name="20% - Accent6 2 2 5 3 2 2" xfId="10822"/>
    <cellStyle name="20% - Accent6 2 2 5 3 2 3" xfId="52098"/>
    <cellStyle name="20% - Accent6 2 2 5 3 3" xfId="10823"/>
    <cellStyle name="20% - Accent6 2 2 5 3 4" xfId="10824"/>
    <cellStyle name="20% - Accent6 2 2 5 4" xfId="10825"/>
    <cellStyle name="20% - Accent6 2 2 5 4 2" xfId="10826"/>
    <cellStyle name="20% - Accent6 2 2 5 4 3" xfId="52099"/>
    <cellStyle name="20% - Accent6 2 2 5 5" xfId="10827"/>
    <cellStyle name="20% - Accent6 2 2 5 6" xfId="10828"/>
    <cellStyle name="20% - Accent6 2 2 6" xfId="10829"/>
    <cellStyle name="20% - Accent6 2 2 6 2" xfId="10830"/>
    <cellStyle name="20% - Accent6 2 2 6 2 2" xfId="10831"/>
    <cellStyle name="20% - Accent6 2 2 6 2 2 2" xfId="10832"/>
    <cellStyle name="20% - Accent6 2 2 6 2 2 3" xfId="52100"/>
    <cellStyle name="20% - Accent6 2 2 6 2 3" xfId="10833"/>
    <cellStyle name="20% - Accent6 2 2 6 2 4" xfId="10834"/>
    <cellStyle name="20% - Accent6 2 2 6 3" xfId="10835"/>
    <cellStyle name="20% - Accent6 2 2 6 3 2" xfId="10836"/>
    <cellStyle name="20% - Accent6 2 2 6 3 3" xfId="52101"/>
    <cellStyle name="20% - Accent6 2 2 6 4" xfId="10837"/>
    <cellStyle name="20% - Accent6 2 2 6 5" xfId="10838"/>
    <cellStyle name="20% - Accent6 2 2 7" xfId="10839"/>
    <cellStyle name="20% - Accent6 2 2 7 2" xfId="10840"/>
    <cellStyle name="20% - Accent6 2 2 7 2 2" xfId="10841"/>
    <cellStyle name="20% - Accent6 2 2 7 2 3" xfId="52102"/>
    <cellStyle name="20% - Accent6 2 2 7 3" xfId="10842"/>
    <cellStyle name="20% - Accent6 2 2 7 4" xfId="10843"/>
    <cellStyle name="20% - Accent6 2 2 8" xfId="10844"/>
    <cellStyle name="20% - Accent6 2 2 8 2" xfId="10845"/>
    <cellStyle name="20% - Accent6 2 2 8 2 2" xfId="10846"/>
    <cellStyle name="20% - Accent6 2 2 8 2 3" xfId="52103"/>
    <cellStyle name="20% - Accent6 2 2 8 3" xfId="10847"/>
    <cellStyle name="20% - Accent6 2 2 8 4" xfId="10848"/>
    <cellStyle name="20% - Accent6 2 2 9" xfId="10849"/>
    <cellStyle name="20% - Accent6 2 2 9 2" xfId="10850"/>
    <cellStyle name="20% - Accent6 2 2 9 3" xfId="52104"/>
    <cellStyle name="20% - Accent6 2 3" xfId="10851"/>
    <cellStyle name="20% - Accent6 2 3 10" xfId="10852"/>
    <cellStyle name="20% - Accent6 2 3 11" xfId="10853"/>
    <cellStyle name="20% - Accent6 2 3 12" xfId="60531"/>
    <cellStyle name="20% - Accent6 2 3 2" xfId="10854"/>
    <cellStyle name="20% - Accent6 2 3 2 10" xfId="10855"/>
    <cellStyle name="20% - Accent6 2 3 2 2" xfId="10856"/>
    <cellStyle name="20% - Accent6 2 3 2 2 2" xfId="10857"/>
    <cellStyle name="20% - Accent6 2 3 2 2 2 2" xfId="10858"/>
    <cellStyle name="20% - Accent6 2 3 2 2 2 2 2" xfId="10859"/>
    <cellStyle name="20% - Accent6 2 3 2 2 2 2 2 2" xfId="10860"/>
    <cellStyle name="20% - Accent6 2 3 2 2 2 2 2 2 2" xfId="10861"/>
    <cellStyle name="20% - Accent6 2 3 2 2 2 2 2 2 3" xfId="52105"/>
    <cellStyle name="20% - Accent6 2 3 2 2 2 2 2 3" xfId="10862"/>
    <cellStyle name="20% - Accent6 2 3 2 2 2 2 2 4" xfId="10863"/>
    <cellStyle name="20% - Accent6 2 3 2 2 2 2 3" xfId="10864"/>
    <cellStyle name="20% - Accent6 2 3 2 2 2 2 3 2" xfId="10865"/>
    <cellStyle name="20% - Accent6 2 3 2 2 2 2 3 2 2" xfId="10866"/>
    <cellStyle name="20% - Accent6 2 3 2 2 2 2 3 2 3" xfId="52106"/>
    <cellStyle name="20% - Accent6 2 3 2 2 2 2 3 3" xfId="10867"/>
    <cellStyle name="20% - Accent6 2 3 2 2 2 2 3 4" xfId="10868"/>
    <cellStyle name="20% - Accent6 2 3 2 2 2 2 4" xfId="10869"/>
    <cellStyle name="20% - Accent6 2 3 2 2 2 2 4 2" xfId="10870"/>
    <cellStyle name="20% - Accent6 2 3 2 2 2 2 4 3" xfId="52107"/>
    <cellStyle name="20% - Accent6 2 3 2 2 2 2 5" xfId="10871"/>
    <cellStyle name="20% - Accent6 2 3 2 2 2 2 6" xfId="10872"/>
    <cellStyle name="20% - Accent6 2 3 2 2 2 3" xfId="10873"/>
    <cellStyle name="20% - Accent6 2 3 2 2 2 3 2" xfId="10874"/>
    <cellStyle name="20% - Accent6 2 3 2 2 2 3 2 2" xfId="10875"/>
    <cellStyle name="20% - Accent6 2 3 2 2 2 3 2 3" xfId="52108"/>
    <cellStyle name="20% - Accent6 2 3 2 2 2 3 3" xfId="10876"/>
    <cellStyle name="20% - Accent6 2 3 2 2 2 3 4" xfId="10877"/>
    <cellStyle name="20% - Accent6 2 3 2 2 2 4" xfId="10878"/>
    <cellStyle name="20% - Accent6 2 3 2 2 2 4 2" xfId="10879"/>
    <cellStyle name="20% - Accent6 2 3 2 2 2 4 2 2" xfId="10880"/>
    <cellStyle name="20% - Accent6 2 3 2 2 2 4 2 3" xfId="52109"/>
    <cellStyle name="20% - Accent6 2 3 2 2 2 4 3" xfId="10881"/>
    <cellStyle name="20% - Accent6 2 3 2 2 2 4 4" xfId="10882"/>
    <cellStyle name="20% - Accent6 2 3 2 2 2 5" xfId="10883"/>
    <cellStyle name="20% - Accent6 2 3 2 2 2 5 2" xfId="10884"/>
    <cellStyle name="20% - Accent6 2 3 2 2 2 5 3" xfId="52110"/>
    <cellStyle name="20% - Accent6 2 3 2 2 2 6" xfId="10885"/>
    <cellStyle name="20% - Accent6 2 3 2 2 2 7" xfId="10886"/>
    <cellStyle name="20% - Accent6 2 3 2 2 3" xfId="10887"/>
    <cellStyle name="20% - Accent6 2 3 2 2 3 2" xfId="10888"/>
    <cellStyle name="20% - Accent6 2 3 2 2 3 2 2" xfId="10889"/>
    <cellStyle name="20% - Accent6 2 3 2 2 3 2 2 2" xfId="10890"/>
    <cellStyle name="20% - Accent6 2 3 2 2 3 2 2 3" xfId="52111"/>
    <cellStyle name="20% - Accent6 2 3 2 2 3 2 3" xfId="10891"/>
    <cellStyle name="20% - Accent6 2 3 2 2 3 2 4" xfId="10892"/>
    <cellStyle name="20% - Accent6 2 3 2 2 3 3" xfId="10893"/>
    <cellStyle name="20% - Accent6 2 3 2 2 3 3 2" xfId="10894"/>
    <cellStyle name="20% - Accent6 2 3 2 2 3 3 2 2" xfId="10895"/>
    <cellStyle name="20% - Accent6 2 3 2 2 3 3 2 3" xfId="52112"/>
    <cellStyle name="20% - Accent6 2 3 2 2 3 3 3" xfId="10896"/>
    <cellStyle name="20% - Accent6 2 3 2 2 3 3 4" xfId="10897"/>
    <cellStyle name="20% - Accent6 2 3 2 2 3 4" xfId="10898"/>
    <cellStyle name="20% - Accent6 2 3 2 2 3 4 2" xfId="10899"/>
    <cellStyle name="20% - Accent6 2 3 2 2 3 4 3" xfId="52113"/>
    <cellStyle name="20% - Accent6 2 3 2 2 3 5" xfId="10900"/>
    <cellStyle name="20% - Accent6 2 3 2 2 3 6" xfId="10901"/>
    <cellStyle name="20% - Accent6 2 3 2 2 4" xfId="10902"/>
    <cellStyle name="20% - Accent6 2 3 2 2 4 2" xfId="10903"/>
    <cellStyle name="20% - Accent6 2 3 2 2 4 2 2" xfId="10904"/>
    <cellStyle name="20% - Accent6 2 3 2 2 4 2 3" xfId="52114"/>
    <cellStyle name="20% - Accent6 2 3 2 2 4 3" xfId="10905"/>
    <cellStyle name="20% - Accent6 2 3 2 2 4 4" xfId="10906"/>
    <cellStyle name="20% - Accent6 2 3 2 2 5" xfId="10907"/>
    <cellStyle name="20% - Accent6 2 3 2 2 5 2" xfId="10908"/>
    <cellStyle name="20% - Accent6 2 3 2 2 5 2 2" xfId="10909"/>
    <cellStyle name="20% - Accent6 2 3 2 2 5 2 3" xfId="52115"/>
    <cellStyle name="20% - Accent6 2 3 2 2 5 3" xfId="10910"/>
    <cellStyle name="20% - Accent6 2 3 2 2 5 4" xfId="10911"/>
    <cellStyle name="20% - Accent6 2 3 2 2 6" xfId="10912"/>
    <cellStyle name="20% - Accent6 2 3 2 2 6 2" xfId="10913"/>
    <cellStyle name="20% - Accent6 2 3 2 2 6 3" xfId="52116"/>
    <cellStyle name="20% - Accent6 2 3 2 2 7" xfId="10914"/>
    <cellStyle name="20% - Accent6 2 3 2 2 8" xfId="10915"/>
    <cellStyle name="20% - Accent6 2 3 2 3" xfId="10916"/>
    <cellStyle name="20% - Accent6 2 3 2 3 2" xfId="10917"/>
    <cellStyle name="20% - Accent6 2 3 2 3 2 2" xfId="10918"/>
    <cellStyle name="20% - Accent6 2 3 2 3 2 2 2" xfId="10919"/>
    <cellStyle name="20% - Accent6 2 3 2 3 2 2 2 2" xfId="10920"/>
    <cellStyle name="20% - Accent6 2 3 2 3 2 2 2 3" xfId="52117"/>
    <cellStyle name="20% - Accent6 2 3 2 3 2 2 3" xfId="10921"/>
    <cellStyle name="20% - Accent6 2 3 2 3 2 2 4" xfId="10922"/>
    <cellStyle name="20% - Accent6 2 3 2 3 2 3" xfId="10923"/>
    <cellStyle name="20% - Accent6 2 3 2 3 2 3 2" xfId="10924"/>
    <cellStyle name="20% - Accent6 2 3 2 3 2 3 2 2" xfId="10925"/>
    <cellStyle name="20% - Accent6 2 3 2 3 2 3 2 3" xfId="52118"/>
    <cellStyle name="20% - Accent6 2 3 2 3 2 3 3" xfId="10926"/>
    <cellStyle name="20% - Accent6 2 3 2 3 2 3 4" xfId="10927"/>
    <cellStyle name="20% - Accent6 2 3 2 3 2 4" xfId="10928"/>
    <cellStyle name="20% - Accent6 2 3 2 3 2 4 2" xfId="10929"/>
    <cellStyle name="20% - Accent6 2 3 2 3 2 4 3" xfId="52119"/>
    <cellStyle name="20% - Accent6 2 3 2 3 2 5" xfId="10930"/>
    <cellStyle name="20% - Accent6 2 3 2 3 2 6" xfId="10931"/>
    <cellStyle name="20% - Accent6 2 3 2 3 3" xfId="10932"/>
    <cellStyle name="20% - Accent6 2 3 2 3 3 2" xfId="10933"/>
    <cellStyle name="20% - Accent6 2 3 2 3 3 2 2" xfId="10934"/>
    <cellStyle name="20% - Accent6 2 3 2 3 3 2 3" xfId="52120"/>
    <cellStyle name="20% - Accent6 2 3 2 3 3 3" xfId="10935"/>
    <cellStyle name="20% - Accent6 2 3 2 3 3 4" xfId="10936"/>
    <cellStyle name="20% - Accent6 2 3 2 3 4" xfId="10937"/>
    <cellStyle name="20% - Accent6 2 3 2 3 4 2" xfId="10938"/>
    <cellStyle name="20% - Accent6 2 3 2 3 4 2 2" xfId="10939"/>
    <cellStyle name="20% - Accent6 2 3 2 3 4 2 3" xfId="52121"/>
    <cellStyle name="20% - Accent6 2 3 2 3 4 3" xfId="10940"/>
    <cellStyle name="20% - Accent6 2 3 2 3 4 4" xfId="10941"/>
    <cellStyle name="20% - Accent6 2 3 2 3 5" xfId="10942"/>
    <cellStyle name="20% - Accent6 2 3 2 3 5 2" xfId="10943"/>
    <cellStyle name="20% - Accent6 2 3 2 3 5 3" xfId="52122"/>
    <cellStyle name="20% - Accent6 2 3 2 3 6" xfId="10944"/>
    <cellStyle name="20% - Accent6 2 3 2 3 7" xfId="10945"/>
    <cellStyle name="20% - Accent6 2 3 2 4" xfId="10946"/>
    <cellStyle name="20% - Accent6 2 3 2 4 2" xfId="10947"/>
    <cellStyle name="20% - Accent6 2 3 2 4 2 2" xfId="10948"/>
    <cellStyle name="20% - Accent6 2 3 2 4 2 2 2" xfId="10949"/>
    <cellStyle name="20% - Accent6 2 3 2 4 2 2 3" xfId="52123"/>
    <cellStyle name="20% - Accent6 2 3 2 4 2 3" xfId="10950"/>
    <cellStyle name="20% - Accent6 2 3 2 4 2 4" xfId="10951"/>
    <cellStyle name="20% - Accent6 2 3 2 4 3" xfId="10952"/>
    <cellStyle name="20% - Accent6 2 3 2 4 3 2" xfId="10953"/>
    <cellStyle name="20% - Accent6 2 3 2 4 3 2 2" xfId="10954"/>
    <cellStyle name="20% - Accent6 2 3 2 4 3 2 3" xfId="52124"/>
    <cellStyle name="20% - Accent6 2 3 2 4 3 3" xfId="10955"/>
    <cellStyle name="20% - Accent6 2 3 2 4 3 4" xfId="10956"/>
    <cellStyle name="20% - Accent6 2 3 2 4 4" xfId="10957"/>
    <cellStyle name="20% - Accent6 2 3 2 4 4 2" xfId="10958"/>
    <cellStyle name="20% - Accent6 2 3 2 4 4 3" xfId="52125"/>
    <cellStyle name="20% - Accent6 2 3 2 4 5" xfId="10959"/>
    <cellStyle name="20% - Accent6 2 3 2 4 6" xfId="10960"/>
    <cellStyle name="20% - Accent6 2 3 2 5" xfId="10961"/>
    <cellStyle name="20% - Accent6 2 3 2 5 2" xfId="10962"/>
    <cellStyle name="20% - Accent6 2 3 2 5 2 2" xfId="10963"/>
    <cellStyle name="20% - Accent6 2 3 2 5 2 2 2" xfId="10964"/>
    <cellStyle name="20% - Accent6 2 3 2 5 2 2 3" xfId="52126"/>
    <cellStyle name="20% - Accent6 2 3 2 5 2 3" xfId="10965"/>
    <cellStyle name="20% - Accent6 2 3 2 5 2 4" xfId="10966"/>
    <cellStyle name="20% - Accent6 2 3 2 5 3" xfId="10967"/>
    <cellStyle name="20% - Accent6 2 3 2 5 3 2" xfId="10968"/>
    <cellStyle name="20% - Accent6 2 3 2 5 3 3" xfId="52127"/>
    <cellStyle name="20% - Accent6 2 3 2 5 4" xfId="10969"/>
    <cellStyle name="20% - Accent6 2 3 2 5 5" xfId="10970"/>
    <cellStyle name="20% - Accent6 2 3 2 6" xfId="10971"/>
    <cellStyle name="20% - Accent6 2 3 2 6 2" xfId="10972"/>
    <cellStyle name="20% - Accent6 2 3 2 6 2 2" xfId="10973"/>
    <cellStyle name="20% - Accent6 2 3 2 6 2 3" xfId="52128"/>
    <cellStyle name="20% - Accent6 2 3 2 6 3" xfId="10974"/>
    <cellStyle name="20% - Accent6 2 3 2 6 4" xfId="10975"/>
    <cellStyle name="20% - Accent6 2 3 2 7" xfId="10976"/>
    <cellStyle name="20% - Accent6 2 3 2 7 2" xfId="10977"/>
    <cellStyle name="20% - Accent6 2 3 2 7 2 2" xfId="10978"/>
    <cellStyle name="20% - Accent6 2 3 2 7 2 3" xfId="52129"/>
    <cellStyle name="20% - Accent6 2 3 2 7 3" xfId="10979"/>
    <cellStyle name="20% - Accent6 2 3 2 7 4" xfId="10980"/>
    <cellStyle name="20% - Accent6 2 3 2 8" xfId="10981"/>
    <cellStyle name="20% - Accent6 2 3 2 8 2" xfId="10982"/>
    <cellStyle name="20% - Accent6 2 3 2 8 3" xfId="52130"/>
    <cellStyle name="20% - Accent6 2 3 2 9" xfId="10983"/>
    <cellStyle name="20% - Accent6 2 3 3" xfId="10984"/>
    <cellStyle name="20% - Accent6 2 3 3 2" xfId="10985"/>
    <cellStyle name="20% - Accent6 2 3 3 2 2" xfId="10986"/>
    <cellStyle name="20% - Accent6 2 3 3 2 2 2" xfId="10987"/>
    <cellStyle name="20% - Accent6 2 3 3 2 2 2 2" xfId="10988"/>
    <cellStyle name="20% - Accent6 2 3 3 2 2 2 2 2" xfId="10989"/>
    <cellStyle name="20% - Accent6 2 3 3 2 2 2 2 3" xfId="52131"/>
    <cellStyle name="20% - Accent6 2 3 3 2 2 2 3" xfId="10990"/>
    <cellStyle name="20% - Accent6 2 3 3 2 2 2 4" xfId="10991"/>
    <cellStyle name="20% - Accent6 2 3 3 2 2 3" xfId="10992"/>
    <cellStyle name="20% - Accent6 2 3 3 2 2 3 2" xfId="10993"/>
    <cellStyle name="20% - Accent6 2 3 3 2 2 3 2 2" xfId="10994"/>
    <cellStyle name="20% - Accent6 2 3 3 2 2 3 2 3" xfId="52132"/>
    <cellStyle name="20% - Accent6 2 3 3 2 2 3 3" xfId="10995"/>
    <cellStyle name="20% - Accent6 2 3 3 2 2 3 4" xfId="10996"/>
    <cellStyle name="20% - Accent6 2 3 3 2 2 4" xfId="10997"/>
    <cellStyle name="20% - Accent6 2 3 3 2 2 4 2" xfId="10998"/>
    <cellStyle name="20% - Accent6 2 3 3 2 2 4 3" xfId="52133"/>
    <cellStyle name="20% - Accent6 2 3 3 2 2 5" xfId="10999"/>
    <cellStyle name="20% - Accent6 2 3 3 2 2 6" xfId="11000"/>
    <cellStyle name="20% - Accent6 2 3 3 2 3" xfId="11001"/>
    <cellStyle name="20% - Accent6 2 3 3 2 3 2" xfId="11002"/>
    <cellStyle name="20% - Accent6 2 3 3 2 3 2 2" xfId="11003"/>
    <cellStyle name="20% - Accent6 2 3 3 2 3 2 3" xfId="52134"/>
    <cellStyle name="20% - Accent6 2 3 3 2 3 3" xfId="11004"/>
    <cellStyle name="20% - Accent6 2 3 3 2 3 4" xfId="11005"/>
    <cellStyle name="20% - Accent6 2 3 3 2 4" xfId="11006"/>
    <cellStyle name="20% - Accent6 2 3 3 2 4 2" xfId="11007"/>
    <cellStyle name="20% - Accent6 2 3 3 2 4 2 2" xfId="11008"/>
    <cellStyle name="20% - Accent6 2 3 3 2 4 2 3" xfId="52135"/>
    <cellStyle name="20% - Accent6 2 3 3 2 4 3" xfId="11009"/>
    <cellStyle name="20% - Accent6 2 3 3 2 4 4" xfId="11010"/>
    <cellStyle name="20% - Accent6 2 3 3 2 5" xfId="11011"/>
    <cellStyle name="20% - Accent6 2 3 3 2 5 2" xfId="11012"/>
    <cellStyle name="20% - Accent6 2 3 3 2 5 3" xfId="52136"/>
    <cellStyle name="20% - Accent6 2 3 3 2 6" xfId="11013"/>
    <cellStyle name="20% - Accent6 2 3 3 2 7" xfId="11014"/>
    <cellStyle name="20% - Accent6 2 3 3 3" xfId="11015"/>
    <cellStyle name="20% - Accent6 2 3 3 3 2" xfId="11016"/>
    <cellStyle name="20% - Accent6 2 3 3 3 2 2" xfId="11017"/>
    <cellStyle name="20% - Accent6 2 3 3 3 2 2 2" xfId="11018"/>
    <cellStyle name="20% - Accent6 2 3 3 3 2 2 3" xfId="52137"/>
    <cellStyle name="20% - Accent6 2 3 3 3 2 3" xfId="11019"/>
    <cellStyle name="20% - Accent6 2 3 3 3 2 4" xfId="11020"/>
    <cellStyle name="20% - Accent6 2 3 3 3 3" xfId="11021"/>
    <cellStyle name="20% - Accent6 2 3 3 3 3 2" xfId="11022"/>
    <cellStyle name="20% - Accent6 2 3 3 3 3 2 2" xfId="11023"/>
    <cellStyle name="20% - Accent6 2 3 3 3 3 2 3" xfId="52138"/>
    <cellStyle name="20% - Accent6 2 3 3 3 3 3" xfId="11024"/>
    <cellStyle name="20% - Accent6 2 3 3 3 3 4" xfId="11025"/>
    <cellStyle name="20% - Accent6 2 3 3 3 4" xfId="11026"/>
    <cellStyle name="20% - Accent6 2 3 3 3 4 2" xfId="11027"/>
    <cellStyle name="20% - Accent6 2 3 3 3 4 3" xfId="52139"/>
    <cellStyle name="20% - Accent6 2 3 3 3 5" xfId="11028"/>
    <cellStyle name="20% - Accent6 2 3 3 3 6" xfId="11029"/>
    <cellStyle name="20% - Accent6 2 3 3 4" xfId="11030"/>
    <cellStyle name="20% - Accent6 2 3 3 4 2" xfId="11031"/>
    <cellStyle name="20% - Accent6 2 3 3 4 2 2" xfId="11032"/>
    <cellStyle name="20% - Accent6 2 3 3 4 2 3" xfId="52140"/>
    <cellStyle name="20% - Accent6 2 3 3 4 3" xfId="11033"/>
    <cellStyle name="20% - Accent6 2 3 3 4 4" xfId="11034"/>
    <cellStyle name="20% - Accent6 2 3 3 5" xfId="11035"/>
    <cellStyle name="20% - Accent6 2 3 3 5 2" xfId="11036"/>
    <cellStyle name="20% - Accent6 2 3 3 5 2 2" xfId="11037"/>
    <cellStyle name="20% - Accent6 2 3 3 5 2 3" xfId="52141"/>
    <cellStyle name="20% - Accent6 2 3 3 5 3" xfId="11038"/>
    <cellStyle name="20% - Accent6 2 3 3 5 4" xfId="11039"/>
    <cellStyle name="20% - Accent6 2 3 3 6" xfId="11040"/>
    <cellStyle name="20% - Accent6 2 3 3 6 2" xfId="11041"/>
    <cellStyle name="20% - Accent6 2 3 3 6 3" xfId="52142"/>
    <cellStyle name="20% - Accent6 2 3 3 7" xfId="11042"/>
    <cellStyle name="20% - Accent6 2 3 3 8" xfId="11043"/>
    <cellStyle name="20% - Accent6 2 3 4" xfId="11044"/>
    <cellStyle name="20% - Accent6 2 3 4 2" xfId="11045"/>
    <cellStyle name="20% - Accent6 2 3 4 2 2" xfId="11046"/>
    <cellStyle name="20% - Accent6 2 3 4 2 2 2" xfId="11047"/>
    <cellStyle name="20% - Accent6 2 3 4 2 2 2 2" xfId="11048"/>
    <cellStyle name="20% - Accent6 2 3 4 2 2 2 3" xfId="52143"/>
    <cellStyle name="20% - Accent6 2 3 4 2 2 3" xfId="11049"/>
    <cellStyle name="20% - Accent6 2 3 4 2 2 4" xfId="11050"/>
    <cellStyle name="20% - Accent6 2 3 4 2 3" xfId="11051"/>
    <cellStyle name="20% - Accent6 2 3 4 2 3 2" xfId="11052"/>
    <cellStyle name="20% - Accent6 2 3 4 2 3 2 2" xfId="11053"/>
    <cellStyle name="20% - Accent6 2 3 4 2 3 2 3" xfId="52144"/>
    <cellStyle name="20% - Accent6 2 3 4 2 3 3" xfId="11054"/>
    <cellStyle name="20% - Accent6 2 3 4 2 3 4" xfId="11055"/>
    <cellStyle name="20% - Accent6 2 3 4 2 4" xfId="11056"/>
    <cellStyle name="20% - Accent6 2 3 4 2 4 2" xfId="11057"/>
    <cellStyle name="20% - Accent6 2 3 4 2 4 3" xfId="52145"/>
    <cellStyle name="20% - Accent6 2 3 4 2 5" xfId="11058"/>
    <cellStyle name="20% - Accent6 2 3 4 2 6" xfId="11059"/>
    <cellStyle name="20% - Accent6 2 3 4 3" xfId="11060"/>
    <cellStyle name="20% - Accent6 2 3 4 3 2" xfId="11061"/>
    <cellStyle name="20% - Accent6 2 3 4 3 2 2" xfId="11062"/>
    <cellStyle name="20% - Accent6 2 3 4 3 2 3" xfId="52146"/>
    <cellStyle name="20% - Accent6 2 3 4 3 3" xfId="11063"/>
    <cellStyle name="20% - Accent6 2 3 4 3 4" xfId="11064"/>
    <cellStyle name="20% - Accent6 2 3 4 4" xfId="11065"/>
    <cellStyle name="20% - Accent6 2 3 4 4 2" xfId="11066"/>
    <cellStyle name="20% - Accent6 2 3 4 4 2 2" xfId="11067"/>
    <cellStyle name="20% - Accent6 2 3 4 4 2 3" xfId="52147"/>
    <cellStyle name="20% - Accent6 2 3 4 4 3" xfId="11068"/>
    <cellStyle name="20% - Accent6 2 3 4 4 4" xfId="11069"/>
    <cellStyle name="20% - Accent6 2 3 4 5" xfId="11070"/>
    <cellStyle name="20% - Accent6 2 3 4 5 2" xfId="11071"/>
    <cellStyle name="20% - Accent6 2 3 4 5 3" xfId="52148"/>
    <cellStyle name="20% - Accent6 2 3 4 6" xfId="11072"/>
    <cellStyle name="20% - Accent6 2 3 4 7" xfId="11073"/>
    <cellStyle name="20% - Accent6 2 3 5" xfId="11074"/>
    <cellStyle name="20% - Accent6 2 3 5 2" xfId="11075"/>
    <cellStyle name="20% - Accent6 2 3 5 2 2" xfId="11076"/>
    <cellStyle name="20% - Accent6 2 3 5 2 2 2" xfId="11077"/>
    <cellStyle name="20% - Accent6 2 3 5 2 2 3" xfId="52149"/>
    <cellStyle name="20% - Accent6 2 3 5 2 3" xfId="11078"/>
    <cellStyle name="20% - Accent6 2 3 5 2 4" xfId="11079"/>
    <cellStyle name="20% - Accent6 2 3 5 3" xfId="11080"/>
    <cellStyle name="20% - Accent6 2 3 5 3 2" xfId="11081"/>
    <cellStyle name="20% - Accent6 2 3 5 3 2 2" xfId="11082"/>
    <cellStyle name="20% - Accent6 2 3 5 3 2 3" xfId="52150"/>
    <cellStyle name="20% - Accent6 2 3 5 3 3" xfId="11083"/>
    <cellStyle name="20% - Accent6 2 3 5 3 4" xfId="11084"/>
    <cellStyle name="20% - Accent6 2 3 5 4" xfId="11085"/>
    <cellStyle name="20% - Accent6 2 3 5 4 2" xfId="11086"/>
    <cellStyle name="20% - Accent6 2 3 5 4 3" xfId="52151"/>
    <cellStyle name="20% - Accent6 2 3 5 5" xfId="11087"/>
    <cellStyle name="20% - Accent6 2 3 5 6" xfId="11088"/>
    <cellStyle name="20% - Accent6 2 3 6" xfId="11089"/>
    <cellStyle name="20% - Accent6 2 3 6 2" xfId="11090"/>
    <cellStyle name="20% - Accent6 2 3 6 2 2" xfId="11091"/>
    <cellStyle name="20% - Accent6 2 3 6 2 2 2" xfId="11092"/>
    <cellStyle name="20% - Accent6 2 3 6 2 2 3" xfId="52152"/>
    <cellStyle name="20% - Accent6 2 3 6 2 3" xfId="11093"/>
    <cellStyle name="20% - Accent6 2 3 6 2 4" xfId="11094"/>
    <cellStyle name="20% - Accent6 2 3 6 3" xfId="11095"/>
    <cellStyle name="20% - Accent6 2 3 6 3 2" xfId="11096"/>
    <cellStyle name="20% - Accent6 2 3 6 3 3" xfId="52153"/>
    <cellStyle name="20% - Accent6 2 3 6 4" xfId="11097"/>
    <cellStyle name="20% - Accent6 2 3 6 5" xfId="11098"/>
    <cellStyle name="20% - Accent6 2 3 7" xfId="11099"/>
    <cellStyle name="20% - Accent6 2 3 7 2" xfId="11100"/>
    <cellStyle name="20% - Accent6 2 3 7 2 2" xfId="11101"/>
    <cellStyle name="20% - Accent6 2 3 7 2 3" xfId="52154"/>
    <cellStyle name="20% - Accent6 2 3 7 3" xfId="11102"/>
    <cellStyle name="20% - Accent6 2 3 7 4" xfId="11103"/>
    <cellStyle name="20% - Accent6 2 3 8" xfId="11104"/>
    <cellStyle name="20% - Accent6 2 3 8 2" xfId="11105"/>
    <cellStyle name="20% - Accent6 2 3 8 2 2" xfId="11106"/>
    <cellStyle name="20% - Accent6 2 3 8 2 3" xfId="52155"/>
    <cellStyle name="20% - Accent6 2 3 8 3" xfId="11107"/>
    <cellStyle name="20% - Accent6 2 3 8 4" xfId="11108"/>
    <cellStyle name="20% - Accent6 2 3 9" xfId="11109"/>
    <cellStyle name="20% - Accent6 2 3 9 2" xfId="11110"/>
    <cellStyle name="20% - Accent6 2 3 9 3" xfId="52156"/>
    <cellStyle name="20% - Accent6 2 4" xfId="11111"/>
    <cellStyle name="20% - Accent6 2 4 10" xfId="11112"/>
    <cellStyle name="20% - Accent6 2 4 2" xfId="11113"/>
    <cellStyle name="20% - Accent6 2 4 2 2" xfId="11114"/>
    <cellStyle name="20% - Accent6 2 4 2 2 2" xfId="11115"/>
    <cellStyle name="20% - Accent6 2 4 2 2 2 2" xfId="11116"/>
    <cellStyle name="20% - Accent6 2 4 2 2 2 2 2" xfId="11117"/>
    <cellStyle name="20% - Accent6 2 4 2 2 2 2 2 2" xfId="11118"/>
    <cellStyle name="20% - Accent6 2 4 2 2 2 2 2 3" xfId="52157"/>
    <cellStyle name="20% - Accent6 2 4 2 2 2 2 3" xfId="11119"/>
    <cellStyle name="20% - Accent6 2 4 2 2 2 2 4" xfId="11120"/>
    <cellStyle name="20% - Accent6 2 4 2 2 2 3" xfId="11121"/>
    <cellStyle name="20% - Accent6 2 4 2 2 2 3 2" xfId="11122"/>
    <cellStyle name="20% - Accent6 2 4 2 2 2 3 2 2" xfId="11123"/>
    <cellStyle name="20% - Accent6 2 4 2 2 2 3 2 3" xfId="52158"/>
    <cellStyle name="20% - Accent6 2 4 2 2 2 3 3" xfId="11124"/>
    <cellStyle name="20% - Accent6 2 4 2 2 2 3 4" xfId="11125"/>
    <cellStyle name="20% - Accent6 2 4 2 2 2 4" xfId="11126"/>
    <cellStyle name="20% - Accent6 2 4 2 2 2 4 2" xfId="11127"/>
    <cellStyle name="20% - Accent6 2 4 2 2 2 4 3" xfId="52159"/>
    <cellStyle name="20% - Accent6 2 4 2 2 2 5" xfId="11128"/>
    <cellStyle name="20% - Accent6 2 4 2 2 2 6" xfId="11129"/>
    <cellStyle name="20% - Accent6 2 4 2 2 3" xfId="11130"/>
    <cellStyle name="20% - Accent6 2 4 2 2 3 2" xfId="11131"/>
    <cellStyle name="20% - Accent6 2 4 2 2 3 2 2" xfId="11132"/>
    <cellStyle name="20% - Accent6 2 4 2 2 3 2 3" xfId="52160"/>
    <cellStyle name="20% - Accent6 2 4 2 2 3 3" xfId="11133"/>
    <cellStyle name="20% - Accent6 2 4 2 2 3 4" xfId="11134"/>
    <cellStyle name="20% - Accent6 2 4 2 2 4" xfId="11135"/>
    <cellStyle name="20% - Accent6 2 4 2 2 4 2" xfId="11136"/>
    <cellStyle name="20% - Accent6 2 4 2 2 4 2 2" xfId="11137"/>
    <cellStyle name="20% - Accent6 2 4 2 2 4 2 3" xfId="52161"/>
    <cellStyle name="20% - Accent6 2 4 2 2 4 3" xfId="11138"/>
    <cellStyle name="20% - Accent6 2 4 2 2 4 4" xfId="11139"/>
    <cellStyle name="20% - Accent6 2 4 2 2 5" xfId="11140"/>
    <cellStyle name="20% - Accent6 2 4 2 2 5 2" xfId="11141"/>
    <cellStyle name="20% - Accent6 2 4 2 2 5 3" xfId="52162"/>
    <cellStyle name="20% - Accent6 2 4 2 2 6" xfId="11142"/>
    <cellStyle name="20% - Accent6 2 4 2 2 7" xfId="11143"/>
    <cellStyle name="20% - Accent6 2 4 2 3" xfId="11144"/>
    <cellStyle name="20% - Accent6 2 4 2 3 2" xfId="11145"/>
    <cellStyle name="20% - Accent6 2 4 2 3 2 2" xfId="11146"/>
    <cellStyle name="20% - Accent6 2 4 2 3 2 2 2" xfId="11147"/>
    <cellStyle name="20% - Accent6 2 4 2 3 2 2 3" xfId="52163"/>
    <cellStyle name="20% - Accent6 2 4 2 3 2 3" xfId="11148"/>
    <cellStyle name="20% - Accent6 2 4 2 3 2 4" xfId="11149"/>
    <cellStyle name="20% - Accent6 2 4 2 3 3" xfId="11150"/>
    <cellStyle name="20% - Accent6 2 4 2 3 3 2" xfId="11151"/>
    <cellStyle name="20% - Accent6 2 4 2 3 3 2 2" xfId="11152"/>
    <cellStyle name="20% - Accent6 2 4 2 3 3 2 3" xfId="52164"/>
    <cellStyle name="20% - Accent6 2 4 2 3 3 3" xfId="11153"/>
    <cellStyle name="20% - Accent6 2 4 2 3 3 4" xfId="11154"/>
    <cellStyle name="20% - Accent6 2 4 2 3 4" xfId="11155"/>
    <cellStyle name="20% - Accent6 2 4 2 3 4 2" xfId="11156"/>
    <cellStyle name="20% - Accent6 2 4 2 3 4 3" xfId="52165"/>
    <cellStyle name="20% - Accent6 2 4 2 3 5" xfId="11157"/>
    <cellStyle name="20% - Accent6 2 4 2 3 6" xfId="11158"/>
    <cellStyle name="20% - Accent6 2 4 2 4" xfId="11159"/>
    <cellStyle name="20% - Accent6 2 4 2 4 2" xfId="11160"/>
    <cellStyle name="20% - Accent6 2 4 2 4 2 2" xfId="11161"/>
    <cellStyle name="20% - Accent6 2 4 2 4 2 3" xfId="52166"/>
    <cellStyle name="20% - Accent6 2 4 2 4 3" xfId="11162"/>
    <cellStyle name="20% - Accent6 2 4 2 4 4" xfId="11163"/>
    <cellStyle name="20% - Accent6 2 4 2 5" xfId="11164"/>
    <cellStyle name="20% - Accent6 2 4 2 5 2" xfId="11165"/>
    <cellStyle name="20% - Accent6 2 4 2 5 2 2" xfId="11166"/>
    <cellStyle name="20% - Accent6 2 4 2 5 2 3" xfId="52167"/>
    <cellStyle name="20% - Accent6 2 4 2 5 3" xfId="11167"/>
    <cellStyle name="20% - Accent6 2 4 2 5 4" xfId="11168"/>
    <cellStyle name="20% - Accent6 2 4 2 6" xfId="11169"/>
    <cellStyle name="20% - Accent6 2 4 2 6 2" xfId="11170"/>
    <cellStyle name="20% - Accent6 2 4 2 6 3" xfId="52168"/>
    <cellStyle name="20% - Accent6 2 4 2 7" xfId="11171"/>
    <cellStyle name="20% - Accent6 2 4 2 8" xfId="11172"/>
    <cellStyle name="20% - Accent6 2 4 3" xfId="11173"/>
    <cellStyle name="20% - Accent6 2 4 3 2" xfId="11174"/>
    <cellStyle name="20% - Accent6 2 4 3 2 2" xfId="11175"/>
    <cellStyle name="20% - Accent6 2 4 3 2 2 2" xfId="11176"/>
    <cellStyle name="20% - Accent6 2 4 3 2 2 2 2" xfId="11177"/>
    <cellStyle name="20% - Accent6 2 4 3 2 2 2 3" xfId="52169"/>
    <cellStyle name="20% - Accent6 2 4 3 2 2 3" xfId="11178"/>
    <cellStyle name="20% - Accent6 2 4 3 2 2 4" xfId="11179"/>
    <cellStyle name="20% - Accent6 2 4 3 2 3" xfId="11180"/>
    <cellStyle name="20% - Accent6 2 4 3 2 3 2" xfId="11181"/>
    <cellStyle name="20% - Accent6 2 4 3 2 3 2 2" xfId="11182"/>
    <cellStyle name="20% - Accent6 2 4 3 2 3 2 3" xfId="52170"/>
    <cellStyle name="20% - Accent6 2 4 3 2 3 3" xfId="11183"/>
    <cellStyle name="20% - Accent6 2 4 3 2 3 4" xfId="11184"/>
    <cellStyle name="20% - Accent6 2 4 3 2 4" xfId="11185"/>
    <cellStyle name="20% - Accent6 2 4 3 2 4 2" xfId="11186"/>
    <cellStyle name="20% - Accent6 2 4 3 2 4 3" xfId="52171"/>
    <cellStyle name="20% - Accent6 2 4 3 2 5" xfId="11187"/>
    <cellStyle name="20% - Accent6 2 4 3 2 6" xfId="11188"/>
    <cellStyle name="20% - Accent6 2 4 3 3" xfId="11189"/>
    <cellStyle name="20% - Accent6 2 4 3 3 2" xfId="11190"/>
    <cellStyle name="20% - Accent6 2 4 3 3 2 2" xfId="11191"/>
    <cellStyle name="20% - Accent6 2 4 3 3 2 3" xfId="52172"/>
    <cellStyle name="20% - Accent6 2 4 3 3 3" xfId="11192"/>
    <cellStyle name="20% - Accent6 2 4 3 3 4" xfId="11193"/>
    <cellStyle name="20% - Accent6 2 4 3 4" xfId="11194"/>
    <cellStyle name="20% - Accent6 2 4 3 4 2" xfId="11195"/>
    <cellStyle name="20% - Accent6 2 4 3 4 2 2" xfId="11196"/>
    <cellStyle name="20% - Accent6 2 4 3 4 2 3" xfId="52173"/>
    <cellStyle name="20% - Accent6 2 4 3 4 3" xfId="11197"/>
    <cellStyle name="20% - Accent6 2 4 3 4 4" xfId="11198"/>
    <cellStyle name="20% - Accent6 2 4 3 5" xfId="11199"/>
    <cellStyle name="20% - Accent6 2 4 3 5 2" xfId="11200"/>
    <cellStyle name="20% - Accent6 2 4 3 5 3" xfId="52174"/>
    <cellStyle name="20% - Accent6 2 4 3 6" xfId="11201"/>
    <cellStyle name="20% - Accent6 2 4 3 7" xfId="11202"/>
    <cellStyle name="20% - Accent6 2 4 4" xfId="11203"/>
    <cellStyle name="20% - Accent6 2 4 4 2" xfId="11204"/>
    <cellStyle name="20% - Accent6 2 4 4 2 2" xfId="11205"/>
    <cellStyle name="20% - Accent6 2 4 4 2 2 2" xfId="11206"/>
    <cellStyle name="20% - Accent6 2 4 4 2 2 3" xfId="52175"/>
    <cellStyle name="20% - Accent6 2 4 4 2 3" xfId="11207"/>
    <cellStyle name="20% - Accent6 2 4 4 2 4" xfId="11208"/>
    <cellStyle name="20% - Accent6 2 4 4 3" xfId="11209"/>
    <cellStyle name="20% - Accent6 2 4 4 3 2" xfId="11210"/>
    <cellStyle name="20% - Accent6 2 4 4 3 2 2" xfId="11211"/>
    <cellStyle name="20% - Accent6 2 4 4 3 2 3" xfId="52176"/>
    <cellStyle name="20% - Accent6 2 4 4 3 3" xfId="11212"/>
    <cellStyle name="20% - Accent6 2 4 4 3 4" xfId="11213"/>
    <cellStyle name="20% - Accent6 2 4 4 4" xfId="11214"/>
    <cellStyle name="20% - Accent6 2 4 4 4 2" xfId="11215"/>
    <cellStyle name="20% - Accent6 2 4 4 4 3" xfId="52177"/>
    <cellStyle name="20% - Accent6 2 4 4 5" xfId="11216"/>
    <cellStyle name="20% - Accent6 2 4 4 6" xfId="11217"/>
    <cellStyle name="20% - Accent6 2 4 5" xfId="11218"/>
    <cellStyle name="20% - Accent6 2 4 5 2" xfId="11219"/>
    <cellStyle name="20% - Accent6 2 4 5 2 2" xfId="11220"/>
    <cellStyle name="20% - Accent6 2 4 5 2 2 2" xfId="11221"/>
    <cellStyle name="20% - Accent6 2 4 5 2 2 3" xfId="52178"/>
    <cellStyle name="20% - Accent6 2 4 5 2 3" xfId="11222"/>
    <cellStyle name="20% - Accent6 2 4 5 2 4" xfId="11223"/>
    <cellStyle name="20% - Accent6 2 4 5 3" xfId="11224"/>
    <cellStyle name="20% - Accent6 2 4 5 3 2" xfId="11225"/>
    <cellStyle name="20% - Accent6 2 4 5 3 3" xfId="52179"/>
    <cellStyle name="20% - Accent6 2 4 5 4" xfId="11226"/>
    <cellStyle name="20% - Accent6 2 4 5 5" xfId="11227"/>
    <cellStyle name="20% - Accent6 2 4 6" xfId="11228"/>
    <cellStyle name="20% - Accent6 2 4 6 2" xfId="11229"/>
    <cellStyle name="20% - Accent6 2 4 6 2 2" xfId="11230"/>
    <cellStyle name="20% - Accent6 2 4 6 2 3" xfId="52180"/>
    <cellStyle name="20% - Accent6 2 4 6 3" xfId="11231"/>
    <cellStyle name="20% - Accent6 2 4 6 4" xfId="11232"/>
    <cellStyle name="20% - Accent6 2 4 7" xfId="11233"/>
    <cellStyle name="20% - Accent6 2 4 7 2" xfId="11234"/>
    <cellStyle name="20% - Accent6 2 4 7 2 2" xfId="11235"/>
    <cellStyle name="20% - Accent6 2 4 7 2 3" xfId="52181"/>
    <cellStyle name="20% - Accent6 2 4 7 3" xfId="11236"/>
    <cellStyle name="20% - Accent6 2 4 7 4" xfId="11237"/>
    <cellStyle name="20% - Accent6 2 4 8" xfId="11238"/>
    <cellStyle name="20% - Accent6 2 4 8 2" xfId="11239"/>
    <cellStyle name="20% - Accent6 2 4 8 3" xfId="52182"/>
    <cellStyle name="20% - Accent6 2 4 9" xfId="11240"/>
    <cellStyle name="20% - Accent6 2 5" xfId="11241"/>
    <cellStyle name="20% - Accent6 2 5 10" xfId="11242"/>
    <cellStyle name="20% - Accent6 2 5 2" xfId="11243"/>
    <cellStyle name="20% - Accent6 2 5 2 2" xfId="11244"/>
    <cellStyle name="20% - Accent6 2 5 2 2 2" xfId="11245"/>
    <cellStyle name="20% - Accent6 2 5 2 2 2 2" xfId="11246"/>
    <cellStyle name="20% - Accent6 2 5 2 2 2 2 2" xfId="11247"/>
    <cellStyle name="20% - Accent6 2 5 2 2 2 2 2 2" xfId="11248"/>
    <cellStyle name="20% - Accent6 2 5 2 2 2 2 2 3" xfId="52183"/>
    <cellStyle name="20% - Accent6 2 5 2 2 2 2 3" xfId="11249"/>
    <cellStyle name="20% - Accent6 2 5 2 2 2 2 4" xfId="11250"/>
    <cellStyle name="20% - Accent6 2 5 2 2 2 3" xfId="11251"/>
    <cellStyle name="20% - Accent6 2 5 2 2 2 3 2" xfId="11252"/>
    <cellStyle name="20% - Accent6 2 5 2 2 2 3 2 2" xfId="11253"/>
    <cellStyle name="20% - Accent6 2 5 2 2 2 3 2 3" xfId="52184"/>
    <cellStyle name="20% - Accent6 2 5 2 2 2 3 3" xfId="11254"/>
    <cellStyle name="20% - Accent6 2 5 2 2 2 3 4" xfId="11255"/>
    <cellStyle name="20% - Accent6 2 5 2 2 2 4" xfId="11256"/>
    <cellStyle name="20% - Accent6 2 5 2 2 2 4 2" xfId="11257"/>
    <cellStyle name="20% - Accent6 2 5 2 2 2 4 3" xfId="52185"/>
    <cellStyle name="20% - Accent6 2 5 2 2 2 5" xfId="11258"/>
    <cellStyle name="20% - Accent6 2 5 2 2 2 6" xfId="11259"/>
    <cellStyle name="20% - Accent6 2 5 2 2 3" xfId="11260"/>
    <cellStyle name="20% - Accent6 2 5 2 2 3 2" xfId="11261"/>
    <cellStyle name="20% - Accent6 2 5 2 2 3 2 2" xfId="11262"/>
    <cellStyle name="20% - Accent6 2 5 2 2 3 2 3" xfId="52186"/>
    <cellStyle name="20% - Accent6 2 5 2 2 3 3" xfId="11263"/>
    <cellStyle name="20% - Accent6 2 5 2 2 3 4" xfId="11264"/>
    <cellStyle name="20% - Accent6 2 5 2 2 4" xfId="11265"/>
    <cellStyle name="20% - Accent6 2 5 2 2 4 2" xfId="11266"/>
    <cellStyle name="20% - Accent6 2 5 2 2 4 2 2" xfId="11267"/>
    <cellStyle name="20% - Accent6 2 5 2 2 4 2 3" xfId="52187"/>
    <cellStyle name="20% - Accent6 2 5 2 2 4 3" xfId="11268"/>
    <cellStyle name="20%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20% - Accent6 2 5 2 3" xfId="11274"/>
    <cellStyle name="20% - Accent6 2 5 2 3 2" xfId="11275"/>
    <cellStyle name="20% - Accent6 2 5 2 3 2 2" xfId="11276"/>
    <cellStyle name="20% - Accent6 2 5 2 3 2 2 2" xfId="11277"/>
    <cellStyle name="20% - Accent6 2 5 2 3 2 2 3" xfId="52189"/>
    <cellStyle name="20% - Accent6 2 5 2 3 2 3" xfId="11278"/>
    <cellStyle name="20% - Accent6 2 5 2 3 2 4" xfId="11279"/>
    <cellStyle name="20% - Accent6 2 5 2 3 3" xfId="11280"/>
    <cellStyle name="20% - Accent6 2 5 2 3 3 2" xfId="11281"/>
    <cellStyle name="20% - Accent6 2 5 2 3 3 2 2" xfId="11282"/>
    <cellStyle name="20% - Accent6 2 5 2 3 3 2 3" xfId="52190"/>
    <cellStyle name="20% - Accent6 2 5 2 3 3 3" xfId="11283"/>
    <cellStyle name="20% - Accent6 2 5 2 3 3 4" xfId="11284"/>
    <cellStyle name="20% - Accent6 2 5 2 3 4" xfId="11285"/>
    <cellStyle name="20% - Accent6 2 5 2 3 4 2" xfId="11286"/>
    <cellStyle name="20% - Accent6 2 5 2 3 4 3" xfId="52191"/>
    <cellStyle name="20% - Accent6 2 5 2 3 5" xfId="11287"/>
    <cellStyle name="20% - Accent6 2 5 2 3 6" xfId="11288"/>
    <cellStyle name="20% - Accent6 2 5 2 4" xfId="11289"/>
    <cellStyle name="20% - Accent6 2 5 2 4 2" xfId="11290"/>
    <cellStyle name="20% - Accent6 2 5 2 4 2 2" xfId="11291"/>
    <cellStyle name="20% - Accent6 2 5 2 4 2 3" xfId="52192"/>
    <cellStyle name="20% - Accent6 2 5 2 4 3" xfId="11292"/>
    <cellStyle name="20% - Accent6 2 5 2 4 4" xfId="11293"/>
    <cellStyle name="20% - Accent6 2 5 2 5" xfId="11294"/>
    <cellStyle name="20% - Accent6 2 5 2 5 2" xfId="11295"/>
    <cellStyle name="20% - Accent6 2 5 2 5 2 2" xfId="11296"/>
    <cellStyle name="20% - Accent6 2 5 2 5 2 3" xfId="52193"/>
    <cellStyle name="20% - Accent6 2 5 2 5 3" xfId="11297"/>
    <cellStyle name="20% - Accent6 2 5 2 5 4" xfId="11298"/>
    <cellStyle name="20% - Accent6 2 5 2 6" xfId="11299"/>
    <cellStyle name="20% - Accent6 2 5 2 6 2" xfId="11300"/>
    <cellStyle name="20% - Accent6 2 5 2 6 3" xfId="52194"/>
    <cellStyle name="20% - Accent6 2 5 2 7" xfId="11301"/>
    <cellStyle name="20% - Accent6 2 5 2 8" xfId="11302"/>
    <cellStyle name="20% - Accent6 2 5 3" xfId="11303"/>
    <cellStyle name="20% - Accent6 2 5 3 2" xfId="11304"/>
    <cellStyle name="20% - Accent6 2 5 3 2 2" xfId="11305"/>
    <cellStyle name="20% - Accent6 2 5 3 2 2 2" xfId="11306"/>
    <cellStyle name="20% - Accent6 2 5 3 2 2 2 2" xfId="11307"/>
    <cellStyle name="20% - Accent6 2 5 3 2 2 2 3" xfId="52195"/>
    <cellStyle name="20% - Accent6 2 5 3 2 2 3" xfId="11308"/>
    <cellStyle name="20% - Accent6 2 5 3 2 2 4" xfId="11309"/>
    <cellStyle name="20% - Accent6 2 5 3 2 3" xfId="11310"/>
    <cellStyle name="20% - Accent6 2 5 3 2 3 2" xfId="11311"/>
    <cellStyle name="20% - Accent6 2 5 3 2 3 2 2" xfId="11312"/>
    <cellStyle name="20% - Accent6 2 5 3 2 3 2 3" xfId="52196"/>
    <cellStyle name="20% - Accent6 2 5 3 2 3 3" xfId="11313"/>
    <cellStyle name="20% - Accent6 2 5 3 2 3 4" xfId="11314"/>
    <cellStyle name="20% - Accent6 2 5 3 2 4" xfId="11315"/>
    <cellStyle name="20% - Accent6 2 5 3 2 4 2" xfId="11316"/>
    <cellStyle name="20% - Accent6 2 5 3 2 4 3" xfId="52197"/>
    <cellStyle name="20% - Accent6 2 5 3 2 5" xfId="11317"/>
    <cellStyle name="20% - Accent6 2 5 3 2 6" xfId="11318"/>
    <cellStyle name="20% - Accent6 2 5 3 3" xfId="11319"/>
    <cellStyle name="20% - Accent6 2 5 3 3 2" xfId="11320"/>
    <cellStyle name="20% - Accent6 2 5 3 3 2 2" xfId="11321"/>
    <cellStyle name="20% - Accent6 2 5 3 3 2 3" xfId="52198"/>
    <cellStyle name="20% - Accent6 2 5 3 3 3" xfId="11322"/>
    <cellStyle name="20% - Accent6 2 5 3 3 4" xfId="11323"/>
    <cellStyle name="20% - Accent6 2 5 3 4" xfId="11324"/>
    <cellStyle name="20% - Accent6 2 5 3 4 2" xfId="11325"/>
    <cellStyle name="20% - Accent6 2 5 3 4 2 2" xfId="11326"/>
    <cellStyle name="20% - Accent6 2 5 3 4 2 3" xfId="52199"/>
    <cellStyle name="20% - Accent6 2 5 3 4 3" xfId="11327"/>
    <cellStyle name="20% - Accent6 2 5 3 4 4" xfId="11328"/>
    <cellStyle name="20% - Accent6 2 5 3 5" xfId="11329"/>
    <cellStyle name="20% - Accent6 2 5 3 5 2" xfId="11330"/>
    <cellStyle name="20% - Accent6 2 5 3 5 3" xfId="52200"/>
    <cellStyle name="20% - Accent6 2 5 3 6" xfId="11331"/>
    <cellStyle name="20% - Accent6 2 5 3 7" xfId="11332"/>
    <cellStyle name="20% - Accent6 2 5 4" xfId="11333"/>
    <cellStyle name="20% - Accent6 2 5 4 2" xfId="11334"/>
    <cellStyle name="20% - Accent6 2 5 4 2 2" xfId="11335"/>
    <cellStyle name="20% - Accent6 2 5 4 2 2 2" xfId="11336"/>
    <cellStyle name="20% - Accent6 2 5 4 2 2 3" xfId="52201"/>
    <cellStyle name="20% - Accent6 2 5 4 2 3" xfId="11337"/>
    <cellStyle name="20% - Accent6 2 5 4 2 4" xfId="11338"/>
    <cellStyle name="20% - Accent6 2 5 4 3" xfId="11339"/>
    <cellStyle name="20% - Accent6 2 5 4 3 2" xfId="11340"/>
    <cellStyle name="20% - Accent6 2 5 4 3 2 2" xfId="11341"/>
    <cellStyle name="20% - Accent6 2 5 4 3 2 3" xfId="52202"/>
    <cellStyle name="20% - Accent6 2 5 4 3 3" xfId="11342"/>
    <cellStyle name="20% - Accent6 2 5 4 3 4" xfId="11343"/>
    <cellStyle name="20% - Accent6 2 5 4 4" xfId="11344"/>
    <cellStyle name="20% - Accent6 2 5 4 4 2" xfId="11345"/>
    <cellStyle name="20% - Accent6 2 5 4 4 3" xfId="52203"/>
    <cellStyle name="20% - Accent6 2 5 4 5" xfId="11346"/>
    <cellStyle name="20% - Accent6 2 5 4 6" xfId="11347"/>
    <cellStyle name="20% - Accent6 2 5 5" xfId="11348"/>
    <cellStyle name="20% - Accent6 2 5 5 2" xfId="11349"/>
    <cellStyle name="20% - Accent6 2 5 5 2 2" xfId="11350"/>
    <cellStyle name="20% - Accent6 2 5 5 2 2 2" xfId="11351"/>
    <cellStyle name="20% - Accent6 2 5 5 2 2 3" xfId="52204"/>
    <cellStyle name="20% - Accent6 2 5 5 2 3" xfId="11352"/>
    <cellStyle name="20% - Accent6 2 5 5 2 4" xfId="11353"/>
    <cellStyle name="20% - Accent6 2 5 5 3" xfId="11354"/>
    <cellStyle name="20% - Accent6 2 5 5 3 2" xfId="11355"/>
    <cellStyle name="20% - Accent6 2 5 5 3 3" xfId="52205"/>
    <cellStyle name="20% - Accent6 2 5 5 4" xfId="11356"/>
    <cellStyle name="20% - Accent6 2 5 5 5" xfId="11357"/>
    <cellStyle name="20% - Accent6 2 5 6" xfId="11358"/>
    <cellStyle name="20% - Accent6 2 5 6 2" xfId="11359"/>
    <cellStyle name="20% - Accent6 2 5 6 2 2" xfId="11360"/>
    <cellStyle name="20% - Accent6 2 5 6 2 3" xfId="52206"/>
    <cellStyle name="20% - Accent6 2 5 6 3" xfId="11361"/>
    <cellStyle name="20% - Accent6 2 5 6 4" xfId="11362"/>
    <cellStyle name="20% - Accent6 2 5 7" xfId="11363"/>
    <cellStyle name="20% - Accent6 2 5 7 2" xfId="11364"/>
    <cellStyle name="20% - Accent6 2 5 7 2 2" xfId="11365"/>
    <cellStyle name="20% - Accent6 2 5 7 2 3" xfId="52207"/>
    <cellStyle name="20% - Accent6 2 5 7 3" xfId="11366"/>
    <cellStyle name="20% - Accent6 2 5 7 4" xfId="11367"/>
    <cellStyle name="20% - Accent6 2 5 8" xfId="11368"/>
    <cellStyle name="20% - Accent6 2 5 8 2" xfId="11369"/>
    <cellStyle name="20% - Accent6 2 5 8 3" xfId="52208"/>
    <cellStyle name="20% - Accent6 2 5 9" xfId="11370"/>
    <cellStyle name="20% - Accent6 2 6" xfId="11371"/>
    <cellStyle name="20% - Accent6 2 6 10" xfId="11372"/>
    <cellStyle name="20% - Accent6 2 6 2" xfId="11373"/>
    <cellStyle name="20% - Accent6 2 6 2 2" xfId="11374"/>
    <cellStyle name="20% - Accent6 2 6 2 2 2" xfId="11375"/>
    <cellStyle name="20% - Accent6 2 6 2 2 2 2" xfId="11376"/>
    <cellStyle name="20% - Accent6 2 6 2 2 2 2 2" xfId="11377"/>
    <cellStyle name="20% - Accent6 2 6 2 2 2 2 2 2" xfId="11378"/>
    <cellStyle name="20% - Accent6 2 6 2 2 2 2 2 3" xfId="52209"/>
    <cellStyle name="20% - Accent6 2 6 2 2 2 2 3" xfId="11379"/>
    <cellStyle name="20% - Accent6 2 6 2 2 2 2 4" xfId="11380"/>
    <cellStyle name="20% - Accent6 2 6 2 2 2 3" xfId="11381"/>
    <cellStyle name="20% - Accent6 2 6 2 2 2 3 2" xfId="11382"/>
    <cellStyle name="20% - Accent6 2 6 2 2 2 3 2 2" xfId="11383"/>
    <cellStyle name="20% - Accent6 2 6 2 2 2 3 2 3" xfId="52210"/>
    <cellStyle name="20% - Accent6 2 6 2 2 2 3 3" xfId="11384"/>
    <cellStyle name="20% - Accent6 2 6 2 2 2 3 4" xfId="11385"/>
    <cellStyle name="20% - Accent6 2 6 2 2 2 4" xfId="11386"/>
    <cellStyle name="20% - Accent6 2 6 2 2 2 4 2" xfId="11387"/>
    <cellStyle name="20% - Accent6 2 6 2 2 2 4 3" xfId="52211"/>
    <cellStyle name="20% - Accent6 2 6 2 2 2 5" xfId="11388"/>
    <cellStyle name="20% - Accent6 2 6 2 2 2 6" xfId="11389"/>
    <cellStyle name="20% - Accent6 2 6 2 2 3" xfId="11390"/>
    <cellStyle name="20% - Accent6 2 6 2 2 3 2" xfId="11391"/>
    <cellStyle name="20% - Accent6 2 6 2 2 3 2 2" xfId="11392"/>
    <cellStyle name="20% - Accent6 2 6 2 2 3 2 3" xfId="52212"/>
    <cellStyle name="20% - Accent6 2 6 2 2 3 3" xfId="11393"/>
    <cellStyle name="20% - Accent6 2 6 2 2 3 4" xfId="11394"/>
    <cellStyle name="20% - Accent6 2 6 2 2 4" xfId="11395"/>
    <cellStyle name="20% - Accent6 2 6 2 2 4 2" xfId="11396"/>
    <cellStyle name="20% - Accent6 2 6 2 2 4 2 2" xfId="11397"/>
    <cellStyle name="20% - Accent6 2 6 2 2 4 2 3" xfId="52213"/>
    <cellStyle name="20% - Accent6 2 6 2 2 4 3" xfId="11398"/>
    <cellStyle name="20% - Accent6 2 6 2 2 4 4" xfId="11399"/>
    <cellStyle name="20% - Accent6 2 6 2 2 5" xfId="11400"/>
    <cellStyle name="20% - Accent6 2 6 2 2 5 2" xfId="11401"/>
    <cellStyle name="20% - Accent6 2 6 2 2 5 3" xfId="52214"/>
    <cellStyle name="20% - Accent6 2 6 2 2 6" xfId="11402"/>
    <cellStyle name="20% - Accent6 2 6 2 2 7" xfId="11403"/>
    <cellStyle name="20% - Accent6 2 6 2 3" xfId="11404"/>
    <cellStyle name="20% - Accent6 2 6 2 3 2" xfId="11405"/>
    <cellStyle name="20% - Accent6 2 6 2 3 2 2" xfId="11406"/>
    <cellStyle name="20% - Accent6 2 6 2 3 2 2 2" xfId="11407"/>
    <cellStyle name="20% - Accent6 2 6 2 3 2 2 3" xfId="52215"/>
    <cellStyle name="20% - Accent6 2 6 2 3 2 3" xfId="11408"/>
    <cellStyle name="20% - Accent6 2 6 2 3 2 4" xfId="11409"/>
    <cellStyle name="20% - Accent6 2 6 2 3 3" xfId="11410"/>
    <cellStyle name="20% - Accent6 2 6 2 3 3 2" xfId="11411"/>
    <cellStyle name="20% - Accent6 2 6 2 3 3 2 2" xfId="11412"/>
    <cellStyle name="20% - Accent6 2 6 2 3 3 2 3" xfId="52216"/>
    <cellStyle name="20% - Accent6 2 6 2 3 3 3" xfId="11413"/>
    <cellStyle name="20% - Accent6 2 6 2 3 3 4" xfId="11414"/>
    <cellStyle name="20% - Accent6 2 6 2 3 4" xfId="11415"/>
    <cellStyle name="20% - Accent6 2 6 2 3 4 2" xfId="11416"/>
    <cellStyle name="20% - Accent6 2 6 2 3 4 3" xfId="52217"/>
    <cellStyle name="20% - Accent6 2 6 2 3 5" xfId="11417"/>
    <cellStyle name="20% - Accent6 2 6 2 3 6" xfId="11418"/>
    <cellStyle name="20% - Accent6 2 6 2 4" xfId="11419"/>
    <cellStyle name="20% - Accent6 2 6 2 4 2" xfId="11420"/>
    <cellStyle name="20% - Accent6 2 6 2 4 2 2" xfId="11421"/>
    <cellStyle name="20% - Accent6 2 6 2 4 2 3" xfId="52218"/>
    <cellStyle name="20% - Accent6 2 6 2 4 3" xfId="11422"/>
    <cellStyle name="20% - Accent6 2 6 2 4 4" xfId="11423"/>
    <cellStyle name="20% - Accent6 2 6 2 5" xfId="11424"/>
    <cellStyle name="20% - Accent6 2 6 2 5 2" xfId="11425"/>
    <cellStyle name="20% - Accent6 2 6 2 5 2 2" xfId="11426"/>
    <cellStyle name="20% - Accent6 2 6 2 5 2 3" xfId="52219"/>
    <cellStyle name="20% - Accent6 2 6 2 5 3" xfId="11427"/>
    <cellStyle name="20% - Accent6 2 6 2 5 4" xfId="11428"/>
    <cellStyle name="20% - Accent6 2 6 2 6" xfId="11429"/>
    <cellStyle name="20% - Accent6 2 6 2 6 2" xfId="11430"/>
    <cellStyle name="20% - Accent6 2 6 2 6 3" xfId="52220"/>
    <cellStyle name="20% - Accent6 2 6 2 7" xfId="11431"/>
    <cellStyle name="20% - Accent6 2 6 2 8" xfId="11432"/>
    <cellStyle name="20% - Accent6 2 6 3" xfId="11433"/>
    <cellStyle name="20% - Accent6 2 6 3 2" xfId="11434"/>
    <cellStyle name="20% - Accent6 2 6 3 2 2" xfId="11435"/>
    <cellStyle name="20% - Accent6 2 6 3 2 2 2" xfId="11436"/>
    <cellStyle name="20% - Accent6 2 6 3 2 2 2 2" xfId="11437"/>
    <cellStyle name="20% - Accent6 2 6 3 2 2 2 3" xfId="52221"/>
    <cellStyle name="20% - Accent6 2 6 3 2 2 3" xfId="11438"/>
    <cellStyle name="20% - Accent6 2 6 3 2 2 4" xfId="11439"/>
    <cellStyle name="20% - Accent6 2 6 3 2 3" xfId="11440"/>
    <cellStyle name="20% - Accent6 2 6 3 2 3 2" xfId="11441"/>
    <cellStyle name="20% - Accent6 2 6 3 2 3 2 2" xfId="11442"/>
    <cellStyle name="20% - Accent6 2 6 3 2 3 2 3" xfId="52222"/>
    <cellStyle name="20% - Accent6 2 6 3 2 3 3" xfId="11443"/>
    <cellStyle name="20% - Accent6 2 6 3 2 3 4" xfId="11444"/>
    <cellStyle name="20% - Accent6 2 6 3 2 4" xfId="11445"/>
    <cellStyle name="20% - Accent6 2 6 3 2 4 2" xfId="11446"/>
    <cellStyle name="20% - Accent6 2 6 3 2 4 3" xfId="52223"/>
    <cellStyle name="20% - Accent6 2 6 3 2 5" xfId="11447"/>
    <cellStyle name="20% - Accent6 2 6 3 2 6" xfId="11448"/>
    <cellStyle name="20% - Accent6 2 6 3 3" xfId="11449"/>
    <cellStyle name="20% - Accent6 2 6 3 3 2" xfId="11450"/>
    <cellStyle name="20% - Accent6 2 6 3 3 2 2" xfId="11451"/>
    <cellStyle name="20% - Accent6 2 6 3 3 2 3" xfId="52224"/>
    <cellStyle name="20% - Accent6 2 6 3 3 3" xfId="11452"/>
    <cellStyle name="20% - Accent6 2 6 3 3 4" xfId="11453"/>
    <cellStyle name="20% - Accent6 2 6 3 4" xfId="11454"/>
    <cellStyle name="20% - Accent6 2 6 3 4 2" xfId="11455"/>
    <cellStyle name="20% - Accent6 2 6 3 4 2 2" xfId="11456"/>
    <cellStyle name="20% - Accent6 2 6 3 4 2 3" xfId="52225"/>
    <cellStyle name="20% - Accent6 2 6 3 4 3" xfId="11457"/>
    <cellStyle name="20% - Accent6 2 6 3 4 4" xfId="11458"/>
    <cellStyle name="20% - Accent6 2 6 3 5" xfId="11459"/>
    <cellStyle name="20% - Accent6 2 6 3 5 2" xfId="11460"/>
    <cellStyle name="20% - Accent6 2 6 3 5 3" xfId="52226"/>
    <cellStyle name="20% - Accent6 2 6 3 6" xfId="11461"/>
    <cellStyle name="20% - Accent6 2 6 3 7" xfId="11462"/>
    <cellStyle name="20% - Accent6 2 6 4" xfId="11463"/>
    <cellStyle name="20% - Accent6 2 6 4 2" xfId="11464"/>
    <cellStyle name="20% - Accent6 2 6 4 2 2" xfId="11465"/>
    <cellStyle name="20% - Accent6 2 6 4 2 2 2" xfId="11466"/>
    <cellStyle name="20% - Accent6 2 6 4 2 2 3" xfId="52227"/>
    <cellStyle name="20% - Accent6 2 6 4 2 3" xfId="11467"/>
    <cellStyle name="20% - Accent6 2 6 4 2 4" xfId="11468"/>
    <cellStyle name="20% - Accent6 2 6 4 3" xfId="11469"/>
    <cellStyle name="20% - Accent6 2 6 4 3 2" xfId="11470"/>
    <cellStyle name="20% - Accent6 2 6 4 3 2 2" xfId="11471"/>
    <cellStyle name="20% - Accent6 2 6 4 3 2 3" xfId="52228"/>
    <cellStyle name="20% - Accent6 2 6 4 3 3" xfId="11472"/>
    <cellStyle name="20% - Accent6 2 6 4 3 4" xfId="11473"/>
    <cellStyle name="20% - Accent6 2 6 4 4" xfId="11474"/>
    <cellStyle name="20% - Accent6 2 6 4 4 2" xfId="11475"/>
    <cellStyle name="20% - Accent6 2 6 4 4 3" xfId="52229"/>
    <cellStyle name="20% - Accent6 2 6 4 5" xfId="11476"/>
    <cellStyle name="20% - Accent6 2 6 4 6" xfId="11477"/>
    <cellStyle name="20% - Accent6 2 6 5" xfId="11478"/>
    <cellStyle name="20% - Accent6 2 6 5 2" xfId="11479"/>
    <cellStyle name="20% - Accent6 2 6 5 2 2" xfId="11480"/>
    <cellStyle name="20% - Accent6 2 6 5 2 2 2" xfId="11481"/>
    <cellStyle name="20% - Accent6 2 6 5 2 2 3" xfId="52230"/>
    <cellStyle name="20% - Accent6 2 6 5 2 3" xfId="11482"/>
    <cellStyle name="20% - Accent6 2 6 5 2 4" xfId="11483"/>
    <cellStyle name="20% - Accent6 2 6 5 3" xfId="11484"/>
    <cellStyle name="20% - Accent6 2 6 5 3 2" xfId="11485"/>
    <cellStyle name="20% - Accent6 2 6 5 3 3" xfId="52231"/>
    <cellStyle name="20% - Accent6 2 6 5 4" xfId="11486"/>
    <cellStyle name="20% - Accent6 2 6 5 5" xfId="11487"/>
    <cellStyle name="20% - Accent6 2 6 6" xfId="11488"/>
    <cellStyle name="20% - Accent6 2 6 6 2" xfId="11489"/>
    <cellStyle name="20% - Accent6 2 6 6 2 2" xfId="11490"/>
    <cellStyle name="20% - Accent6 2 6 6 2 3" xfId="52232"/>
    <cellStyle name="20% - Accent6 2 6 6 3" xfId="11491"/>
    <cellStyle name="20% - Accent6 2 6 6 4" xfId="11492"/>
    <cellStyle name="20% - Accent6 2 6 7" xfId="11493"/>
    <cellStyle name="20% - Accent6 2 6 7 2" xfId="11494"/>
    <cellStyle name="20% - Accent6 2 6 7 2 2" xfId="11495"/>
    <cellStyle name="20% - Accent6 2 6 7 2 3" xfId="52233"/>
    <cellStyle name="20% - Accent6 2 6 7 3" xfId="11496"/>
    <cellStyle name="20% - Accent6 2 6 7 4" xfId="11497"/>
    <cellStyle name="20% - Accent6 2 6 8" xfId="11498"/>
    <cellStyle name="20% - Accent6 2 6 8 2" xfId="11499"/>
    <cellStyle name="20% - Accent6 2 6 8 3" xfId="52234"/>
    <cellStyle name="20% - Accent6 2 6 9" xfId="11500"/>
    <cellStyle name="20% - Accent6 2 7" xfId="11501"/>
    <cellStyle name="20% - Accent6 2 7 2" xfId="11502"/>
    <cellStyle name="20% - Accent6 2 7 2 2" xfId="11503"/>
    <cellStyle name="20% - Accent6 2 7 2 2 2" xfId="11504"/>
    <cellStyle name="20% - Accent6 2 7 2 2 2 2" xfId="11505"/>
    <cellStyle name="20% - Accent6 2 7 2 2 2 2 2" xfId="11506"/>
    <cellStyle name="20% - Accent6 2 7 2 2 2 2 3" xfId="52235"/>
    <cellStyle name="20% - Accent6 2 7 2 2 2 3" xfId="11507"/>
    <cellStyle name="20% - Accent6 2 7 2 2 2 4" xfId="11508"/>
    <cellStyle name="20% - Accent6 2 7 2 2 3" xfId="11509"/>
    <cellStyle name="20% - Accent6 2 7 2 2 3 2" xfId="11510"/>
    <cellStyle name="20% - Accent6 2 7 2 2 3 2 2" xfId="11511"/>
    <cellStyle name="20% - Accent6 2 7 2 2 3 2 3" xfId="52236"/>
    <cellStyle name="20% - Accent6 2 7 2 2 3 3" xfId="11512"/>
    <cellStyle name="20% - Accent6 2 7 2 2 3 4" xfId="11513"/>
    <cellStyle name="20% - Accent6 2 7 2 2 4" xfId="11514"/>
    <cellStyle name="20% - Accent6 2 7 2 2 4 2" xfId="11515"/>
    <cellStyle name="20% - Accent6 2 7 2 2 4 3" xfId="52237"/>
    <cellStyle name="20% - Accent6 2 7 2 2 5" xfId="11516"/>
    <cellStyle name="20% - Accent6 2 7 2 2 6" xfId="11517"/>
    <cellStyle name="20% - Accent6 2 7 2 3" xfId="11518"/>
    <cellStyle name="20% - Accent6 2 7 2 3 2" xfId="11519"/>
    <cellStyle name="20% - Accent6 2 7 2 3 2 2" xfId="11520"/>
    <cellStyle name="20% - Accent6 2 7 2 3 2 3" xfId="52238"/>
    <cellStyle name="20% - Accent6 2 7 2 3 3" xfId="11521"/>
    <cellStyle name="20% - Accent6 2 7 2 3 4" xfId="11522"/>
    <cellStyle name="20% - Accent6 2 7 2 4" xfId="11523"/>
    <cellStyle name="20% - Accent6 2 7 2 4 2" xfId="11524"/>
    <cellStyle name="20% - Accent6 2 7 2 4 2 2" xfId="11525"/>
    <cellStyle name="20% - Accent6 2 7 2 4 2 3" xfId="52239"/>
    <cellStyle name="20% - Accent6 2 7 2 4 3" xfId="11526"/>
    <cellStyle name="20% - Accent6 2 7 2 4 4" xfId="11527"/>
    <cellStyle name="20% - Accent6 2 7 2 5" xfId="11528"/>
    <cellStyle name="20% - Accent6 2 7 2 5 2" xfId="11529"/>
    <cellStyle name="20% - Accent6 2 7 2 5 3" xfId="52240"/>
    <cellStyle name="20% - Accent6 2 7 2 6" xfId="11530"/>
    <cellStyle name="20% - Accent6 2 7 2 7" xfId="11531"/>
    <cellStyle name="20% - Accent6 2 7 3" xfId="11532"/>
    <cellStyle name="20% - Accent6 2 7 3 2" xfId="11533"/>
    <cellStyle name="20% - Accent6 2 7 3 2 2" xfId="11534"/>
    <cellStyle name="20% - Accent6 2 7 3 2 2 2" xfId="11535"/>
    <cellStyle name="20% - Accent6 2 7 3 2 2 3" xfId="52241"/>
    <cellStyle name="20% - Accent6 2 7 3 2 3" xfId="11536"/>
    <cellStyle name="20% - Accent6 2 7 3 2 4" xfId="11537"/>
    <cellStyle name="20% - Accent6 2 7 3 3" xfId="11538"/>
    <cellStyle name="20% - Accent6 2 7 3 3 2" xfId="11539"/>
    <cellStyle name="20% - Accent6 2 7 3 3 2 2" xfId="11540"/>
    <cellStyle name="20% - Accent6 2 7 3 3 2 3" xfId="52242"/>
    <cellStyle name="20% - Accent6 2 7 3 3 3" xfId="11541"/>
    <cellStyle name="20% - Accent6 2 7 3 3 4" xfId="11542"/>
    <cellStyle name="20% - Accent6 2 7 3 4" xfId="11543"/>
    <cellStyle name="20% - Accent6 2 7 3 4 2" xfId="11544"/>
    <cellStyle name="20% - Accent6 2 7 3 4 3" xfId="52243"/>
    <cellStyle name="20% - Accent6 2 7 3 5" xfId="11545"/>
    <cellStyle name="20% - Accent6 2 7 3 6" xfId="11546"/>
    <cellStyle name="20% - Accent6 2 7 4" xfId="11547"/>
    <cellStyle name="20% - Accent6 2 7 4 2" xfId="11548"/>
    <cellStyle name="20% - Accent6 2 7 4 2 2" xfId="11549"/>
    <cellStyle name="20% - Accent6 2 7 4 2 3" xfId="52244"/>
    <cellStyle name="20% - Accent6 2 7 4 3" xfId="11550"/>
    <cellStyle name="20% - Accent6 2 7 4 4" xfId="11551"/>
    <cellStyle name="20% - Accent6 2 7 5" xfId="11552"/>
    <cellStyle name="20% - Accent6 2 7 5 2" xfId="11553"/>
    <cellStyle name="20% - Accent6 2 7 5 2 2" xfId="11554"/>
    <cellStyle name="20% - Accent6 2 7 5 2 3" xfId="52245"/>
    <cellStyle name="20% - Accent6 2 7 5 3" xfId="11555"/>
    <cellStyle name="20% - Accent6 2 7 5 4" xfId="11556"/>
    <cellStyle name="20% - Accent6 2 7 6" xfId="11557"/>
    <cellStyle name="20% - Accent6 2 7 6 2" xfId="11558"/>
    <cellStyle name="20% - Accent6 2 7 6 3" xfId="52246"/>
    <cellStyle name="20% - Accent6 2 7 7" xfId="11559"/>
    <cellStyle name="20% - Accent6 2 7 8" xfId="11560"/>
    <cellStyle name="20% - Accent6 2 8" xfId="11561"/>
    <cellStyle name="20% - Accent6 2 8 2" xfId="11562"/>
    <cellStyle name="20% - Accent6 2 8 2 2" xfId="11563"/>
    <cellStyle name="20% - Accent6 2 8 2 2 2" xfId="11564"/>
    <cellStyle name="20% - Accent6 2 8 2 2 2 2" xfId="11565"/>
    <cellStyle name="20% - Accent6 2 8 2 2 2 3" xfId="52247"/>
    <cellStyle name="20% - Accent6 2 8 2 2 3" xfId="11566"/>
    <cellStyle name="20% - Accent6 2 8 2 2 4" xfId="11567"/>
    <cellStyle name="20% - Accent6 2 8 2 3" xfId="11568"/>
    <cellStyle name="20% - Accent6 2 8 2 3 2" xfId="11569"/>
    <cellStyle name="20% - Accent6 2 8 2 3 2 2" xfId="11570"/>
    <cellStyle name="20% - Accent6 2 8 2 3 2 3" xfId="52248"/>
    <cellStyle name="20% - Accent6 2 8 2 3 3" xfId="11571"/>
    <cellStyle name="20% - Accent6 2 8 2 3 4" xfId="11572"/>
    <cellStyle name="20% - Accent6 2 8 2 4" xfId="11573"/>
    <cellStyle name="20% - Accent6 2 8 2 4 2" xfId="11574"/>
    <cellStyle name="20% - Accent6 2 8 2 4 3" xfId="52249"/>
    <cellStyle name="20% - Accent6 2 8 2 5" xfId="11575"/>
    <cellStyle name="20% - Accent6 2 8 2 6" xfId="11576"/>
    <cellStyle name="20% - Accent6 2 8 3" xfId="11577"/>
    <cellStyle name="20% - Accent6 2 8 3 2" xfId="11578"/>
    <cellStyle name="20% - Accent6 2 8 3 2 2" xfId="11579"/>
    <cellStyle name="20% - Accent6 2 8 3 2 3" xfId="52250"/>
    <cellStyle name="20% - Accent6 2 8 3 3" xfId="11580"/>
    <cellStyle name="20% - Accent6 2 8 3 4" xfId="11581"/>
    <cellStyle name="20% - Accent6 2 8 4" xfId="11582"/>
    <cellStyle name="20% - Accent6 2 8 4 2" xfId="11583"/>
    <cellStyle name="20% - Accent6 2 8 4 2 2" xfId="11584"/>
    <cellStyle name="20% - Accent6 2 8 4 2 3" xfId="52251"/>
    <cellStyle name="20% - Accent6 2 8 4 3" xfId="11585"/>
    <cellStyle name="20% - Accent6 2 8 4 4" xfId="11586"/>
    <cellStyle name="20% - Accent6 2 8 5" xfId="11587"/>
    <cellStyle name="20% - Accent6 2 8 5 2" xfId="11588"/>
    <cellStyle name="20% - Accent6 2 8 5 3" xfId="52252"/>
    <cellStyle name="20% - Accent6 2 8 6" xfId="11589"/>
    <cellStyle name="20% - Accent6 2 8 7" xfId="11590"/>
    <cellStyle name="20% - Accent6 2 9" xfId="11591"/>
    <cellStyle name="20% - Accent6 2 9 2" xfId="11592"/>
    <cellStyle name="20% - Accent6 2 9 2 2" xfId="11593"/>
    <cellStyle name="20% - Accent6 2 9 2 2 2" xfId="11594"/>
    <cellStyle name="20% - Accent6 2 9 2 2 3" xfId="52253"/>
    <cellStyle name="20% - Accent6 2 9 2 3" xfId="11595"/>
    <cellStyle name="20% - Accent6 2 9 2 4" xfId="11596"/>
    <cellStyle name="20% - Accent6 2 9 3" xfId="11597"/>
    <cellStyle name="20% - Accent6 2 9 3 2" xfId="11598"/>
    <cellStyle name="20% - Accent6 2 9 3 2 2" xfId="11599"/>
    <cellStyle name="20% - Accent6 2 9 3 2 3" xfId="52254"/>
    <cellStyle name="20% - Accent6 2 9 3 3" xfId="11600"/>
    <cellStyle name="20% - Accent6 2 9 3 4" xfId="11601"/>
    <cellStyle name="20% - Accent6 2 9 4" xfId="11602"/>
    <cellStyle name="20% - Accent6 2 9 4 2" xfId="11603"/>
    <cellStyle name="20% - Accent6 2 9 4 3" xfId="52255"/>
    <cellStyle name="20% - Accent6 2 9 5" xfId="11604"/>
    <cellStyle name="20% - Accent6 2 9 6" xfId="11605"/>
    <cellStyle name="20% - Accent6 3" xfId="11606"/>
    <cellStyle name="20% - Accent6 3 10" xfId="11607"/>
    <cellStyle name="20% - Accent6 3 11" xfId="11608"/>
    <cellStyle name="20% - Accent6 3 12" xfId="60177"/>
    <cellStyle name="20% - Accent6 3 2" xfId="11609"/>
    <cellStyle name="20% - Accent6 3 2 10" xfId="11610"/>
    <cellStyle name="20% - Accent6 3 2 11" xfId="60360"/>
    <cellStyle name="20% - Accent6 3 2 2" xfId="11611"/>
    <cellStyle name="20% - Accent6 3 2 2 2" xfId="11612"/>
    <cellStyle name="20% - Accent6 3 2 2 2 2" xfId="11613"/>
    <cellStyle name="20% - Accent6 3 2 2 2 2 2" xfId="11614"/>
    <cellStyle name="20% - Accent6 3 2 2 2 2 2 2" xfId="11615"/>
    <cellStyle name="20% - Accent6 3 2 2 2 2 2 2 2" xfId="11616"/>
    <cellStyle name="20% - Accent6 3 2 2 2 2 2 2 3" xfId="52256"/>
    <cellStyle name="20% - Accent6 3 2 2 2 2 2 3" xfId="11617"/>
    <cellStyle name="20% - Accent6 3 2 2 2 2 2 4" xfId="11618"/>
    <cellStyle name="20% - Accent6 3 2 2 2 2 3" xfId="11619"/>
    <cellStyle name="20% - Accent6 3 2 2 2 2 3 2" xfId="11620"/>
    <cellStyle name="20% - Accent6 3 2 2 2 2 3 2 2" xfId="11621"/>
    <cellStyle name="20% - Accent6 3 2 2 2 2 3 2 3" xfId="52257"/>
    <cellStyle name="20% - Accent6 3 2 2 2 2 3 3" xfId="11622"/>
    <cellStyle name="20% - Accent6 3 2 2 2 2 3 4" xfId="11623"/>
    <cellStyle name="20% - Accent6 3 2 2 2 2 4" xfId="11624"/>
    <cellStyle name="20% - Accent6 3 2 2 2 2 4 2" xfId="11625"/>
    <cellStyle name="20% - Accent6 3 2 2 2 2 4 3" xfId="52258"/>
    <cellStyle name="20% - Accent6 3 2 2 2 2 5" xfId="11626"/>
    <cellStyle name="20% - Accent6 3 2 2 2 2 6" xfId="11627"/>
    <cellStyle name="20% - Accent6 3 2 2 2 3" xfId="11628"/>
    <cellStyle name="20% - Accent6 3 2 2 2 3 2" xfId="11629"/>
    <cellStyle name="20% - Accent6 3 2 2 2 3 2 2" xfId="11630"/>
    <cellStyle name="20% - Accent6 3 2 2 2 3 2 3" xfId="52259"/>
    <cellStyle name="20% - Accent6 3 2 2 2 3 3" xfId="11631"/>
    <cellStyle name="20% - Accent6 3 2 2 2 3 4" xfId="11632"/>
    <cellStyle name="20% - Accent6 3 2 2 2 4" xfId="11633"/>
    <cellStyle name="20% - Accent6 3 2 2 2 4 2" xfId="11634"/>
    <cellStyle name="20% - Accent6 3 2 2 2 4 2 2" xfId="11635"/>
    <cellStyle name="20% - Accent6 3 2 2 2 4 2 3" xfId="52260"/>
    <cellStyle name="20% - Accent6 3 2 2 2 4 3" xfId="11636"/>
    <cellStyle name="20% - Accent6 3 2 2 2 4 4" xfId="11637"/>
    <cellStyle name="20% - Accent6 3 2 2 2 5" xfId="11638"/>
    <cellStyle name="20% - Accent6 3 2 2 2 5 2" xfId="11639"/>
    <cellStyle name="20% - Accent6 3 2 2 2 5 3" xfId="52261"/>
    <cellStyle name="20% - Accent6 3 2 2 2 6" xfId="11640"/>
    <cellStyle name="20% - Accent6 3 2 2 2 7" xfId="11641"/>
    <cellStyle name="20% - Accent6 3 2 2 3" xfId="11642"/>
    <cellStyle name="20% - Accent6 3 2 2 3 2" xfId="11643"/>
    <cellStyle name="20% - Accent6 3 2 2 3 2 2" xfId="11644"/>
    <cellStyle name="20% - Accent6 3 2 2 3 2 2 2" xfId="11645"/>
    <cellStyle name="20% - Accent6 3 2 2 3 2 2 3" xfId="52262"/>
    <cellStyle name="20% - Accent6 3 2 2 3 2 3" xfId="11646"/>
    <cellStyle name="20% - Accent6 3 2 2 3 2 4" xfId="11647"/>
    <cellStyle name="20% - Accent6 3 2 2 3 3" xfId="11648"/>
    <cellStyle name="20% - Accent6 3 2 2 3 3 2" xfId="11649"/>
    <cellStyle name="20% - Accent6 3 2 2 3 3 2 2" xfId="11650"/>
    <cellStyle name="20% - Accent6 3 2 2 3 3 2 3" xfId="52263"/>
    <cellStyle name="20% - Accent6 3 2 2 3 3 3" xfId="11651"/>
    <cellStyle name="20% - Accent6 3 2 2 3 3 4" xfId="11652"/>
    <cellStyle name="20% - Accent6 3 2 2 3 4" xfId="11653"/>
    <cellStyle name="20% - Accent6 3 2 2 3 4 2" xfId="11654"/>
    <cellStyle name="20% - Accent6 3 2 2 3 4 3" xfId="52264"/>
    <cellStyle name="20% - Accent6 3 2 2 3 5" xfId="11655"/>
    <cellStyle name="20% - Accent6 3 2 2 3 6" xfId="11656"/>
    <cellStyle name="20% - Accent6 3 2 2 4" xfId="11657"/>
    <cellStyle name="20% - Accent6 3 2 2 4 2" xfId="11658"/>
    <cellStyle name="20% - Accent6 3 2 2 4 2 2" xfId="11659"/>
    <cellStyle name="20% - Accent6 3 2 2 4 2 3" xfId="52265"/>
    <cellStyle name="20% - Accent6 3 2 2 4 3" xfId="11660"/>
    <cellStyle name="20% - Accent6 3 2 2 4 4" xfId="11661"/>
    <cellStyle name="20% - Accent6 3 2 2 5" xfId="11662"/>
    <cellStyle name="20% - Accent6 3 2 2 5 2" xfId="11663"/>
    <cellStyle name="20% - Accent6 3 2 2 5 2 2" xfId="11664"/>
    <cellStyle name="20% - Accent6 3 2 2 5 2 3" xfId="52266"/>
    <cellStyle name="20% - Accent6 3 2 2 5 3" xfId="11665"/>
    <cellStyle name="20% - Accent6 3 2 2 5 4" xfId="11666"/>
    <cellStyle name="20% - Accent6 3 2 2 6" xfId="11667"/>
    <cellStyle name="20% - Accent6 3 2 2 6 2" xfId="11668"/>
    <cellStyle name="20% - Accent6 3 2 2 6 3" xfId="52267"/>
    <cellStyle name="20% - Accent6 3 2 2 7" xfId="11669"/>
    <cellStyle name="20% - Accent6 3 2 2 8" xfId="11670"/>
    <cellStyle name="20% - Accent6 3 2 2 9" xfId="60728"/>
    <cellStyle name="20% - Accent6 3 2 3" xfId="11671"/>
    <cellStyle name="20% - Accent6 3 2 3 2" xfId="11672"/>
    <cellStyle name="20% - Accent6 3 2 3 2 2" xfId="11673"/>
    <cellStyle name="20% - Accent6 3 2 3 2 2 2" xfId="11674"/>
    <cellStyle name="20% - Accent6 3 2 3 2 2 2 2" xfId="11675"/>
    <cellStyle name="20% - Accent6 3 2 3 2 2 2 3" xfId="52268"/>
    <cellStyle name="20% - Accent6 3 2 3 2 2 3" xfId="11676"/>
    <cellStyle name="20% - Accent6 3 2 3 2 2 4" xfId="11677"/>
    <cellStyle name="20% - Accent6 3 2 3 2 3" xfId="11678"/>
    <cellStyle name="20% - Accent6 3 2 3 2 3 2" xfId="11679"/>
    <cellStyle name="20% - Accent6 3 2 3 2 3 2 2" xfId="11680"/>
    <cellStyle name="20% - Accent6 3 2 3 2 3 2 3" xfId="52269"/>
    <cellStyle name="20% - Accent6 3 2 3 2 3 3" xfId="11681"/>
    <cellStyle name="20% - Accent6 3 2 3 2 3 4" xfId="11682"/>
    <cellStyle name="20% - Accent6 3 2 3 2 4" xfId="11683"/>
    <cellStyle name="20% - Accent6 3 2 3 2 4 2" xfId="11684"/>
    <cellStyle name="20% - Accent6 3 2 3 2 4 3" xfId="52270"/>
    <cellStyle name="20% - Accent6 3 2 3 2 5" xfId="11685"/>
    <cellStyle name="20% - Accent6 3 2 3 2 6" xfId="11686"/>
    <cellStyle name="20% - Accent6 3 2 3 3" xfId="11687"/>
    <cellStyle name="20% - Accent6 3 2 3 3 2" xfId="11688"/>
    <cellStyle name="20% - Accent6 3 2 3 3 2 2" xfId="11689"/>
    <cellStyle name="20% - Accent6 3 2 3 3 2 3" xfId="52271"/>
    <cellStyle name="20% - Accent6 3 2 3 3 3" xfId="11690"/>
    <cellStyle name="20% - Accent6 3 2 3 3 4" xfId="11691"/>
    <cellStyle name="20% - Accent6 3 2 3 4" xfId="11692"/>
    <cellStyle name="20% - Accent6 3 2 3 4 2" xfId="11693"/>
    <cellStyle name="20% - Accent6 3 2 3 4 2 2" xfId="11694"/>
    <cellStyle name="20% - Accent6 3 2 3 4 2 3" xfId="52272"/>
    <cellStyle name="20% - Accent6 3 2 3 4 3" xfId="11695"/>
    <cellStyle name="20% - Accent6 3 2 3 4 4" xfId="11696"/>
    <cellStyle name="20% - Accent6 3 2 3 5" xfId="11697"/>
    <cellStyle name="20% - Accent6 3 2 3 5 2" xfId="11698"/>
    <cellStyle name="20% - Accent6 3 2 3 5 3" xfId="52273"/>
    <cellStyle name="20% - Accent6 3 2 3 6" xfId="11699"/>
    <cellStyle name="20% - Accent6 3 2 3 7" xfId="11700"/>
    <cellStyle name="20% - Accent6 3 2 4" xfId="11701"/>
    <cellStyle name="20% - Accent6 3 2 4 2" xfId="11702"/>
    <cellStyle name="20% - Accent6 3 2 4 2 2" xfId="11703"/>
    <cellStyle name="20% - Accent6 3 2 4 2 2 2" xfId="11704"/>
    <cellStyle name="20% - Accent6 3 2 4 2 2 3" xfId="52274"/>
    <cellStyle name="20% - Accent6 3 2 4 2 3" xfId="11705"/>
    <cellStyle name="20% - Accent6 3 2 4 2 4" xfId="11706"/>
    <cellStyle name="20% - Accent6 3 2 4 3" xfId="11707"/>
    <cellStyle name="20% - Accent6 3 2 4 3 2" xfId="11708"/>
    <cellStyle name="20% - Accent6 3 2 4 3 2 2" xfId="11709"/>
    <cellStyle name="20% - Accent6 3 2 4 3 2 3" xfId="52275"/>
    <cellStyle name="20% - Accent6 3 2 4 3 3" xfId="11710"/>
    <cellStyle name="20% - Accent6 3 2 4 3 4" xfId="11711"/>
    <cellStyle name="20% - Accent6 3 2 4 4" xfId="11712"/>
    <cellStyle name="20% - Accent6 3 2 4 4 2" xfId="11713"/>
    <cellStyle name="20% - Accent6 3 2 4 4 3" xfId="52276"/>
    <cellStyle name="20% - Accent6 3 2 4 5" xfId="11714"/>
    <cellStyle name="20% - Accent6 3 2 4 6" xfId="11715"/>
    <cellStyle name="20% - Accent6 3 2 5" xfId="11716"/>
    <cellStyle name="20% - Accent6 3 2 5 2" xfId="11717"/>
    <cellStyle name="20% - Accent6 3 2 5 2 2" xfId="11718"/>
    <cellStyle name="20% - Accent6 3 2 5 2 2 2" xfId="11719"/>
    <cellStyle name="20% - Accent6 3 2 5 2 2 3" xfId="52277"/>
    <cellStyle name="20% - Accent6 3 2 5 2 3" xfId="11720"/>
    <cellStyle name="20% - Accent6 3 2 5 2 4" xfId="11721"/>
    <cellStyle name="20% - Accent6 3 2 5 3" xfId="11722"/>
    <cellStyle name="20% - Accent6 3 2 5 3 2" xfId="11723"/>
    <cellStyle name="20% - Accent6 3 2 5 3 3" xfId="52278"/>
    <cellStyle name="20% - Accent6 3 2 5 4" xfId="11724"/>
    <cellStyle name="20% - Accent6 3 2 5 5" xfId="11725"/>
    <cellStyle name="20% - Accent6 3 2 6" xfId="11726"/>
    <cellStyle name="20% - Accent6 3 2 6 2" xfId="11727"/>
    <cellStyle name="20% - Accent6 3 2 6 2 2" xfId="11728"/>
    <cellStyle name="20% - Accent6 3 2 6 2 3" xfId="52279"/>
    <cellStyle name="20% - Accent6 3 2 6 3" xfId="11729"/>
    <cellStyle name="20% - Accent6 3 2 6 4" xfId="11730"/>
    <cellStyle name="20% - Accent6 3 2 7" xfId="11731"/>
    <cellStyle name="20% - Accent6 3 2 7 2" xfId="11732"/>
    <cellStyle name="20% - Accent6 3 2 7 2 2" xfId="11733"/>
    <cellStyle name="20% - Accent6 3 2 7 2 3" xfId="52280"/>
    <cellStyle name="20% - Accent6 3 2 7 3" xfId="11734"/>
    <cellStyle name="20% - Accent6 3 2 7 4" xfId="11735"/>
    <cellStyle name="20% - Accent6 3 2 8" xfId="11736"/>
    <cellStyle name="20% - Accent6 3 2 8 2" xfId="11737"/>
    <cellStyle name="20% - Accent6 3 2 8 3" xfId="52281"/>
    <cellStyle name="20% - Accent6 3 2 9" xfId="11738"/>
    <cellStyle name="20% - Accent6 3 3" xfId="11739"/>
    <cellStyle name="20% - Accent6 3 3 10" xfId="60545"/>
    <cellStyle name="20% - Accent6 3 3 2" xfId="11740"/>
    <cellStyle name="20% - Accent6 3 3 2 2" xfId="11741"/>
    <cellStyle name="20% - Accent6 3 3 2 2 2" xfId="11742"/>
    <cellStyle name="20% - Accent6 3 3 2 2 2 2" xfId="11743"/>
    <cellStyle name="20% - Accent6 3 3 2 2 2 2 2" xfId="11744"/>
    <cellStyle name="20% - Accent6 3 3 2 2 2 2 3" xfId="52282"/>
    <cellStyle name="20% - Accent6 3 3 2 2 2 3" xfId="11745"/>
    <cellStyle name="20% - Accent6 3 3 2 2 2 4" xfId="11746"/>
    <cellStyle name="20% - Accent6 3 3 2 2 3" xfId="11747"/>
    <cellStyle name="20% - Accent6 3 3 2 2 3 2" xfId="11748"/>
    <cellStyle name="20% - Accent6 3 3 2 2 3 2 2" xfId="11749"/>
    <cellStyle name="20% - Accent6 3 3 2 2 3 2 3" xfId="52283"/>
    <cellStyle name="20% - Accent6 3 3 2 2 3 3" xfId="11750"/>
    <cellStyle name="20% - Accent6 3 3 2 2 3 4" xfId="11751"/>
    <cellStyle name="20% - Accent6 3 3 2 2 4" xfId="11752"/>
    <cellStyle name="20% - Accent6 3 3 2 2 4 2" xfId="11753"/>
    <cellStyle name="20% - Accent6 3 3 2 2 4 3" xfId="52284"/>
    <cellStyle name="20% - Accent6 3 3 2 2 5" xfId="11754"/>
    <cellStyle name="20% - Accent6 3 3 2 2 6" xfId="11755"/>
    <cellStyle name="20% - Accent6 3 3 2 3" xfId="11756"/>
    <cellStyle name="20% - Accent6 3 3 2 3 2" xfId="11757"/>
    <cellStyle name="20% - Accent6 3 3 2 3 2 2" xfId="11758"/>
    <cellStyle name="20% - Accent6 3 3 2 3 2 3" xfId="52285"/>
    <cellStyle name="20% - Accent6 3 3 2 3 3" xfId="11759"/>
    <cellStyle name="20% - Accent6 3 3 2 3 4" xfId="11760"/>
    <cellStyle name="20% - Accent6 3 3 2 4" xfId="11761"/>
    <cellStyle name="20% - Accent6 3 3 2 4 2" xfId="11762"/>
    <cellStyle name="20% - Accent6 3 3 2 4 2 2" xfId="11763"/>
    <cellStyle name="20% - Accent6 3 3 2 4 2 3" xfId="52286"/>
    <cellStyle name="20% - Accent6 3 3 2 4 3" xfId="11764"/>
    <cellStyle name="20% - Accent6 3 3 2 4 4" xfId="11765"/>
    <cellStyle name="20% - Accent6 3 3 2 5" xfId="11766"/>
    <cellStyle name="20% - Accent6 3 3 2 5 2" xfId="11767"/>
    <cellStyle name="20% - Accent6 3 3 2 5 3" xfId="52287"/>
    <cellStyle name="20% - Accent6 3 3 2 6" xfId="11768"/>
    <cellStyle name="20% - Accent6 3 3 2 7" xfId="11769"/>
    <cellStyle name="20% - Accent6 3 3 3" xfId="11770"/>
    <cellStyle name="20% - Accent6 3 3 3 2" xfId="11771"/>
    <cellStyle name="20% - Accent6 3 3 3 2 2" xfId="11772"/>
    <cellStyle name="20% - Accent6 3 3 3 2 2 2" xfId="11773"/>
    <cellStyle name="20% - Accent6 3 3 3 2 2 3" xfId="52288"/>
    <cellStyle name="20% - Accent6 3 3 3 2 3" xfId="11774"/>
    <cellStyle name="20% - Accent6 3 3 3 2 4" xfId="11775"/>
    <cellStyle name="20% - Accent6 3 3 3 3" xfId="11776"/>
    <cellStyle name="20% - Accent6 3 3 3 3 2" xfId="11777"/>
    <cellStyle name="20% - Accent6 3 3 3 3 2 2" xfId="11778"/>
    <cellStyle name="20% - Accent6 3 3 3 3 2 3" xfId="52289"/>
    <cellStyle name="20% - Accent6 3 3 3 3 3" xfId="11779"/>
    <cellStyle name="20% - Accent6 3 3 3 3 4" xfId="11780"/>
    <cellStyle name="20% - Accent6 3 3 3 4" xfId="11781"/>
    <cellStyle name="20% - Accent6 3 3 3 4 2" xfId="11782"/>
    <cellStyle name="20% - Accent6 3 3 3 4 3" xfId="52290"/>
    <cellStyle name="20% - Accent6 3 3 3 5" xfId="11783"/>
    <cellStyle name="20% - Accent6 3 3 3 6" xfId="11784"/>
    <cellStyle name="20% - Accent6 3 3 4" xfId="11785"/>
    <cellStyle name="20% - Accent6 3 3 4 2" xfId="11786"/>
    <cellStyle name="20% - Accent6 3 3 4 2 2" xfId="11787"/>
    <cellStyle name="20% - Accent6 3 3 4 2 2 2" xfId="11788"/>
    <cellStyle name="20% - Accent6 3 3 4 2 2 3" xfId="52291"/>
    <cellStyle name="20% - Accent6 3 3 4 2 3" xfId="11789"/>
    <cellStyle name="20% - Accent6 3 3 4 2 4" xfId="11790"/>
    <cellStyle name="20% - Accent6 3 3 4 3" xfId="11791"/>
    <cellStyle name="20% - Accent6 3 3 4 3 2" xfId="11792"/>
    <cellStyle name="20% - Accent6 3 3 4 3 3" xfId="52292"/>
    <cellStyle name="20% - Accent6 3 3 4 4" xfId="11793"/>
    <cellStyle name="20% - Accent6 3 3 4 5" xfId="11794"/>
    <cellStyle name="20% - Accent6 3 3 5" xfId="11795"/>
    <cellStyle name="20% - Accent6 3 3 5 2" xfId="11796"/>
    <cellStyle name="20% - Accent6 3 3 5 2 2" xfId="11797"/>
    <cellStyle name="20% - Accent6 3 3 5 2 3" xfId="52293"/>
    <cellStyle name="20% - Accent6 3 3 5 3" xfId="11798"/>
    <cellStyle name="20% - Accent6 3 3 5 4" xfId="11799"/>
    <cellStyle name="20% - Accent6 3 3 6" xfId="11800"/>
    <cellStyle name="20% - Accent6 3 3 6 2" xfId="11801"/>
    <cellStyle name="20% - Accent6 3 3 6 2 2" xfId="11802"/>
    <cellStyle name="20% - Accent6 3 3 6 2 3" xfId="52294"/>
    <cellStyle name="20% - Accent6 3 3 6 3" xfId="11803"/>
    <cellStyle name="20% - Accent6 3 3 6 4" xfId="11804"/>
    <cellStyle name="20% - Accent6 3 3 7" xfId="11805"/>
    <cellStyle name="20% - Accent6 3 3 7 2" xfId="11806"/>
    <cellStyle name="20% - Accent6 3 3 7 3" xfId="52295"/>
    <cellStyle name="20% - Accent6 3 3 8" xfId="11807"/>
    <cellStyle name="20% - Accent6 3 3 9" xfId="11808"/>
    <cellStyle name="20% - Accent6 3 4" xfId="11809"/>
    <cellStyle name="20% - Accent6 3 4 2" xfId="11810"/>
    <cellStyle name="20% - Accent6 3 4 2 2" xfId="11811"/>
    <cellStyle name="20% - Accent6 3 4 2 2 2" xfId="11812"/>
    <cellStyle name="20% - Accent6 3 4 2 2 2 2" xfId="11813"/>
    <cellStyle name="20% - Accent6 3 4 2 2 2 3" xfId="52296"/>
    <cellStyle name="20% - Accent6 3 4 2 2 3" xfId="11814"/>
    <cellStyle name="20% - Accent6 3 4 2 2 4" xfId="11815"/>
    <cellStyle name="20% - Accent6 3 4 2 3" xfId="11816"/>
    <cellStyle name="20% - Accent6 3 4 2 3 2" xfId="11817"/>
    <cellStyle name="20% - Accent6 3 4 2 3 2 2" xfId="11818"/>
    <cellStyle name="20% - Accent6 3 4 2 3 2 3" xfId="52297"/>
    <cellStyle name="20% - Accent6 3 4 2 3 3" xfId="11819"/>
    <cellStyle name="20% - Accent6 3 4 2 3 4" xfId="11820"/>
    <cellStyle name="20% - Accent6 3 4 2 4" xfId="11821"/>
    <cellStyle name="20% - Accent6 3 4 2 4 2" xfId="11822"/>
    <cellStyle name="20% - Accent6 3 4 2 4 3" xfId="52298"/>
    <cellStyle name="20% - Accent6 3 4 2 5" xfId="11823"/>
    <cellStyle name="20% - Accent6 3 4 2 6" xfId="11824"/>
    <cellStyle name="20% - Accent6 3 4 3" xfId="11825"/>
    <cellStyle name="20% - Accent6 3 4 3 2" xfId="11826"/>
    <cellStyle name="20% - Accent6 3 4 3 2 2" xfId="11827"/>
    <cellStyle name="20% - Accent6 3 4 3 2 3" xfId="52299"/>
    <cellStyle name="20% - Accent6 3 4 3 3" xfId="11828"/>
    <cellStyle name="20% - Accent6 3 4 3 4" xfId="11829"/>
    <cellStyle name="20% - Accent6 3 4 4" xfId="11830"/>
    <cellStyle name="20% - Accent6 3 4 4 2" xfId="11831"/>
    <cellStyle name="20% - Accent6 3 4 4 2 2" xfId="11832"/>
    <cellStyle name="20% - Accent6 3 4 4 2 3" xfId="52300"/>
    <cellStyle name="20% - Accent6 3 4 4 3" xfId="11833"/>
    <cellStyle name="20% - Accent6 3 4 4 4" xfId="11834"/>
    <cellStyle name="20% - Accent6 3 4 5" xfId="11835"/>
    <cellStyle name="20% - Accent6 3 4 5 2" xfId="11836"/>
    <cellStyle name="20% - Accent6 3 4 5 3" xfId="52301"/>
    <cellStyle name="20% - Accent6 3 4 6" xfId="11837"/>
    <cellStyle name="20% - Accent6 3 4 7" xfId="11838"/>
    <cellStyle name="20% - Accent6 3 5" xfId="11839"/>
    <cellStyle name="20% - Accent6 3 5 2" xfId="11840"/>
    <cellStyle name="20% - Accent6 3 5 2 2" xfId="11841"/>
    <cellStyle name="20% - Accent6 3 5 2 2 2" xfId="11842"/>
    <cellStyle name="20% - Accent6 3 5 2 2 3" xfId="52302"/>
    <cellStyle name="20% - Accent6 3 5 2 3" xfId="11843"/>
    <cellStyle name="20% - Accent6 3 5 2 4" xfId="11844"/>
    <cellStyle name="20% - Accent6 3 5 3" xfId="11845"/>
    <cellStyle name="20% - Accent6 3 5 3 2" xfId="11846"/>
    <cellStyle name="20% - Accent6 3 5 3 2 2" xfId="11847"/>
    <cellStyle name="20% - Accent6 3 5 3 2 3" xfId="52303"/>
    <cellStyle name="20% - Accent6 3 5 3 3" xfId="11848"/>
    <cellStyle name="20% - Accent6 3 5 3 4" xfId="11849"/>
    <cellStyle name="20% - Accent6 3 5 4" xfId="11850"/>
    <cellStyle name="20% - Accent6 3 5 4 2" xfId="11851"/>
    <cellStyle name="20% - Accent6 3 5 4 3" xfId="52304"/>
    <cellStyle name="20% - Accent6 3 5 5" xfId="11852"/>
    <cellStyle name="20% - Accent6 3 5 6" xfId="11853"/>
    <cellStyle name="20% - Accent6 3 6" xfId="11854"/>
    <cellStyle name="20% - Accent6 3 6 2" xfId="11855"/>
    <cellStyle name="20% - Accent6 3 6 2 2" xfId="11856"/>
    <cellStyle name="20% - Accent6 3 6 2 2 2" xfId="11857"/>
    <cellStyle name="20% - Accent6 3 6 2 2 3" xfId="52305"/>
    <cellStyle name="20% - Accent6 3 6 2 3" xfId="11858"/>
    <cellStyle name="20% - Accent6 3 6 2 4" xfId="11859"/>
    <cellStyle name="20% - Accent6 3 6 3" xfId="11860"/>
    <cellStyle name="20% - Accent6 3 6 3 2" xfId="11861"/>
    <cellStyle name="20% - Accent6 3 6 3 3" xfId="52306"/>
    <cellStyle name="20% - Accent6 3 6 4" xfId="11862"/>
    <cellStyle name="20% - Accent6 3 6 5" xfId="11863"/>
    <cellStyle name="20% - Accent6 3 7" xfId="11864"/>
    <cellStyle name="20% - Accent6 3 7 2" xfId="11865"/>
    <cellStyle name="20% - Accent6 3 7 2 2" xfId="11866"/>
    <cellStyle name="20% - Accent6 3 7 2 3" xfId="52307"/>
    <cellStyle name="20% - Accent6 3 7 3" xfId="11867"/>
    <cellStyle name="20% - Accent6 3 7 4" xfId="11868"/>
    <cellStyle name="20% - Accent6 3 8" xfId="11869"/>
    <cellStyle name="20% - Accent6 3 8 2" xfId="11870"/>
    <cellStyle name="20% - Accent6 3 8 2 2" xfId="11871"/>
    <cellStyle name="20% - Accent6 3 8 2 3" xfId="52308"/>
    <cellStyle name="20% - Accent6 3 8 3" xfId="11872"/>
    <cellStyle name="20% - Accent6 3 8 4" xfId="11873"/>
    <cellStyle name="20% - Accent6 3 9" xfId="11874"/>
    <cellStyle name="20% - Accent6 3 9 2" xfId="11875"/>
    <cellStyle name="20% - Accent6 3 9 3" xfId="52309"/>
    <cellStyle name="20% - Accent6 4" xfId="11876"/>
    <cellStyle name="20% - Accent6 4 10" xfId="11877"/>
    <cellStyle name="20% - Accent6 4 11" xfId="11878"/>
    <cellStyle name="20% - Accent6 4 12" xfId="60191"/>
    <cellStyle name="20% - Accent6 4 2" xfId="11879"/>
    <cellStyle name="20% - Accent6 4 2 10" xfId="11880"/>
    <cellStyle name="20% - Accent6 4 2 11" xfId="60374"/>
    <cellStyle name="20% - Accent6 4 2 2" xfId="11881"/>
    <cellStyle name="20% - Accent6 4 2 2 2" xfId="11882"/>
    <cellStyle name="20% - Accent6 4 2 2 2 2" xfId="11883"/>
    <cellStyle name="20% - Accent6 4 2 2 2 2 2" xfId="11884"/>
    <cellStyle name="20% - Accent6 4 2 2 2 2 2 2" xfId="11885"/>
    <cellStyle name="20% - Accent6 4 2 2 2 2 2 2 2" xfId="11886"/>
    <cellStyle name="20% - Accent6 4 2 2 2 2 2 2 3" xfId="52310"/>
    <cellStyle name="20% - Accent6 4 2 2 2 2 2 3" xfId="11887"/>
    <cellStyle name="20% - Accent6 4 2 2 2 2 2 4" xfId="11888"/>
    <cellStyle name="20% - Accent6 4 2 2 2 2 3" xfId="11889"/>
    <cellStyle name="20% - Accent6 4 2 2 2 2 3 2" xfId="11890"/>
    <cellStyle name="20% - Accent6 4 2 2 2 2 3 2 2" xfId="11891"/>
    <cellStyle name="20% - Accent6 4 2 2 2 2 3 2 3" xfId="52311"/>
    <cellStyle name="20% - Accent6 4 2 2 2 2 3 3" xfId="11892"/>
    <cellStyle name="20% - Accent6 4 2 2 2 2 3 4" xfId="11893"/>
    <cellStyle name="20% - Accent6 4 2 2 2 2 4" xfId="11894"/>
    <cellStyle name="20% - Accent6 4 2 2 2 2 4 2" xfId="11895"/>
    <cellStyle name="20% - Accent6 4 2 2 2 2 4 3" xfId="52312"/>
    <cellStyle name="20% - Accent6 4 2 2 2 2 5" xfId="11896"/>
    <cellStyle name="20% - Accent6 4 2 2 2 2 6" xfId="11897"/>
    <cellStyle name="20% - Accent6 4 2 2 2 3" xfId="11898"/>
    <cellStyle name="20% - Accent6 4 2 2 2 3 2" xfId="11899"/>
    <cellStyle name="20% - Accent6 4 2 2 2 3 2 2" xfId="11900"/>
    <cellStyle name="20% - Accent6 4 2 2 2 3 2 3" xfId="52313"/>
    <cellStyle name="20% - Accent6 4 2 2 2 3 3" xfId="11901"/>
    <cellStyle name="20% - Accent6 4 2 2 2 3 4" xfId="11902"/>
    <cellStyle name="20% - Accent6 4 2 2 2 4" xfId="11903"/>
    <cellStyle name="20% - Accent6 4 2 2 2 4 2" xfId="11904"/>
    <cellStyle name="20% - Accent6 4 2 2 2 4 2 2" xfId="11905"/>
    <cellStyle name="20% - Accent6 4 2 2 2 4 2 3" xfId="52314"/>
    <cellStyle name="20% - Accent6 4 2 2 2 4 3" xfId="11906"/>
    <cellStyle name="20% - Accent6 4 2 2 2 4 4" xfId="11907"/>
    <cellStyle name="20% - Accent6 4 2 2 2 5" xfId="11908"/>
    <cellStyle name="20% - Accent6 4 2 2 2 5 2" xfId="11909"/>
    <cellStyle name="20% - Accent6 4 2 2 2 5 3" xfId="52315"/>
    <cellStyle name="20% - Accent6 4 2 2 2 6" xfId="11910"/>
    <cellStyle name="20% - Accent6 4 2 2 2 7" xfId="11911"/>
    <cellStyle name="20% - Accent6 4 2 2 3" xfId="11912"/>
    <cellStyle name="20% - Accent6 4 2 2 3 2" xfId="11913"/>
    <cellStyle name="20% - Accent6 4 2 2 3 2 2" xfId="11914"/>
    <cellStyle name="20% - Accent6 4 2 2 3 2 2 2" xfId="11915"/>
    <cellStyle name="20% - Accent6 4 2 2 3 2 2 3" xfId="52316"/>
    <cellStyle name="20% - Accent6 4 2 2 3 2 3" xfId="11916"/>
    <cellStyle name="20% - Accent6 4 2 2 3 2 4" xfId="11917"/>
    <cellStyle name="20% - Accent6 4 2 2 3 3" xfId="11918"/>
    <cellStyle name="20% - Accent6 4 2 2 3 3 2" xfId="11919"/>
    <cellStyle name="20% - Accent6 4 2 2 3 3 2 2" xfId="11920"/>
    <cellStyle name="20% - Accent6 4 2 2 3 3 2 3" xfId="52317"/>
    <cellStyle name="20% - Accent6 4 2 2 3 3 3" xfId="11921"/>
    <cellStyle name="20% - Accent6 4 2 2 3 3 4" xfId="11922"/>
    <cellStyle name="20% - Accent6 4 2 2 3 4" xfId="11923"/>
    <cellStyle name="20% - Accent6 4 2 2 3 4 2" xfId="11924"/>
    <cellStyle name="20% - Accent6 4 2 2 3 4 3" xfId="52318"/>
    <cellStyle name="20% - Accent6 4 2 2 3 5" xfId="11925"/>
    <cellStyle name="20% - Accent6 4 2 2 3 6" xfId="11926"/>
    <cellStyle name="20% - Accent6 4 2 2 4" xfId="11927"/>
    <cellStyle name="20% - Accent6 4 2 2 4 2" xfId="11928"/>
    <cellStyle name="20% - Accent6 4 2 2 4 2 2" xfId="11929"/>
    <cellStyle name="20% - Accent6 4 2 2 4 2 3" xfId="52319"/>
    <cellStyle name="20% - Accent6 4 2 2 4 3" xfId="11930"/>
    <cellStyle name="20% - Accent6 4 2 2 4 4" xfId="11931"/>
    <cellStyle name="20% - Accent6 4 2 2 5" xfId="11932"/>
    <cellStyle name="20% - Accent6 4 2 2 5 2" xfId="11933"/>
    <cellStyle name="20% - Accent6 4 2 2 5 2 2" xfId="11934"/>
    <cellStyle name="20% - Accent6 4 2 2 5 2 3" xfId="52320"/>
    <cellStyle name="20% - Accent6 4 2 2 5 3" xfId="11935"/>
    <cellStyle name="20% - Accent6 4 2 2 5 4" xfId="11936"/>
    <cellStyle name="20% - Accent6 4 2 2 6" xfId="11937"/>
    <cellStyle name="20% - Accent6 4 2 2 6 2" xfId="11938"/>
    <cellStyle name="20% - Accent6 4 2 2 6 3" xfId="52321"/>
    <cellStyle name="20% - Accent6 4 2 2 7" xfId="11939"/>
    <cellStyle name="20% - Accent6 4 2 2 8" xfId="11940"/>
    <cellStyle name="20% - Accent6 4 2 2 9" xfId="60742"/>
    <cellStyle name="20% - Accent6 4 2 3" xfId="11941"/>
    <cellStyle name="20% - Accent6 4 2 3 2" xfId="11942"/>
    <cellStyle name="20% - Accent6 4 2 3 2 2" xfId="11943"/>
    <cellStyle name="20% - Accent6 4 2 3 2 2 2" xfId="11944"/>
    <cellStyle name="20% - Accent6 4 2 3 2 2 2 2" xfId="11945"/>
    <cellStyle name="20% - Accent6 4 2 3 2 2 2 3" xfId="52322"/>
    <cellStyle name="20% - Accent6 4 2 3 2 2 3" xfId="11946"/>
    <cellStyle name="20% - Accent6 4 2 3 2 2 4" xfId="11947"/>
    <cellStyle name="20% - Accent6 4 2 3 2 3" xfId="11948"/>
    <cellStyle name="20% - Accent6 4 2 3 2 3 2" xfId="11949"/>
    <cellStyle name="20% - Accent6 4 2 3 2 3 2 2" xfId="11950"/>
    <cellStyle name="20% - Accent6 4 2 3 2 3 2 3" xfId="52323"/>
    <cellStyle name="20% - Accent6 4 2 3 2 3 3" xfId="11951"/>
    <cellStyle name="20% - Accent6 4 2 3 2 3 4" xfId="11952"/>
    <cellStyle name="20% - Accent6 4 2 3 2 4" xfId="11953"/>
    <cellStyle name="20% - Accent6 4 2 3 2 4 2" xfId="11954"/>
    <cellStyle name="20% - Accent6 4 2 3 2 4 3" xfId="52324"/>
    <cellStyle name="20% - Accent6 4 2 3 2 5" xfId="11955"/>
    <cellStyle name="20% - Accent6 4 2 3 2 6" xfId="11956"/>
    <cellStyle name="20% - Accent6 4 2 3 3" xfId="11957"/>
    <cellStyle name="20% - Accent6 4 2 3 3 2" xfId="11958"/>
    <cellStyle name="20% - Accent6 4 2 3 3 2 2" xfId="11959"/>
    <cellStyle name="20% - Accent6 4 2 3 3 2 3" xfId="52325"/>
    <cellStyle name="20% - Accent6 4 2 3 3 3" xfId="11960"/>
    <cellStyle name="20% - Accent6 4 2 3 3 4" xfId="11961"/>
    <cellStyle name="20% - Accent6 4 2 3 4" xfId="11962"/>
    <cellStyle name="20% - Accent6 4 2 3 4 2" xfId="11963"/>
    <cellStyle name="20% - Accent6 4 2 3 4 2 2" xfId="11964"/>
    <cellStyle name="20% - Accent6 4 2 3 4 2 3" xfId="52326"/>
    <cellStyle name="20% - Accent6 4 2 3 4 3" xfId="11965"/>
    <cellStyle name="20% - Accent6 4 2 3 4 4" xfId="11966"/>
    <cellStyle name="20% - Accent6 4 2 3 5" xfId="11967"/>
    <cellStyle name="20% - Accent6 4 2 3 5 2" xfId="11968"/>
    <cellStyle name="20% - Accent6 4 2 3 5 3" xfId="52327"/>
    <cellStyle name="20% - Accent6 4 2 3 6" xfId="11969"/>
    <cellStyle name="20% - Accent6 4 2 3 7" xfId="11970"/>
    <cellStyle name="20% - Accent6 4 2 4" xfId="11971"/>
    <cellStyle name="20% - Accent6 4 2 4 2" xfId="11972"/>
    <cellStyle name="20% - Accent6 4 2 4 2 2" xfId="11973"/>
    <cellStyle name="20% - Accent6 4 2 4 2 2 2" xfId="11974"/>
    <cellStyle name="20% - Accent6 4 2 4 2 2 3" xfId="52328"/>
    <cellStyle name="20% - Accent6 4 2 4 2 3" xfId="11975"/>
    <cellStyle name="20% - Accent6 4 2 4 2 4" xfId="11976"/>
    <cellStyle name="20% - Accent6 4 2 4 3" xfId="11977"/>
    <cellStyle name="20% - Accent6 4 2 4 3 2" xfId="11978"/>
    <cellStyle name="20% - Accent6 4 2 4 3 2 2" xfId="11979"/>
    <cellStyle name="20% - Accent6 4 2 4 3 2 3" xfId="52329"/>
    <cellStyle name="20% - Accent6 4 2 4 3 3" xfId="11980"/>
    <cellStyle name="20% - Accent6 4 2 4 3 4" xfId="11981"/>
    <cellStyle name="20% - Accent6 4 2 4 4" xfId="11982"/>
    <cellStyle name="20% - Accent6 4 2 4 4 2" xfId="11983"/>
    <cellStyle name="20% - Accent6 4 2 4 4 3" xfId="52330"/>
    <cellStyle name="20% - Accent6 4 2 4 5" xfId="11984"/>
    <cellStyle name="20% - Accent6 4 2 4 6" xfId="11985"/>
    <cellStyle name="20% - Accent6 4 2 5" xfId="11986"/>
    <cellStyle name="20% - Accent6 4 2 5 2" xfId="11987"/>
    <cellStyle name="20% - Accent6 4 2 5 2 2" xfId="11988"/>
    <cellStyle name="20% - Accent6 4 2 5 2 2 2" xfId="11989"/>
    <cellStyle name="20% - Accent6 4 2 5 2 2 3" xfId="52331"/>
    <cellStyle name="20% - Accent6 4 2 5 2 3" xfId="11990"/>
    <cellStyle name="20% - Accent6 4 2 5 2 4" xfId="11991"/>
    <cellStyle name="20% - Accent6 4 2 5 3" xfId="11992"/>
    <cellStyle name="20% - Accent6 4 2 5 3 2" xfId="11993"/>
    <cellStyle name="20% - Accent6 4 2 5 3 3" xfId="52332"/>
    <cellStyle name="20% - Accent6 4 2 5 4" xfId="11994"/>
    <cellStyle name="20% - Accent6 4 2 5 5" xfId="11995"/>
    <cellStyle name="20% - Accent6 4 2 6" xfId="11996"/>
    <cellStyle name="20% - Accent6 4 2 6 2" xfId="11997"/>
    <cellStyle name="20% - Accent6 4 2 6 2 2" xfId="11998"/>
    <cellStyle name="20% - Accent6 4 2 6 2 3" xfId="52333"/>
    <cellStyle name="20% - Accent6 4 2 6 3" xfId="11999"/>
    <cellStyle name="20% - Accent6 4 2 6 4" xfId="12000"/>
    <cellStyle name="20% - Accent6 4 2 7" xfId="12001"/>
    <cellStyle name="20% - Accent6 4 2 7 2" xfId="12002"/>
    <cellStyle name="20% - Accent6 4 2 7 2 2" xfId="12003"/>
    <cellStyle name="20% - Accent6 4 2 7 2 3" xfId="52334"/>
    <cellStyle name="20% - Accent6 4 2 7 3" xfId="12004"/>
    <cellStyle name="20% - Accent6 4 2 7 4" xfId="12005"/>
    <cellStyle name="20% - Accent6 4 2 8" xfId="12006"/>
    <cellStyle name="20% - Accent6 4 2 8 2" xfId="12007"/>
    <cellStyle name="20% - Accent6 4 2 8 3" xfId="52335"/>
    <cellStyle name="20% - Accent6 4 2 9" xfId="12008"/>
    <cellStyle name="20% - Accent6 4 3" xfId="12009"/>
    <cellStyle name="20% - Accent6 4 3 2" xfId="12010"/>
    <cellStyle name="20% - Accent6 4 3 2 2" xfId="12011"/>
    <cellStyle name="20% - Accent6 4 3 2 2 2" xfId="12012"/>
    <cellStyle name="20% - Accent6 4 3 2 2 2 2" xfId="12013"/>
    <cellStyle name="20% - Accent6 4 3 2 2 2 2 2" xfId="12014"/>
    <cellStyle name="20% - Accent6 4 3 2 2 2 2 3" xfId="52336"/>
    <cellStyle name="20% - Accent6 4 3 2 2 2 3" xfId="12015"/>
    <cellStyle name="20% - Accent6 4 3 2 2 2 4" xfId="12016"/>
    <cellStyle name="20% - Accent6 4 3 2 2 3" xfId="12017"/>
    <cellStyle name="20% - Accent6 4 3 2 2 3 2" xfId="12018"/>
    <cellStyle name="20% - Accent6 4 3 2 2 3 2 2" xfId="12019"/>
    <cellStyle name="20% - Accent6 4 3 2 2 3 2 3" xfId="52337"/>
    <cellStyle name="20% - Accent6 4 3 2 2 3 3" xfId="12020"/>
    <cellStyle name="20% - Accent6 4 3 2 2 3 4" xfId="12021"/>
    <cellStyle name="20% - Accent6 4 3 2 2 4" xfId="12022"/>
    <cellStyle name="20% - Accent6 4 3 2 2 4 2" xfId="12023"/>
    <cellStyle name="20% - Accent6 4 3 2 2 4 3" xfId="52338"/>
    <cellStyle name="20% - Accent6 4 3 2 2 5" xfId="12024"/>
    <cellStyle name="20% - Accent6 4 3 2 2 6" xfId="12025"/>
    <cellStyle name="20% - Accent6 4 3 2 3" xfId="12026"/>
    <cellStyle name="20% - Accent6 4 3 2 3 2" xfId="12027"/>
    <cellStyle name="20% - Accent6 4 3 2 3 2 2" xfId="12028"/>
    <cellStyle name="20% - Accent6 4 3 2 3 2 3" xfId="52339"/>
    <cellStyle name="20% - Accent6 4 3 2 3 3" xfId="12029"/>
    <cellStyle name="20% - Accent6 4 3 2 3 4" xfId="12030"/>
    <cellStyle name="20% - Accent6 4 3 2 4" xfId="12031"/>
    <cellStyle name="20% - Accent6 4 3 2 4 2" xfId="12032"/>
    <cellStyle name="20% - Accent6 4 3 2 4 2 2" xfId="12033"/>
    <cellStyle name="20% - Accent6 4 3 2 4 2 3" xfId="52340"/>
    <cellStyle name="20% - Accent6 4 3 2 4 3" xfId="12034"/>
    <cellStyle name="20% - Accent6 4 3 2 4 4" xfId="12035"/>
    <cellStyle name="20% - Accent6 4 3 2 5" xfId="12036"/>
    <cellStyle name="20% - Accent6 4 3 2 5 2" xfId="12037"/>
    <cellStyle name="20% - Accent6 4 3 2 5 3" xfId="52341"/>
    <cellStyle name="20% - Accent6 4 3 2 6" xfId="12038"/>
    <cellStyle name="20% - Accent6 4 3 2 7" xfId="12039"/>
    <cellStyle name="20% - Accent6 4 3 3" xfId="12040"/>
    <cellStyle name="20% - Accent6 4 3 3 2" xfId="12041"/>
    <cellStyle name="20% - Accent6 4 3 3 2 2" xfId="12042"/>
    <cellStyle name="20% - Accent6 4 3 3 2 2 2" xfId="12043"/>
    <cellStyle name="20% - Accent6 4 3 3 2 2 3" xfId="52342"/>
    <cellStyle name="20% - Accent6 4 3 3 2 3" xfId="12044"/>
    <cellStyle name="20% - Accent6 4 3 3 2 4" xfId="12045"/>
    <cellStyle name="20% - Accent6 4 3 3 3" xfId="12046"/>
    <cellStyle name="20% - Accent6 4 3 3 3 2" xfId="12047"/>
    <cellStyle name="20% - Accent6 4 3 3 3 2 2" xfId="12048"/>
    <cellStyle name="20% - Accent6 4 3 3 3 2 3" xfId="52343"/>
    <cellStyle name="20% - Accent6 4 3 3 3 3" xfId="12049"/>
    <cellStyle name="20% - Accent6 4 3 3 3 4" xfId="12050"/>
    <cellStyle name="20% - Accent6 4 3 3 4" xfId="12051"/>
    <cellStyle name="20% - Accent6 4 3 3 4 2" xfId="12052"/>
    <cellStyle name="20% - Accent6 4 3 3 4 3" xfId="52344"/>
    <cellStyle name="20% - Accent6 4 3 3 5" xfId="12053"/>
    <cellStyle name="20% - Accent6 4 3 3 6" xfId="12054"/>
    <cellStyle name="20% - Accent6 4 3 4" xfId="12055"/>
    <cellStyle name="20% - Accent6 4 3 4 2" xfId="12056"/>
    <cellStyle name="20% - Accent6 4 3 4 2 2" xfId="12057"/>
    <cellStyle name="20% - Accent6 4 3 4 2 3" xfId="52345"/>
    <cellStyle name="20% - Accent6 4 3 4 3" xfId="12058"/>
    <cellStyle name="20% - Accent6 4 3 4 4" xfId="12059"/>
    <cellStyle name="20% - Accent6 4 3 5" xfId="12060"/>
    <cellStyle name="20% - Accent6 4 3 5 2" xfId="12061"/>
    <cellStyle name="20% - Accent6 4 3 5 2 2" xfId="12062"/>
    <cellStyle name="20% - Accent6 4 3 5 2 3" xfId="52346"/>
    <cellStyle name="20% - Accent6 4 3 5 3" xfId="12063"/>
    <cellStyle name="20% - Accent6 4 3 5 4" xfId="12064"/>
    <cellStyle name="20% - Accent6 4 3 6" xfId="12065"/>
    <cellStyle name="20% - Accent6 4 3 6 2" xfId="12066"/>
    <cellStyle name="20% - Accent6 4 3 6 3" xfId="52347"/>
    <cellStyle name="20% - Accent6 4 3 7" xfId="12067"/>
    <cellStyle name="20% - Accent6 4 3 8" xfId="12068"/>
    <cellStyle name="20% - Accent6 4 3 9" xfId="60559"/>
    <cellStyle name="20% - Accent6 4 4" xfId="12069"/>
    <cellStyle name="20% - Accent6 4 4 2" xfId="12070"/>
    <cellStyle name="20% - Accent6 4 4 2 2" xfId="12071"/>
    <cellStyle name="20% - Accent6 4 4 2 2 2" xfId="12072"/>
    <cellStyle name="20% - Accent6 4 4 2 2 2 2" xfId="12073"/>
    <cellStyle name="20% - Accent6 4 4 2 2 2 3" xfId="52348"/>
    <cellStyle name="20% - Accent6 4 4 2 2 3" xfId="12074"/>
    <cellStyle name="20% - Accent6 4 4 2 2 4" xfId="12075"/>
    <cellStyle name="20% - Accent6 4 4 2 3" xfId="12076"/>
    <cellStyle name="20% - Accent6 4 4 2 3 2" xfId="12077"/>
    <cellStyle name="20% - Accent6 4 4 2 3 2 2" xfId="12078"/>
    <cellStyle name="20% - Accent6 4 4 2 3 2 3" xfId="52349"/>
    <cellStyle name="20% - Accent6 4 4 2 3 3" xfId="12079"/>
    <cellStyle name="20% - Accent6 4 4 2 3 4" xfId="12080"/>
    <cellStyle name="20% - Accent6 4 4 2 4" xfId="12081"/>
    <cellStyle name="20% - Accent6 4 4 2 4 2" xfId="12082"/>
    <cellStyle name="20% - Accent6 4 4 2 4 3" xfId="52350"/>
    <cellStyle name="20% - Accent6 4 4 2 5" xfId="12083"/>
    <cellStyle name="20% - Accent6 4 4 2 6" xfId="12084"/>
    <cellStyle name="20% - Accent6 4 4 3" xfId="12085"/>
    <cellStyle name="20% - Accent6 4 4 3 2" xfId="12086"/>
    <cellStyle name="20% - Accent6 4 4 3 2 2" xfId="12087"/>
    <cellStyle name="20% - Accent6 4 4 3 2 3" xfId="52351"/>
    <cellStyle name="20% - Accent6 4 4 3 3" xfId="12088"/>
    <cellStyle name="20% - Accent6 4 4 3 4" xfId="12089"/>
    <cellStyle name="20% - Accent6 4 4 4" xfId="12090"/>
    <cellStyle name="20% - Accent6 4 4 4 2" xfId="12091"/>
    <cellStyle name="20% - Accent6 4 4 4 2 2" xfId="12092"/>
    <cellStyle name="20% - Accent6 4 4 4 2 3" xfId="52352"/>
    <cellStyle name="20% - Accent6 4 4 4 3" xfId="12093"/>
    <cellStyle name="20% - Accent6 4 4 4 4" xfId="12094"/>
    <cellStyle name="20% - Accent6 4 4 5" xfId="12095"/>
    <cellStyle name="20% - Accent6 4 4 5 2" xfId="12096"/>
    <cellStyle name="20% - Accent6 4 4 5 3" xfId="52353"/>
    <cellStyle name="20% - Accent6 4 4 6" xfId="12097"/>
    <cellStyle name="20% - Accent6 4 4 7" xfId="12098"/>
    <cellStyle name="20% - Accent6 4 5" xfId="12099"/>
    <cellStyle name="20% - Accent6 4 5 2" xfId="12100"/>
    <cellStyle name="20% - Accent6 4 5 2 2" xfId="12101"/>
    <cellStyle name="20% - Accent6 4 5 2 2 2" xfId="12102"/>
    <cellStyle name="20% - Accent6 4 5 2 2 3" xfId="52354"/>
    <cellStyle name="20% - Accent6 4 5 2 3" xfId="12103"/>
    <cellStyle name="20% - Accent6 4 5 2 4" xfId="12104"/>
    <cellStyle name="20% - Accent6 4 5 3" xfId="12105"/>
    <cellStyle name="20% - Accent6 4 5 3 2" xfId="12106"/>
    <cellStyle name="20% - Accent6 4 5 3 2 2" xfId="12107"/>
    <cellStyle name="20% - Accent6 4 5 3 2 3" xfId="52355"/>
    <cellStyle name="20% - Accent6 4 5 3 3" xfId="12108"/>
    <cellStyle name="20% - Accent6 4 5 3 4" xfId="12109"/>
    <cellStyle name="20% - Accent6 4 5 4" xfId="12110"/>
    <cellStyle name="20% - Accent6 4 5 4 2" xfId="12111"/>
    <cellStyle name="20% - Accent6 4 5 4 3" xfId="52356"/>
    <cellStyle name="20% - Accent6 4 5 5" xfId="12112"/>
    <cellStyle name="20% - Accent6 4 5 6" xfId="12113"/>
    <cellStyle name="20% - Accent6 4 6" xfId="12114"/>
    <cellStyle name="20% - Accent6 4 6 2" xfId="12115"/>
    <cellStyle name="20% - Accent6 4 6 2 2" xfId="12116"/>
    <cellStyle name="20% - Accent6 4 6 2 2 2" xfId="12117"/>
    <cellStyle name="20% - Accent6 4 6 2 2 3" xfId="52357"/>
    <cellStyle name="20% - Accent6 4 6 2 3" xfId="12118"/>
    <cellStyle name="20% - Accent6 4 6 2 4" xfId="12119"/>
    <cellStyle name="20% - Accent6 4 6 3" xfId="12120"/>
    <cellStyle name="20% - Accent6 4 6 3 2" xfId="12121"/>
    <cellStyle name="20% - Accent6 4 6 3 3" xfId="52358"/>
    <cellStyle name="20% - Accent6 4 6 4" xfId="12122"/>
    <cellStyle name="20% - Accent6 4 6 5" xfId="12123"/>
    <cellStyle name="20% - Accent6 4 7" xfId="12124"/>
    <cellStyle name="20% - Accent6 4 7 2" xfId="12125"/>
    <cellStyle name="20% - Accent6 4 7 2 2" xfId="12126"/>
    <cellStyle name="20% - Accent6 4 7 2 3" xfId="52359"/>
    <cellStyle name="20% - Accent6 4 7 3" xfId="12127"/>
    <cellStyle name="20% - Accent6 4 7 4" xfId="12128"/>
    <cellStyle name="20% - Accent6 4 8" xfId="12129"/>
    <cellStyle name="20% - Accent6 4 8 2" xfId="12130"/>
    <cellStyle name="20% - Accent6 4 8 2 2" xfId="12131"/>
    <cellStyle name="20% - Accent6 4 8 2 3" xfId="52360"/>
    <cellStyle name="20% - Accent6 4 8 3" xfId="12132"/>
    <cellStyle name="20% - Accent6 4 8 4" xfId="12133"/>
    <cellStyle name="20% - Accent6 4 9" xfId="12134"/>
    <cellStyle name="20% - Accent6 4 9 2" xfId="12135"/>
    <cellStyle name="20% - Accent6 4 9 3" xfId="52361"/>
    <cellStyle name="20% - Accent6 5" xfId="12136"/>
    <cellStyle name="20% - Accent6 5 10" xfId="12137"/>
    <cellStyle name="20% - Accent6 5 11" xfId="60205"/>
    <cellStyle name="20% - Accent6 5 2" xfId="12138"/>
    <cellStyle name="20% - Accent6 5 2 2" xfId="12139"/>
    <cellStyle name="20% - Accent6 5 2 2 2" xfId="12140"/>
    <cellStyle name="20% - Accent6 5 2 2 2 2" xfId="12141"/>
    <cellStyle name="20% - Accent6 5 2 2 2 2 2" xfId="12142"/>
    <cellStyle name="20% - Accent6 5 2 2 2 2 2 2" xfId="12143"/>
    <cellStyle name="20% - Accent6 5 2 2 2 2 2 3" xfId="52362"/>
    <cellStyle name="20% - Accent6 5 2 2 2 2 3" xfId="12144"/>
    <cellStyle name="20% - Accent6 5 2 2 2 2 4" xfId="12145"/>
    <cellStyle name="20% - Accent6 5 2 2 2 3" xfId="12146"/>
    <cellStyle name="20% - Accent6 5 2 2 2 3 2" xfId="12147"/>
    <cellStyle name="20% - Accent6 5 2 2 2 3 2 2" xfId="12148"/>
    <cellStyle name="20% - Accent6 5 2 2 2 3 2 3" xfId="52363"/>
    <cellStyle name="20% - Accent6 5 2 2 2 3 3" xfId="12149"/>
    <cellStyle name="20% - Accent6 5 2 2 2 3 4" xfId="12150"/>
    <cellStyle name="20% - Accent6 5 2 2 2 4" xfId="12151"/>
    <cellStyle name="20% - Accent6 5 2 2 2 4 2" xfId="12152"/>
    <cellStyle name="20% - Accent6 5 2 2 2 4 3" xfId="52364"/>
    <cellStyle name="20% - Accent6 5 2 2 2 5" xfId="12153"/>
    <cellStyle name="20% - Accent6 5 2 2 2 6" xfId="12154"/>
    <cellStyle name="20% - Accent6 5 2 2 3" xfId="12155"/>
    <cellStyle name="20% - Accent6 5 2 2 3 2" xfId="12156"/>
    <cellStyle name="20% - Accent6 5 2 2 3 2 2" xfId="12157"/>
    <cellStyle name="20% - Accent6 5 2 2 3 2 3" xfId="52365"/>
    <cellStyle name="20% - Accent6 5 2 2 3 3" xfId="12158"/>
    <cellStyle name="20% - Accent6 5 2 2 3 4" xfId="12159"/>
    <cellStyle name="20% - Accent6 5 2 2 4" xfId="12160"/>
    <cellStyle name="20% - Accent6 5 2 2 4 2" xfId="12161"/>
    <cellStyle name="20% - Accent6 5 2 2 4 2 2" xfId="12162"/>
    <cellStyle name="20% - Accent6 5 2 2 4 2 3" xfId="52366"/>
    <cellStyle name="20% - Accent6 5 2 2 4 3" xfId="12163"/>
    <cellStyle name="20% - Accent6 5 2 2 4 4" xfId="12164"/>
    <cellStyle name="20% - Accent6 5 2 2 5" xfId="12165"/>
    <cellStyle name="20% - Accent6 5 2 2 5 2" xfId="12166"/>
    <cellStyle name="20% - Accent6 5 2 2 5 3" xfId="52367"/>
    <cellStyle name="20% - Accent6 5 2 2 6" xfId="12167"/>
    <cellStyle name="20% - Accent6 5 2 2 7" xfId="12168"/>
    <cellStyle name="20% - Accent6 5 2 2 8" xfId="60756"/>
    <cellStyle name="20% - Accent6 5 2 3" xfId="12169"/>
    <cellStyle name="20% - Accent6 5 2 3 2" xfId="12170"/>
    <cellStyle name="20% - Accent6 5 2 3 2 2" xfId="12171"/>
    <cellStyle name="20% - Accent6 5 2 3 2 2 2" xfId="12172"/>
    <cellStyle name="20% - Accent6 5 2 3 2 2 3" xfId="52368"/>
    <cellStyle name="20% - Accent6 5 2 3 2 3" xfId="12173"/>
    <cellStyle name="20% - Accent6 5 2 3 2 4" xfId="12174"/>
    <cellStyle name="20% - Accent6 5 2 3 3" xfId="12175"/>
    <cellStyle name="20% - Accent6 5 2 3 3 2" xfId="12176"/>
    <cellStyle name="20% - Accent6 5 2 3 3 2 2" xfId="12177"/>
    <cellStyle name="20% - Accent6 5 2 3 3 2 3" xfId="52369"/>
    <cellStyle name="20% - Accent6 5 2 3 3 3" xfId="12178"/>
    <cellStyle name="20% - Accent6 5 2 3 3 4" xfId="12179"/>
    <cellStyle name="20% - Accent6 5 2 3 4" xfId="12180"/>
    <cellStyle name="20% - Accent6 5 2 3 4 2" xfId="12181"/>
    <cellStyle name="20% - Accent6 5 2 3 4 3" xfId="52370"/>
    <cellStyle name="20% - Accent6 5 2 3 5" xfId="12182"/>
    <cellStyle name="20% - Accent6 5 2 3 6" xfId="12183"/>
    <cellStyle name="20% - Accent6 5 2 4" xfId="12184"/>
    <cellStyle name="20% - Accent6 5 2 4 2" xfId="12185"/>
    <cellStyle name="20% - Accent6 5 2 4 2 2" xfId="12186"/>
    <cellStyle name="20% - Accent6 5 2 4 2 3" xfId="52371"/>
    <cellStyle name="20% - Accent6 5 2 4 3" xfId="12187"/>
    <cellStyle name="20% - Accent6 5 2 4 4" xfId="12188"/>
    <cellStyle name="20% - Accent6 5 2 5" xfId="12189"/>
    <cellStyle name="20% - Accent6 5 2 5 2" xfId="12190"/>
    <cellStyle name="20% - Accent6 5 2 5 2 2" xfId="12191"/>
    <cellStyle name="20% - Accent6 5 2 5 2 3" xfId="52372"/>
    <cellStyle name="20% - Accent6 5 2 5 3" xfId="12192"/>
    <cellStyle name="20% - Accent6 5 2 5 4" xfId="12193"/>
    <cellStyle name="20% - Accent6 5 2 6" xfId="12194"/>
    <cellStyle name="20% - Accent6 5 2 6 2" xfId="12195"/>
    <cellStyle name="20% - Accent6 5 2 6 3" xfId="52373"/>
    <cellStyle name="20% - Accent6 5 2 7" xfId="12196"/>
    <cellStyle name="20% - Accent6 5 2 8" xfId="12197"/>
    <cellStyle name="20% - Accent6 5 2 9" xfId="60388"/>
    <cellStyle name="20% - Accent6 5 3" xfId="12198"/>
    <cellStyle name="20% - Accent6 5 3 2" xfId="12199"/>
    <cellStyle name="20% - Accent6 5 3 2 2" xfId="12200"/>
    <cellStyle name="20% - Accent6 5 3 2 2 2" xfId="12201"/>
    <cellStyle name="20% - Accent6 5 3 2 2 2 2" xfId="12202"/>
    <cellStyle name="20% - Accent6 5 3 2 2 2 3" xfId="52374"/>
    <cellStyle name="20% - Accent6 5 3 2 2 3" xfId="12203"/>
    <cellStyle name="20% - Accent6 5 3 2 2 4" xfId="12204"/>
    <cellStyle name="20% - Accent6 5 3 2 3" xfId="12205"/>
    <cellStyle name="20% - Accent6 5 3 2 3 2" xfId="12206"/>
    <cellStyle name="20% - Accent6 5 3 2 3 2 2" xfId="12207"/>
    <cellStyle name="20% - Accent6 5 3 2 3 2 3" xfId="52375"/>
    <cellStyle name="20% - Accent6 5 3 2 3 3" xfId="12208"/>
    <cellStyle name="20% - Accent6 5 3 2 3 4" xfId="12209"/>
    <cellStyle name="20% - Accent6 5 3 2 4" xfId="12210"/>
    <cellStyle name="20% - Accent6 5 3 2 4 2" xfId="12211"/>
    <cellStyle name="20% - Accent6 5 3 2 4 3" xfId="52376"/>
    <cellStyle name="20% - Accent6 5 3 2 5" xfId="12212"/>
    <cellStyle name="20% - Accent6 5 3 2 6" xfId="12213"/>
    <cellStyle name="20% - Accent6 5 3 3" xfId="12214"/>
    <cellStyle name="20% - Accent6 5 3 3 2" xfId="12215"/>
    <cellStyle name="20% - Accent6 5 3 3 2 2" xfId="12216"/>
    <cellStyle name="20% - Accent6 5 3 3 2 3" xfId="52377"/>
    <cellStyle name="20% - Accent6 5 3 3 3" xfId="12217"/>
    <cellStyle name="20% - Accent6 5 3 3 4" xfId="12218"/>
    <cellStyle name="20% - Accent6 5 3 4" xfId="12219"/>
    <cellStyle name="20% - Accent6 5 3 4 2" xfId="12220"/>
    <cellStyle name="20% - Accent6 5 3 4 2 2" xfId="12221"/>
    <cellStyle name="20% - Accent6 5 3 4 2 3" xfId="52378"/>
    <cellStyle name="20% - Accent6 5 3 4 3" xfId="12222"/>
    <cellStyle name="20% - Accent6 5 3 4 4" xfId="12223"/>
    <cellStyle name="20% - Accent6 5 3 5" xfId="12224"/>
    <cellStyle name="20% - Accent6 5 3 5 2" xfId="12225"/>
    <cellStyle name="20% - Accent6 5 3 5 3" xfId="52379"/>
    <cellStyle name="20% - Accent6 5 3 6" xfId="12226"/>
    <cellStyle name="20% - Accent6 5 3 7" xfId="12227"/>
    <cellStyle name="20% - Accent6 5 3 8" xfId="60573"/>
    <cellStyle name="20% - Accent6 5 4" xfId="12228"/>
    <cellStyle name="20% - Accent6 5 4 2" xfId="12229"/>
    <cellStyle name="20% - Accent6 5 4 2 2" xfId="12230"/>
    <cellStyle name="20% - Accent6 5 4 2 2 2" xfId="12231"/>
    <cellStyle name="20% - Accent6 5 4 2 2 3" xfId="52380"/>
    <cellStyle name="20% - Accent6 5 4 2 3" xfId="12232"/>
    <cellStyle name="20% - Accent6 5 4 2 4" xfId="12233"/>
    <cellStyle name="20% - Accent6 5 4 3" xfId="12234"/>
    <cellStyle name="20% - Accent6 5 4 3 2" xfId="12235"/>
    <cellStyle name="20% - Accent6 5 4 3 2 2" xfId="12236"/>
    <cellStyle name="20% - Accent6 5 4 3 2 3" xfId="52381"/>
    <cellStyle name="20% - Accent6 5 4 3 3" xfId="12237"/>
    <cellStyle name="20% - Accent6 5 4 3 4" xfId="12238"/>
    <cellStyle name="20% - Accent6 5 4 4" xfId="12239"/>
    <cellStyle name="20% - Accent6 5 4 4 2" xfId="12240"/>
    <cellStyle name="20% - Accent6 5 4 4 3" xfId="52382"/>
    <cellStyle name="20% - Accent6 5 4 5" xfId="12241"/>
    <cellStyle name="20% - Accent6 5 4 6" xfId="12242"/>
    <cellStyle name="20% - Accent6 5 5" xfId="12243"/>
    <cellStyle name="20% - Accent6 5 5 2" xfId="12244"/>
    <cellStyle name="20% - Accent6 5 5 2 2" xfId="12245"/>
    <cellStyle name="20% - Accent6 5 5 2 2 2" xfId="12246"/>
    <cellStyle name="20% - Accent6 5 5 2 2 3" xfId="52383"/>
    <cellStyle name="20% - Accent6 5 5 2 3" xfId="12247"/>
    <cellStyle name="20% - Accent6 5 5 2 4" xfId="12248"/>
    <cellStyle name="20% - Accent6 5 5 3" xfId="12249"/>
    <cellStyle name="20% - Accent6 5 5 3 2" xfId="12250"/>
    <cellStyle name="20% - Accent6 5 5 3 3" xfId="52384"/>
    <cellStyle name="20% - Accent6 5 5 4" xfId="12251"/>
    <cellStyle name="20% - Accent6 5 5 5" xfId="12252"/>
    <cellStyle name="20% - Accent6 5 6" xfId="12253"/>
    <cellStyle name="20% - Accent6 5 6 2" xfId="12254"/>
    <cellStyle name="20% - Accent6 5 6 2 2" xfId="12255"/>
    <cellStyle name="20% - Accent6 5 6 2 3" xfId="52385"/>
    <cellStyle name="20% - Accent6 5 6 3" xfId="12256"/>
    <cellStyle name="20% - Accent6 5 6 4" xfId="12257"/>
    <cellStyle name="20% - Accent6 5 7" xfId="12258"/>
    <cellStyle name="20% - Accent6 5 7 2" xfId="12259"/>
    <cellStyle name="20% - Accent6 5 7 2 2" xfId="12260"/>
    <cellStyle name="20% - Accent6 5 7 2 3" xfId="52386"/>
    <cellStyle name="20% - Accent6 5 7 3" xfId="12261"/>
    <cellStyle name="20% - Accent6 5 7 4" xfId="12262"/>
    <cellStyle name="20% - Accent6 5 8" xfId="12263"/>
    <cellStyle name="20% - Accent6 5 8 2" xfId="12264"/>
    <cellStyle name="20% - Accent6 5 8 3" xfId="52387"/>
    <cellStyle name="20% - Accent6 5 9" xfId="12265"/>
    <cellStyle name="20% - Accent6 6" xfId="12266"/>
    <cellStyle name="20% - Accent6 6 10" xfId="12267"/>
    <cellStyle name="20% - Accent6 6 11" xfId="60219"/>
    <cellStyle name="20% - Accent6 6 2" xfId="12268"/>
    <cellStyle name="20% - Accent6 6 2 2" xfId="12269"/>
    <cellStyle name="20% - Accent6 6 2 2 2" xfId="12270"/>
    <cellStyle name="20% - Accent6 6 2 2 2 2" xfId="12271"/>
    <cellStyle name="20% - Accent6 6 2 2 2 2 2" xfId="12272"/>
    <cellStyle name="20% - Accent6 6 2 2 2 2 2 2" xfId="12273"/>
    <cellStyle name="20% - Accent6 6 2 2 2 2 2 3" xfId="52388"/>
    <cellStyle name="20% - Accent6 6 2 2 2 2 3" xfId="12274"/>
    <cellStyle name="20% - Accent6 6 2 2 2 2 4" xfId="12275"/>
    <cellStyle name="20% - Accent6 6 2 2 2 3" xfId="12276"/>
    <cellStyle name="20% - Accent6 6 2 2 2 3 2" xfId="12277"/>
    <cellStyle name="20% - Accent6 6 2 2 2 3 2 2" xfId="12278"/>
    <cellStyle name="20% - Accent6 6 2 2 2 3 2 3" xfId="52389"/>
    <cellStyle name="20% - Accent6 6 2 2 2 3 3" xfId="12279"/>
    <cellStyle name="20% - Accent6 6 2 2 2 3 4" xfId="12280"/>
    <cellStyle name="20% - Accent6 6 2 2 2 4" xfId="12281"/>
    <cellStyle name="20% - Accent6 6 2 2 2 4 2" xfId="12282"/>
    <cellStyle name="20% - Accent6 6 2 2 2 4 3" xfId="52390"/>
    <cellStyle name="20% - Accent6 6 2 2 2 5" xfId="12283"/>
    <cellStyle name="20% - Accent6 6 2 2 2 6" xfId="12284"/>
    <cellStyle name="20% - Accent6 6 2 2 3" xfId="12285"/>
    <cellStyle name="20% - Accent6 6 2 2 3 2" xfId="12286"/>
    <cellStyle name="20% - Accent6 6 2 2 3 2 2" xfId="12287"/>
    <cellStyle name="20% - Accent6 6 2 2 3 2 3" xfId="52391"/>
    <cellStyle name="20% - Accent6 6 2 2 3 3" xfId="12288"/>
    <cellStyle name="20% - Accent6 6 2 2 3 4" xfId="12289"/>
    <cellStyle name="20% - Accent6 6 2 2 4" xfId="12290"/>
    <cellStyle name="20% - Accent6 6 2 2 4 2" xfId="12291"/>
    <cellStyle name="20% - Accent6 6 2 2 4 2 2" xfId="12292"/>
    <cellStyle name="20% - Accent6 6 2 2 4 2 3" xfId="52392"/>
    <cellStyle name="20% - Accent6 6 2 2 4 3" xfId="12293"/>
    <cellStyle name="20% - Accent6 6 2 2 4 4" xfId="12294"/>
    <cellStyle name="20% - Accent6 6 2 2 5" xfId="12295"/>
    <cellStyle name="20% - Accent6 6 2 2 5 2" xfId="12296"/>
    <cellStyle name="20% - Accent6 6 2 2 5 3" xfId="52393"/>
    <cellStyle name="20% - Accent6 6 2 2 6" xfId="12297"/>
    <cellStyle name="20% - Accent6 6 2 2 7" xfId="12298"/>
    <cellStyle name="20% - Accent6 6 2 2 8" xfId="60770"/>
    <cellStyle name="20% - Accent6 6 2 3" xfId="12299"/>
    <cellStyle name="20% - Accent6 6 2 3 2" xfId="12300"/>
    <cellStyle name="20% - Accent6 6 2 3 2 2" xfId="12301"/>
    <cellStyle name="20% - Accent6 6 2 3 2 2 2" xfId="12302"/>
    <cellStyle name="20% - Accent6 6 2 3 2 2 3" xfId="52394"/>
    <cellStyle name="20% - Accent6 6 2 3 2 3" xfId="12303"/>
    <cellStyle name="20% - Accent6 6 2 3 2 4" xfId="12304"/>
    <cellStyle name="20% - Accent6 6 2 3 3" xfId="12305"/>
    <cellStyle name="20% - Accent6 6 2 3 3 2" xfId="12306"/>
    <cellStyle name="20% - Accent6 6 2 3 3 2 2" xfId="12307"/>
    <cellStyle name="20% - Accent6 6 2 3 3 2 3" xfId="52395"/>
    <cellStyle name="20% - Accent6 6 2 3 3 3" xfId="12308"/>
    <cellStyle name="20% - Accent6 6 2 3 3 4" xfId="12309"/>
    <cellStyle name="20% - Accent6 6 2 3 4" xfId="12310"/>
    <cellStyle name="20% - Accent6 6 2 3 4 2" xfId="12311"/>
    <cellStyle name="20% - Accent6 6 2 3 4 3" xfId="52396"/>
    <cellStyle name="20% - Accent6 6 2 3 5" xfId="12312"/>
    <cellStyle name="20% - Accent6 6 2 3 6" xfId="12313"/>
    <cellStyle name="20% - Accent6 6 2 4" xfId="12314"/>
    <cellStyle name="20% - Accent6 6 2 4 2" xfId="12315"/>
    <cellStyle name="20% - Accent6 6 2 4 2 2" xfId="12316"/>
    <cellStyle name="20% - Accent6 6 2 4 2 3" xfId="52397"/>
    <cellStyle name="20% - Accent6 6 2 4 3" xfId="12317"/>
    <cellStyle name="20% - Accent6 6 2 4 4" xfId="12318"/>
    <cellStyle name="20% - Accent6 6 2 5" xfId="12319"/>
    <cellStyle name="20% - Accent6 6 2 5 2" xfId="12320"/>
    <cellStyle name="20% - Accent6 6 2 5 2 2" xfId="12321"/>
    <cellStyle name="20% - Accent6 6 2 5 2 3" xfId="52398"/>
    <cellStyle name="20% - Accent6 6 2 5 3" xfId="12322"/>
    <cellStyle name="20% - Accent6 6 2 5 4" xfId="12323"/>
    <cellStyle name="20% - Accent6 6 2 6" xfId="12324"/>
    <cellStyle name="20% - Accent6 6 2 6 2" xfId="12325"/>
    <cellStyle name="20% - Accent6 6 2 6 3" xfId="52399"/>
    <cellStyle name="20% - Accent6 6 2 7" xfId="12326"/>
    <cellStyle name="20% - Accent6 6 2 8" xfId="12327"/>
    <cellStyle name="20% - Accent6 6 2 9" xfId="60402"/>
    <cellStyle name="20% - Accent6 6 3" xfId="12328"/>
    <cellStyle name="20% - Accent6 6 3 2" xfId="12329"/>
    <cellStyle name="20% - Accent6 6 3 2 2" xfId="12330"/>
    <cellStyle name="20% - Accent6 6 3 2 2 2" xfId="12331"/>
    <cellStyle name="20% - Accent6 6 3 2 2 2 2" xfId="12332"/>
    <cellStyle name="20% - Accent6 6 3 2 2 2 3" xfId="52400"/>
    <cellStyle name="20% - Accent6 6 3 2 2 3" xfId="12333"/>
    <cellStyle name="20% - Accent6 6 3 2 2 4" xfId="12334"/>
    <cellStyle name="20% - Accent6 6 3 2 3" xfId="12335"/>
    <cellStyle name="20% - Accent6 6 3 2 3 2" xfId="12336"/>
    <cellStyle name="20% - Accent6 6 3 2 3 2 2" xfId="12337"/>
    <cellStyle name="20% - Accent6 6 3 2 3 2 3" xfId="52401"/>
    <cellStyle name="20% - Accent6 6 3 2 3 3" xfId="12338"/>
    <cellStyle name="20% - Accent6 6 3 2 3 4" xfId="12339"/>
    <cellStyle name="20% - Accent6 6 3 2 4" xfId="12340"/>
    <cellStyle name="20% - Accent6 6 3 2 4 2" xfId="12341"/>
    <cellStyle name="20% - Accent6 6 3 2 4 3" xfId="52402"/>
    <cellStyle name="20% - Accent6 6 3 2 5" xfId="12342"/>
    <cellStyle name="20% - Accent6 6 3 2 6" xfId="12343"/>
    <cellStyle name="20% - Accent6 6 3 3" xfId="12344"/>
    <cellStyle name="20% - Accent6 6 3 3 2" xfId="12345"/>
    <cellStyle name="20% - Accent6 6 3 3 2 2" xfId="12346"/>
    <cellStyle name="20% - Accent6 6 3 3 2 3" xfId="52403"/>
    <cellStyle name="20% - Accent6 6 3 3 3" xfId="12347"/>
    <cellStyle name="20% - Accent6 6 3 3 4" xfId="12348"/>
    <cellStyle name="20% - Accent6 6 3 4" xfId="12349"/>
    <cellStyle name="20% - Accent6 6 3 4 2" xfId="12350"/>
    <cellStyle name="20% - Accent6 6 3 4 2 2" xfId="12351"/>
    <cellStyle name="20% - Accent6 6 3 4 2 3" xfId="52404"/>
    <cellStyle name="20% - Accent6 6 3 4 3" xfId="12352"/>
    <cellStyle name="20% - Accent6 6 3 4 4" xfId="12353"/>
    <cellStyle name="20% - Accent6 6 3 5" xfId="12354"/>
    <cellStyle name="20% - Accent6 6 3 5 2" xfId="12355"/>
    <cellStyle name="20% - Accent6 6 3 5 3" xfId="52405"/>
    <cellStyle name="20% - Accent6 6 3 6" xfId="12356"/>
    <cellStyle name="20% - Accent6 6 3 7" xfId="12357"/>
    <cellStyle name="20% - Accent6 6 3 8" xfId="60587"/>
    <cellStyle name="20% - Accent6 6 4" xfId="12358"/>
    <cellStyle name="20% - Accent6 6 4 2" xfId="12359"/>
    <cellStyle name="20% - Accent6 6 4 2 2" xfId="12360"/>
    <cellStyle name="20% - Accent6 6 4 2 2 2" xfId="12361"/>
    <cellStyle name="20% - Accent6 6 4 2 2 3" xfId="52406"/>
    <cellStyle name="20% - Accent6 6 4 2 3" xfId="12362"/>
    <cellStyle name="20% - Accent6 6 4 2 4" xfId="12363"/>
    <cellStyle name="20% - Accent6 6 4 3" xfId="12364"/>
    <cellStyle name="20% - Accent6 6 4 3 2" xfId="12365"/>
    <cellStyle name="20% - Accent6 6 4 3 2 2" xfId="12366"/>
    <cellStyle name="20% - Accent6 6 4 3 2 3" xfId="52407"/>
    <cellStyle name="20% - Accent6 6 4 3 3" xfId="12367"/>
    <cellStyle name="20% - Accent6 6 4 3 4" xfId="12368"/>
    <cellStyle name="20% - Accent6 6 4 4" xfId="12369"/>
    <cellStyle name="20% - Accent6 6 4 4 2" xfId="12370"/>
    <cellStyle name="20% - Accent6 6 4 4 3" xfId="52408"/>
    <cellStyle name="20% - Accent6 6 4 5" xfId="12371"/>
    <cellStyle name="20% - Accent6 6 4 6" xfId="12372"/>
    <cellStyle name="20% - Accent6 6 5" xfId="12373"/>
    <cellStyle name="20% - Accent6 6 5 2" xfId="12374"/>
    <cellStyle name="20% - Accent6 6 5 2 2" xfId="12375"/>
    <cellStyle name="20% - Accent6 6 5 2 2 2" xfId="12376"/>
    <cellStyle name="20% - Accent6 6 5 2 2 3" xfId="52409"/>
    <cellStyle name="20% - Accent6 6 5 2 3" xfId="12377"/>
    <cellStyle name="20% - Accent6 6 5 2 4" xfId="12378"/>
    <cellStyle name="20% - Accent6 6 5 3" xfId="12379"/>
    <cellStyle name="20% - Accent6 6 5 3 2" xfId="12380"/>
    <cellStyle name="20% - Accent6 6 5 3 3" xfId="52410"/>
    <cellStyle name="20% - Accent6 6 5 4" xfId="12381"/>
    <cellStyle name="20% - Accent6 6 5 5" xfId="12382"/>
    <cellStyle name="20% - Accent6 6 6" xfId="12383"/>
    <cellStyle name="20% - Accent6 6 6 2" xfId="12384"/>
    <cellStyle name="20% - Accent6 6 6 2 2" xfId="12385"/>
    <cellStyle name="20% - Accent6 6 6 2 3" xfId="52411"/>
    <cellStyle name="20% - Accent6 6 6 3" xfId="12386"/>
    <cellStyle name="20% - Accent6 6 6 4" xfId="12387"/>
    <cellStyle name="20% - Accent6 6 7" xfId="12388"/>
    <cellStyle name="20% - Accent6 6 7 2" xfId="12389"/>
    <cellStyle name="20% - Accent6 6 7 2 2" xfId="12390"/>
    <cellStyle name="20% - Accent6 6 7 2 3" xfId="52412"/>
    <cellStyle name="20% - Accent6 6 7 3" xfId="12391"/>
    <cellStyle name="20% - Accent6 6 7 4" xfId="12392"/>
    <cellStyle name="20% - Accent6 6 8" xfId="12393"/>
    <cellStyle name="20% - Accent6 6 8 2" xfId="12394"/>
    <cellStyle name="20% - Accent6 6 8 3" xfId="52413"/>
    <cellStyle name="20% - Accent6 6 9" xfId="12395"/>
    <cellStyle name="20% - Accent6 7" xfId="12396"/>
    <cellStyle name="20% - Accent6 7 10" xfId="12397"/>
    <cellStyle name="20% - Accent6 7 11" xfId="60233"/>
    <cellStyle name="20% - Accent6 7 2" xfId="12398"/>
    <cellStyle name="20% - Accent6 7 2 2" xfId="12399"/>
    <cellStyle name="20% - Accent6 7 2 2 2" xfId="12400"/>
    <cellStyle name="20% - Accent6 7 2 2 2 2" xfId="12401"/>
    <cellStyle name="20% - Accent6 7 2 2 2 2 2" xfId="12402"/>
    <cellStyle name="20% - Accent6 7 2 2 2 2 2 2" xfId="12403"/>
    <cellStyle name="20% - Accent6 7 2 2 2 2 2 3" xfId="52414"/>
    <cellStyle name="20% - Accent6 7 2 2 2 2 3" xfId="12404"/>
    <cellStyle name="20% - Accent6 7 2 2 2 2 4" xfId="12405"/>
    <cellStyle name="20% - Accent6 7 2 2 2 3" xfId="12406"/>
    <cellStyle name="20% - Accent6 7 2 2 2 3 2" xfId="12407"/>
    <cellStyle name="20% - Accent6 7 2 2 2 3 2 2" xfId="12408"/>
    <cellStyle name="20% - Accent6 7 2 2 2 3 2 3" xfId="52415"/>
    <cellStyle name="20% - Accent6 7 2 2 2 3 3" xfId="12409"/>
    <cellStyle name="20% - Accent6 7 2 2 2 3 4" xfId="12410"/>
    <cellStyle name="20% - Accent6 7 2 2 2 4" xfId="12411"/>
    <cellStyle name="20% - Accent6 7 2 2 2 4 2" xfId="12412"/>
    <cellStyle name="20% - Accent6 7 2 2 2 4 3" xfId="52416"/>
    <cellStyle name="20% - Accent6 7 2 2 2 5" xfId="12413"/>
    <cellStyle name="20% - Accent6 7 2 2 2 6" xfId="12414"/>
    <cellStyle name="20% - Accent6 7 2 2 3" xfId="12415"/>
    <cellStyle name="20% - Accent6 7 2 2 3 2" xfId="12416"/>
    <cellStyle name="20% - Accent6 7 2 2 3 2 2" xfId="12417"/>
    <cellStyle name="20% - Accent6 7 2 2 3 2 3" xfId="52417"/>
    <cellStyle name="20% - Accent6 7 2 2 3 3" xfId="12418"/>
    <cellStyle name="20% - Accent6 7 2 2 3 4" xfId="12419"/>
    <cellStyle name="20% - Accent6 7 2 2 4" xfId="12420"/>
    <cellStyle name="20% - Accent6 7 2 2 4 2" xfId="12421"/>
    <cellStyle name="20% - Accent6 7 2 2 4 2 2" xfId="12422"/>
    <cellStyle name="20% - Accent6 7 2 2 4 2 3" xfId="52418"/>
    <cellStyle name="20% - Accent6 7 2 2 4 3" xfId="12423"/>
    <cellStyle name="20% - Accent6 7 2 2 4 4" xfId="12424"/>
    <cellStyle name="20% - Accent6 7 2 2 5" xfId="12425"/>
    <cellStyle name="20% - Accent6 7 2 2 5 2" xfId="12426"/>
    <cellStyle name="20% - Accent6 7 2 2 5 3" xfId="52419"/>
    <cellStyle name="20% - Accent6 7 2 2 6" xfId="12427"/>
    <cellStyle name="20% - Accent6 7 2 2 7" xfId="12428"/>
    <cellStyle name="20% - Accent6 7 2 2 8" xfId="60784"/>
    <cellStyle name="20% - Accent6 7 2 3" xfId="12429"/>
    <cellStyle name="20% - Accent6 7 2 3 2" xfId="12430"/>
    <cellStyle name="20% - Accent6 7 2 3 2 2" xfId="12431"/>
    <cellStyle name="20% - Accent6 7 2 3 2 2 2" xfId="12432"/>
    <cellStyle name="20% - Accent6 7 2 3 2 2 3" xfId="52420"/>
    <cellStyle name="20% - Accent6 7 2 3 2 3" xfId="12433"/>
    <cellStyle name="20% - Accent6 7 2 3 2 4" xfId="12434"/>
    <cellStyle name="20% - Accent6 7 2 3 3" xfId="12435"/>
    <cellStyle name="20% - Accent6 7 2 3 3 2" xfId="12436"/>
    <cellStyle name="20% - Accent6 7 2 3 3 2 2" xfId="12437"/>
    <cellStyle name="20% - Accent6 7 2 3 3 2 3" xfId="52421"/>
    <cellStyle name="20% - Accent6 7 2 3 3 3" xfId="12438"/>
    <cellStyle name="20% - Accent6 7 2 3 3 4" xfId="12439"/>
    <cellStyle name="20% - Accent6 7 2 3 4" xfId="12440"/>
    <cellStyle name="20% - Accent6 7 2 3 4 2" xfId="12441"/>
    <cellStyle name="20% - Accent6 7 2 3 4 3" xfId="52422"/>
    <cellStyle name="20% - Accent6 7 2 3 5" xfId="12442"/>
    <cellStyle name="20% - Accent6 7 2 3 6" xfId="12443"/>
    <cellStyle name="20% - Accent6 7 2 4" xfId="12444"/>
    <cellStyle name="20% - Accent6 7 2 4 2" xfId="12445"/>
    <cellStyle name="20% - Accent6 7 2 4 2 2" xfId="12446"/>
    <cellStyle name="20% - Accent6 7 2 4 2 3" xfId="52423"/>
    <cellStyle name="20% - Accent6 7 2 4 3" xfId="12447"/>
    <cellStyle name="20% - Accent6 7 2 4 4" xfId="12448"/>
    <cellStyle name="20% - Accent6 7 2 5" xfId="12449"/>
    <cellStyle name="20% - Accent6 7 2 5 2" xfId="12450"/>
    <cellStyle name="20% - Accent6 7 2 5 2 2" xfId="12451"/>
    <cellStyle name="20% - Accent6 7 2 5 2 3" xfId="52424"/>
    <cellStyle name="20% - Accent6 7 2 5 3" xfId="12452"/>
    <cellStyle name="20% - Accent6 7 2 5 4" xfId="12453"/>
    <cellStyle name="20% - Accent6 7 2 6" xfId="12454"/>
    <cellStyle name="20% - Accent6 7 2 6 2" xfId="12455"/>
    <cellStyle name="20% - Accent6 7 2 6 3" xfId="52425"/>
    <cellStyle name="20% - Accent6 7 2 7" xfId="12456"/>
    <cellStyle name="20% - Accent6 7 2 8" xfId="12457"/>
    <cellStyle name="20% - Accent6 7 2 9" xfId="60416"/>
    <cellStyle name="20% - Accent6 7 3" xfId="12458"/>
    <cellStyle name="20% - Accent6 7 3 2" xfId="12459"/>
    <cellStyle name="20% - Accent6 7 3 2 2" xfId="12460"/>
    <cellStyle name="20% - Accent6 7 3 2 2 2" xfId="12461"/>
    <cellStyle name="20% - Accent6 7 3 2 2 2 2" xfId="12462"/>
    <cellStyle name="20% - Accent6 7 3 2 2 2 3" xfId="52426"/>
    <cellStyle name="20% - Accent6 7 3 2 2 3" xfId="12463"/>
    <cellStyle name="20% - Accent6 7 3 2 2 4" xfId="12464"/>
    <cellStyle name="20% - Accent6 7 3 2 3" xfId="12465"/>
    <cellStyle name="20% - Accent6 7 3 2 3 2" xfId="12466"/>
    <cellStyle name="20% - Accent6 7 3 2 3 2 2" xfId="12467"/>
    <cellStyle name="20% - Accent6 7 3 2 3 2 3" xfId="52427"/>
    <cellStyle name="20% - Accent6 7 3 2 3 3" xfId="12468"/>
    <cellStyle name="20% - Accent6 7 3 2 3 4" xfId="12469"/>
    <cellStyle name="20% - Accent6 7 3 2 4" xfId="12470"/>
    <cellStyle name="20% - Accent6 7 3 2 4 2" xfId="12471"/>
    <cellStyle name="20% - Accent6 7 3 2 4 3" xfId="52428"/>
    <cellStyle name="20% - Accent6 7 3 2 5" xfId="12472"/>
    <cellStyle name="20% - Accent6 7 3 2 6" xfId="12473"/>
    <cellStyle name="20% - Accent6 7 3 3" xfId="12474"/>
    <cellStyle name="20% - Accent6 7 3 3 2" xfId="12475"/>
    <cellStyle name="20% - Accent6 7 3 3 2 2" xfId="12476"/>
    <cellStyle name="20% - Accent6 7 3 3 2 3" xfId="52429"/>
    <cellStyle name="20% - Accent6 7 3 3 3" xfId="12477"/>
    <cellStyle name="20% - Accent6 7 3 3 4" xfId="12478"/>
    <cellStyle name="20% - Accent6 7 3 4" xfId="12479"/>
    <cellStyle name="20% - Accent6 7 3 4 2" xfId="12480"/>
    <cellStyle name="20% - Accent6 7 3 4 2 2" xfId="12481"/>
    <cellStyle name="20% - Accent6 7 3 4 2 3" xfId="52430"/>
    <cellStyle name="20% - Accent6 7 3 4 3" xfId="12482"/>
    <cellStyle name="20% - Accent6 7 3 4 4" xfId="12483"/>
    <cellStyle name="20% - Accent6 7 3 5" xfId="12484"/>
    <cellStyle name="20% - Accent6 7 3 5 2" xfId="12485"/>
    <cellStyle name="20% - Accent6 7 3 5 3" xfId="52431"/>
    <cellStyle name="20% - Accent6 7 3 6" xfId="12486"/>
    <cellStyle name="20% - Accent6 7 3 7" xfId="12487"/>
    <cellStyle name="20% - Accent6 7 3 8" xfId="60601"/>
    <cellStyle name="20% - Accent6 7 4" xfId="12488"/>
    <cellStyle name="20% - Accent6 7 4 2" xfId="12489"/>
    <cellStyle name="20% - Accent6 7 4 2 2" xfId="12490"/>
    <cellStyle name="20% - Accent6 7 4 2 2 2" xfId="12491"/>
    <cellStyle name="20% - Accent6 7 4 2 2 3" xfId="52432"/>
    <cellStyle name="20% - Accent6 7 4 2 3" xfId="12492"/>
    <cellStyle name="20% - Accent6 7 4 2 4" xfId="12493"/>
    <cellStyle name="20% - Accent6 7 4 3" xfId="12494"/>
    <cellStyle name="20% - Accent6 7 4 3 2" xfId="12495"/>
    <cellStyle name="20% - Accent6 7 4 3 2 2" xfId="12496"/>
    <cellStyle name="20% - Accent6 7 4 3 2 3" xfId="52433"/>
    <cellStyle name="20% - Accent6 7 4 3 3" xfId="12497"/>
    <cellStyle name="20% - Accent6 7 4 3 4" xfId="12498"/>
    <cellStyle name="20% - Accent6 7 4 4" xfId="12499"/>
    <cellStyle name="20% - Accent6 7 4 4 2" xfId="12500"/>
    <cellStyle name="20% - Accent6 7 4 4 3" xfId="52434"/>
    <cellStyle name="20% - Accent6 7 4 5" xfId="12501"/>
    <cellStyle name="20% - Accent6 7 4 6" xfId="12502"/>
    <cellStyle name="20% - Accent6 7 5" xfId="12503"/>
    <cellStyle name="20% - Accent6 7 5 2" xfId="12504"/>
    <cellStyle name="20% - Accent6 7 5 2 2" xfId="12505"/>
    <cellStyle name="20% - Accent6 7 5 2 2 2" xfId="12506"/>
    <cellStyle name="20% - Accent6 7 5 2 2 3" xfId="52435"/>
    <cellStyle name="20% - Accent6 7 5 2 3" xfId="12507"/>
    <cellStyle name="20% - Accent6 7 5 2 4" xfId="12508"/>
    <cellStyle name="20% - Accent6 7 5 3" xfId="12509"/>
    <cellStyle name="20% - Accent6 7 5 3 2" xfId="12510"/>
    <cellStyle name="20% - Accent6 7 5 3 3" xfId="52436"/>
    <cellStyle name="20% - Accent6 7 5 4" xfId="12511"/>
    <cellStyle name="20% - Accent6 7 5 5" xfId="12512"/>
    <cellStyle name="20% - Accent6 7 6" xfId="12513"/>
    <cellStyle name="20% - Accent6 7 6 2" xfId="12514"/>
    <cellStyle name="20% - Accent6 7 6 2 2" xfId="12515"/>
    <cellStyle name="20% - Accent6 7 6 2 3" xfId="52437"/>
    <cellStyle name="20% - Accent6 7 6 3" xfId="12516"/>
    <cellStyle name="20% - Accent6 7 6 4" xfId="12517"/>
    <cellStyle name="20% - Accent6 7 7" xfId="12518"/>
    <cellStyle name="20% - Accent6 7 7 2" xfId="12519"/>
    <cellStyle name="20% - Accent6 7 7 2 2" xfId="12520"/>
    <cellStyle name="20% - Accent6 7 7 2 3" xfId="52438"/>
    <cellStyle name="20% - Accent6 7 7 3" xfId="12521"/>
    <cellStyle name="20% - Accent6 7 7 4" xfId="12522"/>
    <cellStyle name="20% - Accent6 7 8" xfId="12523"/>
    <cellStyle name="20% - Accent6 7 8 2" xfId="12524"/>
    <cellStyle name="20% - Accent6 7 8 3" xfId="52439"/>
    <cellStyle name="20% - Accent6 7 9" xfId="12525"/>
    <cellStyle name="20% - Accent6 8" xfId="12526"/>
    <cellStyle name="20% - Accent6 8 2" xfId="12527"/>
    <cellStyle name="20% - Accent6 8 2 2" xfId="12528"/>
    <cellStyle name="20% - Accent6 8 2 2 2" xfId="12529"/>
    <cellStyle name="20% - Accent6 8 2 2 2 2" xfId="12530"/>
    <cellStyle name="20% - Accent6 8 2 2 2 2 2" xfId="12531"/>
    <cellStyle name="20% - Accent6 8 2 2 2 2 3" xfId="52440"/>
    <cellStyle name="20% - Accent6 8 2 2 2 3" xfId="12532"/>
    <cellStyle name="20% - Accent6 8 2 2 2 4" xfId="12533"/>
    <cellStyle name="20% - Accent6 8 2 2 3" xfId="12534"/>
    <cellStyle name="20% - Accent6 8 2 2 3 2" xfId="12535"/>
    <cellStyle name="20% - Accent6 8 2 2 3 2 2" xfId="12536"/>
    <cellStyle name="20% - Accent6 8 2 2 3 2 3" xfId="52441"/>
    <cellStyle name="20% - Accent6 8 2 2 3 3" xfId="12537"/>
    <cellStyle name="20% - Accent6 8 2 2 3 4" xfId="12538"/>
    <cellStyle name="20% - Accent6 8 2 2 4" xfId="12539"/>
    <cellStyle name="20% - Accent6 8 2 2 4 2" xfId="12540"/>
    <cellStyle name="20% - Accent6 8 2 2 4 3" xfId="52442"/>
    <cellStyle name="20% - Accent6 8 2 2 5" xfId="12541"/>
    <cellStyle name="20% - Accent6 8 2 2 6" xfId="12542"/>
    <cellStyle name="20% - Accent6 8 2 2 7" xfId="60798"/>
    <cellStyle name="20% - Accent6 8 2 3" xfId="12543"/>
    <cellStyle name="20% - Accent6 8 2 3 2" xfId="12544"/>
    <cellStyle name="20% - Accent6 8 2 3 2 2" xfId="12545"/>
    <cellStyle name="20% - Accent6 8 2 3 2 3" xfId="52443"/>
    <cellStyle name="20% - Accent6 8 2 3 3" xfId="12546"/>
    <cellStyle name="20% - Accent6 8 2 3 4" xfId="12547"/>
    <cellStyle name="20% - Accent6 8 2 4" xfId="12548"/>
    <cellStyle name="20% - Accent6 8 2 4 2" xfId="12549"/>
    <cellStyle name="20% - Accent6 8 2 4 2 2" xfId="12550"/>
    <cellStyle name="20% - Accent6 8 2 4 2 3" xfId="52444"/>
    <cellStyle name="20% - Accent6 8 2 4 3" xfId="12551"/>
    <cellStyle name="20% - Accent6 8 2 4 4" xfId="12552"/>
    <cellStyle name="20% - Accent6 8 2 5" xfId="12553"/>
    <cellStyle name="20% - Accent6 8 2 5 2" xfId="12554"/>
    <cellStyle name="20% - Accent6 8 2 5 3" xfId="52445"/>
    <cellStyle name="20% - Accent6 8 2 6" xfId="12555"/>
    <cellStyle name="20% - Accent6 8 2 7" xfId="12556"/>
    <cellStyle name="20% - Accent6 8 2 8" xfId="60430"/>
    <cellStyle name="20% - Accent6 8 3" xfId="12557"/>
    <cellStyle name="20% - Accent6 8 3 2" xfId="12558"/>
    <cellStyle name="20% - Accent6 8 3 2 2" xfId="12559"/>
    <cellStyle name="20% - Accent6 8 3 2 2 2" xfId="12560"/>
    <cellStyle name="20% - Accent6 8 3 2 2 3" xfId="52446"/>
    <cellStyle name="20% - Accent6 8 3 2 3" xfId="12561"/>
    <cellStyle name="20% - Accent6 8 3 2 4" xfId="12562"/>
    <cellStyle name="20% - Accent6 8 3 3" xfId="12563"/>
    <cellStyle name="20% - Accent6 8 3 3 2" xfId="12564"/>
    <cellStyle name="20% - Accent6 8 3 3 2 2" xfId="12565"/>
    <cellStyle name="20% - Accent6 8 3 3 2 3" xfId="52447"/>
    <cellStyle name="20% - Accent6 8 3 3 3" xfId="12566"/>
    <cellStyle name="20% - Accent6 8 3 3 4" xfId="12567"/>
    <cellStyle name="20% - Accent6 8 3 4" xfId="12568"/>
    <cellStyle name="20% - Accent6 8 3 4 2" xfId="12569"/>
    <cellStyle name="20% - Accent6 8 3 4 3" xfId="52448"/>
    <cellStyle name="20% - Accent6 8 3 5" xfId="12570"/>
    <cellStyle name="20% - Accent6 8 3 6" xfId="12571"/>
    <cellStyle name="20% - Accent6 8 3 7" xfId="60615"/>
    <cellStyle name="20% - Accent6 8 4" xfId="12572"/>
    <cellStyle name="20% - Accent6 8 4 2" xfId="12573"/>
    <cellStyle name="20% - Accent6 8 4 2 2" xfId="12574"/>
    <cellStyle name="20% - Accent6 8 4 2 3" xfId="52449"/>
    <cellStyle name="20% - Accent6 8 4 3" xfId="12575"/>
    <cellStyle name="20% - Accent6 8 4 4" xfId="12576"/>
    <cellStyle name="20% - Accent6 8 5" xfId="12577"/>
    <cellStyle name="20% - Accent6 8 5 2" xfId="12578"/>
    <cellStyle name="20% - Accent6 8 5 2 2" xfId="12579"/>
    <cellStyle name="20% - Accent6 8 5 2 3" xfId="52450"/>
    <cellStyle name="20% - Accent6 8 5 3" xfId="12580"/>
    <cellStyle name="20% - Accent6 8 5 4" xfId="12581"/>
    <cellStyle name="20% - Accent6 8 6" xfId="12582"/>
    <cellStyle name="20% - Accent6 8 6 2" xfId="12583"/>
    <cellStyle name="20% - Accent6 8 6 3" xfId="52451"/>
    <cellStyle name="20% - Accent6 8 7" xfId="12584"/>
    <cellStyle name="20% - Accent6 8 8" xfId="12585"/>
    <cellStyle name="20% - Accent6 8 9" xfId="60247"/>
    <cellStyle name="20% - Accent6 9" xfId="12586"/>
    <cellStyle name="20% - Accent6 9 2" xfId="12587"/>
    <cellStyle name="20% - Accent6 9 2 2" xfId="12588"/>
    <cellStyle name="20% - Accent6 9 2 2 2" xfId="12589"/>
    <cellStyle name="20% - Accent6 9 2 2 2 2" xfId="12590"/>
    <cellStyle name="20% - Accent6 9 2 2 2 3" xfId="52452"/>
    <cellStyle name="20% - Accent6 9 2 2 3" xfId="12591"/>
    <cellStyle name="20% - Accent6 9 2 2 4" xfId="12592"/>
    <cellStyle name="20% - Accent6 9 2 2 5" xfId="60812"/>
    <cellStyle name="20% - Accent6 9 2 3" xfId="12593"/>
    <cellStyle name="20% - Accent6 9 2 3 2" xfId="12594"/>
    <cellStyle name="20% - Accent6 9 2 3 2 2" xfId="12595"/>
    <cellStyle name="20% - Accent6 9 2 3 2 3" xfId="52453"/>
    <cellStyle name="20% - Accent6 9 2 3 3" xfId="12596"/>
    <cellStyle name="20% - Accent6 9 2 3 4" xfId="12597"/>
    <cellStyle name="20% - Accent6 9 2 4" xfId="12598"/>
    <cellStyle name="20% - Accent6 9 2 4 2" xfId="12599"/>
    <cellStyle name="20% - Accent6 9 2 4 3" xfId="52454"/>
    <cellStyle name="20% - Accent6 9 2 5" xfId="12600"/>
    <cellStyle name="20% - Accent6 9 2 6" xfId="12601"/>
    <cellStyle name="20% - Accent6 9 2 7" xfId="60444"/>
    <cellStyle name="20% - Accent6 9 3" xfId="12602"/>
    <cellStyle name="20% - Accent6 9 3 2" xfId="12603"/>
    <cellStyle name="20% - Accent6 9 3 2 2" xfId="12604"/>
    <cellStyle name="20% - Accent6 9 3 2 3" xfId="52455"/>
    <cellStyle name="20% - Accent6 9 3 3" xfId="12605"/>
    <cellStyle name="20% - Accent6 9 3 4" xfId="12606"/>
    <cellStyle name="20% - Accent6 9 3 5" xfId="60629"/>
    <cellStyle name="20% - Accent6 9 4" xfId="12607"/>
    <cellStyle name="20% - Accent6 9 4 2" xfId="12608"/>
    <cellStyle name="20% - Accent6 9 4 2 2" xfId="12609"/>
    <cellStyle name="20% - Accent6 9 4 2 3" xfId="52456"/>
    <cellStyle name="20% - Accent6 9 4 3" xfId="12610"/>
    <cellStyle name="20% - Accent6 9 4 4" xfId="12611"/>
    <cellStyle name="20% - Accent6 9 5" xfId="12612"/>
    <cellStyle name="20% - Accent6 9 5 2" xfId="12613"/>
    <cellStyle name="20% - Accent6 9 5 3" xfId="52457"/>
    <cellStyle name="20% - Accent6 9 6" xfId="12614"/>
    <cellStyle name="20% - Accent6 9 7" xfId="12615"/>
    <cellStyle name="20% - Accent6 9 8" xfId="60261"/>
    <cellStyle name="40% - Accent1 10" xfId="12616"/>
    <cellStyle name="40% - Accent1 10 2" xfId="12617"/>
    <cellStyle name="40% - Accent1 10 2 2" xfId="12618"/>
    <cellStyle name="40% - Accent1 10 2 2 2" xfId="12619"/>
    <cellStyle name="40% - Accent1 10 2 2 3" xfId="52458"/>
    <cellStyle name="40% - Accent1 10 2 2 4" xfId="60817"/>
    <cellStyle name="40% - Accent1 10 2 3" xfId="12620"/>
    <cellStyle name="40% - Accent1 10 2 4" xfId="12621"/>
    <cellStyle name="40% - Accent1 10 2 5" xfId="60449"/>
    <cellStyle name="40% - Accent1 10 3" xfId="12622"/>
    <cellStyle name="40% - Accent1 10 3 2" xfId="12623"/>
    <cellStyle name="40% - Accent1 10 3 2 2" xfId="12624"/>
    <cellStyle name="40% - Accent1 10 3 2 3" xfId="52459"/>
    <cellStyle name="40% - Accent1 10 3 3" xfId="12625"/>
    <cellStyle name="40% - Accent1 10 3 4" xfId="12626"/>
    <cellStyle name="40% - Accent1 10 3 5" xfId="60634"/>
    <cellStyle name="40% - Accent1 10 4" xfId="12627"/>
    <cellStyle name="40% - Accent1 10 4 2" xfId="12628"/>
    <cellStyle name="40% - Accent1 10 4 3" xfId="52460"/>
    <cellStyle name="40% - Accent1 10 5" xfId="12629"/>
    <cellStyle name="40% - Accent1 10 6" xfId="12630"/>
    <cellStyle name="40% - Accent1 10 7" xfId="60266"/>
    <cellStyle name="40% - Accent1 11" xfId="12631"/>
    <cellStyle name="40% - Accent1 11 2" xfId="12632"/>
    <cellStyle name="40% - Accent1 11 2 2" xfId="12633"/>
    <cellStyle name="40% - Accent1 11 2 2 2" xfId="12634"/>
    <cellStyle name="40% - Accent1 11 2 2 3" xfId="52461"/>
    <cellStyle name="40% - Accent1 11 2 2 4" xfId="60831"/>
    <cellStyle name="40% - Accent1 11 2 3" xfId="12635"/>
    <cellStyle name="40% - Accent1 11 2 4" xfId="12636"/>
    <cellStyle name="40% - Accent1 11 2 5" xfId="60463"/>
    <cellStyle name="40% - Accent1 11 3" xfId="12637"/>
    <cellStyle name="40% - Accent1 11 3 2" xfId="12638"/>
    <cellStyle name="40% - Accent1 11 3 3" xfId="52462"/>
    <cellStyle name="40% - Accent1 11 3 4" xfId="60648"/>
    <cellStyle name="40% - Accent1 11 4" xfId="12639"/>
    <cellStyle name="40% - Accent1 11 5" xfId="12640"/>
    <cellStyle name="40% - Accent1 11 6" xfId="60280"/>
    <cellStyle name="40% - Accent1 12" xfId="12641"/>
    <cellStyle name="40% - Accent1 12 2" xfId="12642"/>
    <cellStyle name="40% - Accent1 12 2 2" xfId="12643"/>
    <cellStyle name="40% - Accent1 12 2 2 2" xfId="60845"/>
    <cellStyle name="40% - Accent1 12 2 3" xfId="52463"/>
    <cellStyle name="40% - Accent1 12 2 4" xfId="60477"/>
    <cellStyle name="40% - Accent1 12 3" xfId="12644"/>
    <cellStyle name="40% - Accent1 12 3 2" xfId="60662"/>
    <cellStyle name="40% - Accent1 12 4" xfId="12645"/>
    <cellStyle name="40% - Accent1 12 5" xfId="60294"/>
    <cellStyle name="40% - Accent1 13" xfId="12646"/>
    <cellStyle name="40% - Accent1 13 2" xfId="12647"/>
    <cellStyle name="40% - Accent1 13 2 2" xfId="12648"/>
    <cellStyle name="40% - Accent1 13 2 2 2" xfId="60859"/>
    <cellStyle name="40% - Accent1 13 2 3" xfId="52464"/>
    <cellStyle name="40% - Accent1 13 2 4" xfId="60491"/>
    <cellStyle name="40% - Accent1 13 3" xfId="12649"/>
    <cellStyle name="40% - Accent1 13 3 2" xfId="60676"/>
    <cellStyle name="40% - Accent1 13 4" xfId="12650"/>
    <cellStyle name="40% - Accent1 13 5" xfId="60308"/>
    <cellStyle name="40% - Accent1 14" xfId="12651"/>
    <cellStyle name="40% - Accent1 14 2" xfId="12652"/>
    <cellStyle name="40% - Accent1 14 2 2" xfId="60689"/>
    <cellStyle name="40% - Accent1 14 3" xfId="52465"/>
    <cellStyle name="40% - Accent1 14 4" xfId="60321"/>
    <cellStyle name="40% - Accent1 15" xfId="12653"/>
    <cellStyle name="40% - Accent1 15 2" xfId="60505"/>
    <cellStyle name="40% - Accent1 16" xfId="12654"/>
    <cellStyle name="40% - Accent1 16 2" xfId="60873"/>
    <cellStyle name="40% - Accent1 17" xfId="52466"/>
    <cellStyle name="40% - Accent1 17 2" xfId="60887"/>
    <cellStyle name="40% - Accent1 18" xfId="52467"/>
    <cellStyle name="40% - Accent1 18 2" xfId="60901"/>
    <cellStyle name="40% - Accent1 19" xfId="60126"/>
    <cellStyle name="40% - Accent1 2" xfId="12655"/>
    <cellStyle name="40% - Accent1 2 10" xfId="12656"/>
    <cellStyle name="40% - Accent1 2 10 2" xfId="12657"/>
    <cellStyle name="40% - Accent1 2 10 2 2" xfId="12658"/>
    <cellStyle name="40% - Accent1 2 10 2 2 2" xfId="12659"/>
    <cellStyle name="40% - Accent1 2 10 2 2 3" xfId="52468"/>
    <cellStyle name="40% - Accent1 2 10 2 3" xfId="12660"/>
    <cellStyle name="40% - Accent1 2 10 2 4" xfId="12661"/>
    <cellStyle name="40% - Accent1 2 10 3" xfId="12662"/>
    <cellStyle name="40% - Accent1 2 10 3 2" xfId="12663"/>
    <cellStyle name="40% - Accent1 2 10 3 3" xfId="52469"/>
    <cellStyle name="40% - Accent1 2 10 4" xfId="12664"/>
    <cellStyle name="40% - Accent1 2 10 5" xfId="12665"/>
    <cellStyle name="40% - Accent1 2 11" xfId="12666"/>
    <cellStyle name="40% - Accent1 2 11 2" xfId="12667"/>
    <cellStyle name="40% - Accent1 2 11 2 2" xfId="12668"/>
    <cellStyle name="40% - Accent1 2 11 2 3" xfId="52470"/>
    <cellStyle name="40% - Accent1 2 11 3" xfId="12669"/>
    <cellStyle name="40% - Accent1 2 11 4" xfId="12670"/>
    <cellStyle name="40% - Accent1 2 12" xfId="12671"/>
    <cellStyle name="40% - Accent1 2 12 2" xfId="12672"/>
    <cellStyle name="40% - Accent1 2 12 2 2" xfId="12673"/>
    <cellStyle name="40% - Accent1 2 12 2 3" xfId="52471"/>
    <cellStyle name="40% - Accent1 2 12 3" xfId="12674"/>
    <cellStyle name="40% - Accent1 2 12 4" xfId="12675"/>
    <cellStyle name="40% - Accent1 2 13" xfId="12676"/>
    <cellStyle name="40% - Accent1 2 13 2" xfId="12677"/>
    <cellStyle name="40% - Accent1 2 13 3" xfId="52472"/>
    <cellStyle name="40% - Accent1 2 14" xfId="12678"/>
    <cellStyle name="40% - Accent1 2 15" xfId="12679"/>
    <cellStyle name="40% - Accent1 2 16" xfId="60153"/>
    <cellStyle name="40% - Accent1 2 2" xfId="12680"/>
    <cellStyle name="40% - Accent1 2 2 10" xfId="12681"/>
    <cellStyle name="40% - Accent1 2 2 11" xfId="12682"/>
    <cellStyle name="40% - Accent1 2 2 12" xfId="60337"/>
    <cellStyle name="40% - Accent1 2 2 2" xfId="12683"/>
    <cellStyle name="40% - Accent1 2 2 2 10" xfId="12684"/>
    <cellStyle name="40% - Accent1 2 2 2 11" xfId="60705"/>
    <cellStyle name="40% - Accent1 2 2 2 2" xfId="12685"/>
    <cellStyle name="40% - Accent1 2 2 2 2 2" xfId="12686"/>
    <cellStyle name="40% - Accent1 2 2 2 2 2 2" xfId="12687"/>
    <cellStyle name="40% - Accent1 2 2 2 2 2 2 2" xfId="12688"/>
    <cellStyle name="40% - Accent1 2 2 2 2 2 2 2 2" xfId="12689"/>
    <cellStyle name="40% - Accent1 2 2 2 2 2 2 2 2 2" xfId="12690"/>
    <cellStyle name="40% - Accent1 2 2 2 2 2 2 2 2 3" xfId="52473"/>
    <cellStyle name="40% - Accent1 2 2 2 2 2 2 2 3" xfId="12691"/>
    <cellStyle name="40% - Accent1 2 2 2 2 2 2 2 4" xfId="12692"/>
    <cellStyle name="40% - Accent1 2 2 2 2 2 2 3" xfId="12693"/>
    <cellStyle name="40% - Accent1 2 2 2 2 2 2 3 2" xfId="12694"/>
    <cellStyle name="40% - Accent1 2 2 2 2 2 2 3 2 2" xfId="12695"/>
    <cellStyle name="40% - Accent1 2 2 2 2 2 2 3 2 3" xfId="52474"/>
    <cellStyle name="40% - Accent1 2 2 2 2 2 2 3 3" xfId="12696"/>
    <cellStyle name="40% - Accent1 2 2 2 2 2 2 3 4" xfId="12697"/>
    <cellStyle name="40% - Accent1 2 2 2 2 2 2 4" xfId="12698"/>
    <cellStyle name="40% - Accent1 2 2 2 2 2 2 4 2" xfId="12699"/>
    <cellStyle name="40% - Accent1 2 2 2 2 2 2 4 3" xfId="52475"/>
    <cellStyle name="40% - Accent1 2 2 2 2 2 2 5" xfId="12700"/>
    <cellStyle name="40% - Accent1 2 2 2 2 2 2 6" xfId="12701"/>
    <cellStyle name="40% - Accent1 2 2 2 2 2 3" xfId="12702"/>
    <cellStyle name="40% - Accent1 2 2 2 2 2 3 2" xfId="12703"/>
    <cellStyle name="40% - Accent1 2 2 2 2 2 3 2 2" xfId="12704"/>
    <cellStyle name="40% - Accent1 2 2 2 2 2 3 2 3" xfId="52476"/>
    <cellStyle name="40% - Accent1 2 2 2 2 2 3 3" xfId="12705"/>
    <cellStyle name="40% - Accent1 2 2 2 2 2 3 4" xfId="12706"/>
    <cellStyle name="40% - Accent1 2 2 2 2 2 4" xfId="12707"/>
    <cellStyle name="40% - Accent1 2 2 2 2 2 4 2" xfId="12708"/>
    <cellStyle name="40% - Accent1 2 2 2 2 2 4 2 2" xfId="12709"/>
    <cellStyle name="40% - Accent1 2 2 2 2 2 4 2 3" xfId="52477"/>
    <cellStyle name="40% - Accent1 2 2 2 2 2 4 3" xfId="12710"/>
    <cellStyle name="40% - Accent1 2 2 2 2 2 4 4" xfId="12711"/>
    <cellStyle name="40% - Accent1 2 2 2 2 2 5" xfId="12712"/>
    <cellStyle name="40% - Accent1 2 2 2 2 2 5 2" xfId="12713"/>
    <cellStyle name="40% - Accent1 2 2 2 2 2 5 3" xfId="52478"/>
    <cellStyle name="40% - Accent1 2 2 2 2 2 6" xfId="12714"/>
    <cellStyle name="40% - Accent1 2 2 2 2 2 7" xfId="12715"/>
    <cellStyle name="40% - Accent1 2 2 2 2 3" xfId="12716"/>
    <cellStyle name="40% - Accent1 2 2 2 2 3 2" xfId="12717"/>
    <cellStyle name="40% - Accent1 2 2 2 2 3 2 2" xfId="12718"/>
    <cellStyle name="40% - Accent1 2 2 2 2 3 2 2 2" xfId="12719"/>
    <cellStyle name="40% - Accent1 2 2 2 2 3 2 2 3" xfId="52479"/>
    <cellStyle name="40% - Accent1 2 2 2 2 3 2 3" xfId="12720"/>
    <cellStyle name="40% - Accent1 2 2 2 2 3 2 4" xfId="12721"/>
    <cellStyle name="40% - Accent1 2 2 2 2 3 3" xfId="12722"/>
    <cellStyle name="40% - Accent1 2 2 2 2 3 3 2" xfId="12723"/>
    <cellStyle name="40% - Accent1 2 2 2 2 3 3 2 2" xfId="12724"/>
    <cellStyle name="40% - Accent1 2 2 2 2 3 3 2 3" xfId="52480"/>
    <cellStyle name="40% - Accent1 2 2 2 2 3 3 3" xfId="12725"/>
    <cellStyle name="40% - Accent1 2 2 2 2 3 3 4" xfId="12726"/>
    <cellStyle name="40% - Accent1 2 2 2 2 3 4" xfId="12727"/>
    <cellStyle name="40% - Accent1 2 2 2 2 3 4 2" xfId="12728"/>
    <cellStyle name="40% - Accent1 2 2 2 2 3 4 3" xfId="52481"/>
    <cellStyle name="40% - Accent1 2 2 2 2 3 5" xfId="12729"/>
    <cellStyle name="40% - Accent1 2 2 2 2 3 6" xfId="12730"/>
    <cellStyle name="40% - Accent1 2 2 2 2 4" xfId="12731"/>
    <cellStyle name="40% - Accent1 2 2 2 2 4 2" xfId="12732"/>
    <cellStyle name="40% - Accent1 2 2 2 2 4 2 2" xfId="12733"/>
    <cellStyle name="40% - Accent1 2 2 2 2 4 2 3" xfId="52482"/>
    <cellStyle name="40% - Accent1 2 2 2 2 4 3" xfId="12734"/>
    <cellStyle name="40% - Accent1 2 2 2 2 4 4" xfId="12735"/>
    <cellStyle name="40% - Accent1 2 2 2 2 5" xfId="12736"/>
    <cellStyle name="40% - Accent1 2 2 2 2 5 2" xfId="12737"/>
    <cellStyle name="40% - Accent1 2 2 2 2 5 2 2" xfId="12738"/>
    <cellStyle name="40% - Accent1 2 2 2 2 5 2 3" xfId="52483"/>
    <cellStyle name="40% - Accent1 2 2 2 2 5 3" xfId="12739"/>
    <cellStyle name="40% - Accent1 2 2 2 2 5 4" xfId="12740"/>
    <cellStyle name="40% - Accent1 2 2 2 2 6" xfId="12741"/>
    <cellStyle name="40% - Accent1 2 2 2 2 6 2" xfId="12742"/>
    <cellStyle name="40% - Accent1 2 2 2 2 6 3" xfId="52484"/>
    <cellStyle name="40% - Accent1 2 2 2 2 7" xfId="12743"/>
    <cellStyle name="40% - Accent1 2 2 2 2 8" xfId="12744"/>
    <cellStyle name="40% - Accent1 2 2 2 3" xfId="12745"/>
    <cellStyle name="40% - Accent1 2 2 2 3 2" xfId="12746"/>
    <cellStyle name="40% - Accent1 2 2 2 3 2 2" xfId="12747"/>
    <cellStyle name="40% - Accent1 2 2 2 3 2 2 2" xfId="12748"/>
    <cellStyle name="40% - Accent1 2 2 2 3 2 2 2 2" xfId="12749"/>
    <cellStyle name="40% - Accent1 2 2 2 3 2 2 2 3" xfId="52485"/>
    <cellStyle name="40% - Accent1 2 2 2 3 2 2 3" xfId="12750"/>
    <cellStyle name="40% - Accent1 2 2 2 3 2 2 4" xfId="12751"/>
    <cellStyle name="40% - Accent1 2 2 2 3 2 3" xfId="12752"/>
    <cellStyle name="40% - Accent1 2 2 2 3 2 3 2" xfId="12753"/>
    <cellStyle name="40% - Accent1 2 2 2 3 2 3 2 2" xfId="12754"/>
    <cellStyle name="40% - Accent1 2 2 2 3 2 3 2 3" xfId="52486"/>
    <cellStyle name="40% - Accent1 2 2 2 3 2 3 3" xfId="12755"/>
    <cellStyle name="40% - Accent1 2 2 2 3 2 3 4" xfId="12756"/>
    <cellStyle name="40% - Accent1 2 2 2 3 2 4" xfId="12757"/>
    <cellStyle name="40% - Accent1 2 2 2 3 2 4 2" xfId="12758"/>
    <cellStyle name="40% - Accent1 2 2 2 3 2 4 3" xfId="52487"/>
    <cellStyle name="40% - Accent1 2 2 2 3 2 5" xfId="12759"/>
    <cellStyle name="40% - Accent1 2 2 2 3 2 6" xfId="12760"/>
    <cellStyle name="40% - Accent1 2 2 2 3 3" xfId="12761"/>
    <cellStyle name="40% - Accent1 2 2 2 3 3 2" xfId="12762"/>
    <cellStyle name="40% - Accent1 2 2 2 3 3 2 2" xfId="12763"/>
    <cellStyle name="40% - Accent1 2 2 2 3 3 2 3" xfId="52488"/>
    <cellStyle name="40% - Accent1 2 2 2 3 3 3" xfId="12764"/>
    <cellStyle name="40% - Accent1 2 2 2 3 3 4" xfId="12765"/>
    <cellStyle name="40% - Accent1 2 2 2 3 4" xfId="12766"/>
    <cellStyle name="40% - Accent1 2 2 2 3 4 2" xfId="12767"/>
    <cellStyle name="40% - Accent1 2 2 2 3 4 2 2" xfId="12768"/>
    <cellStyle name="40% - Accent1 2 2 2 3 4 2 3" xfId="52489"/>
    <cellStyle name="40% - Accent1 2 2 2 3 4 3" xfId="12769"/>
    <cellStyle name="40% - Accent1 2 2 2 3 4 4" xfId="12770"/>
    <cellStyle name="40% - Accent1 2 2 2 3 5" xfId="12771"/>
    <cellStyle name="40% - Accent1 2 2 2 3 5 2" xfId="12772"/>
    <cellStyle name="40% - Accent1 2 2 2 3 5 3" xfId="52490"/>
    <cellStyle name="40% - Accent1 2 2 2 3 6" xfId="12773"/>
    <cellStyle name="40% - Accent1 2 2 2 3 7" xfId="12774"/>
    <cellStyle name="40% - Accent1 2 2 2 4" xfId="12775"/>
    <cellStyle name="40% - Accent1 2 2 2 4 2" xfId="12776"/>
    <cellStyle name="40% - Accent1 2 2 2 4 2 2" xfId="12777"/>
    <cellStyle name="40% - Accent1 2 2 2 4 2 2 2" xfId="12778"/>
    <cellStyle name="40% - Accent1 2 2 2 4 2 2 3" xfId="52491"/>
    <cellStyle name="40% - Accent1 2 2 2 4 2 3" xfId="12779"/>
    <cellStyle name="40% - Accent1 2 2 2 4 2 4" xfId="12780"/>
    <cellStyle name="40% - Accent1 2 2 2 4 3" xfId="12781"/>
    <cellStyle name="40% - Accent1 2 2 2 4 3 2" xfId="12782"/>
    <cellStyle name="40% - Accent1 2 2 2 4 3 2 2" xfId="12783"/>
    <cellStyle name="40% - Accent1 2 2 2 4 3 2 3" xfId="52492"/>
    <cellStyle name="40% - Accent1 2 2 2 4 3 3" xfId="12784"/>
    <cellStyle name="40% - Accent1 2 2 2 4 3 4" xfId="12785"/>
    <cellStyle name="40% - Accent1 2 2 2 4 4" xfId="12786"/>
    <cellStyle name="40% - Accent1 2 2 2 4 4 2" xfId="12787"/>
    <cellStyle name="40% - Accent1 2 2 2 4 4 3" xfId="52493"/>
    <cellStyle name="40% - Accent1 2 2 2 4 5" xfId="12788"/>
    <cellStyle name="40% - Accent1 2 2 2 4 6" xfId="12789"/>
    <cellStyle name="40% - Accent1 2 2 2 5" xfId="12790"/>
    <cellStyle name="40% - Accent1 2 2 2 5 2" xfId="12791"/>
    <cellStyle name="40% - Accent1 2 2 2 5 2 2" xfId="12792"/>
    <cellStyle name="40% - Accent1 2 2 2 5 2 2 2" xfId="12793"/>
    <cellStyle name="40% - Accent1 2 2 2 5 2 2 3" xfId="52494"/>
    <cellStyle name="40% - Accent1 2 2 2 5 2 3" xfId="12794"/>
    <cellStyle name="40% - Accent1 2 2 2 5 2 4" xfId="12795"/>
    <cellStyle name="40% - Accent1 2 2 2 5 3" xfId="12796"/>
    <cellStyle name="40% - Accent1 2 2 2 5 3 2" xfId="12797"/>
    <cellStyle name="40% - Accent1 2 2 2 5 3 3" xfId="52495"/>
    <cellStyle name="40% - Accent1 2 2 2 5 4" xfId="12798"/>
    <cellStyle name="40% - Accent1 2 2 2 5 5" xfId="12799"/>
    <cellStyle name="40% - Accent1 2 2 2 6" xfId="12800"/>
    <cellStyle name="40% - Accent1 2 2 2 6 2" xfId="12801"/>
    <cellStyle name="40% - Accent1 2 2 2 6 2 2" xfId="12802"/>
    <cellStyle name="40% - Accent1 2 2 2 6 2 3" xfId="52496"/>
    <cellStyle name="40% - Accent1 2 2 2 6 3" xfId="12803"/>
    <cellStyle name="40% - Accent1 2 2 2 6 4" xfId="12804"/>
    <cellStyle name="40% - Accent1 2 2 2 7" xfId="12805"/>
    <cellStyle name="40% - Accent1 2 2 2 7 2" xfId="12806"/>
    <cellStyle name="40% - Accent1 2 2 2 7 2 2" xfId="12807"/>
    <cellStyle name="40% - Accent1 2 2 2 7 2 3" xfId="52497"/>
    <cellStyle name="40% - Accent1 2 2 2 7 3" xfId="12808"/>
    <cellStyle name="40% - Accent1 2 2 2 7 4" xfId="12809"/>
    <cellStyle name="40% - Accent1 2 2 2 8" xfId="12810"/>
    <cellStyle name="40% - Accent1 2 2 2 8 2" xfId="12811"/>
    <cellStyle name="40% - Accent1 2 2 2 8 3" xfId="52498"/>
    <cellStyle name="40% - Accent1 2 2 2 9" xfId="12812"/>
    <cellStyle name="40% - Accent1 2 2 3" xfId="12813"/>
    <cellStyle name="40% - Accent1 2 2 3 2" xfId="12814"/>
    <cellStyle name="40% - Accent1 2 2 3 2 2" xfId="12815"/>
    <cellStyle name="40% - Accent1 2 2 3 2 2 2" xfId="12816"/>
    <cellStyle name="40% - Accent1 2 2 3 2 2 2 2" xfId="12817"/>
    <cellStyle name="40% - Accent1 2 2 3 2 2 2 2 2" xfId="12818"/>
    <cellStyle name="40% - Accent1 2 2 3 2 2 2 2 3" xfId="52499"/>
    <cellStyle name="40% - Accent1 2 2 3 2 2 2 3" xfId="12819"/>
    <cellStyle name="40% - Accent1 2 2 3 2 2 2 4" xfId="12820"/>
    <cellStyle name="40% - Accent1 2 2 3 2 2 3" xfId="12821"/>
    <cellStyle name="40% - Accent1 2 2 3 2 2 3 2" xfId="12822"/>
    <cellStyle name="40% - Accent1 2 2 3 2 2 3 2 2" xfId="12823"/>
    <cellStyle name="40% - Accent1 2 2 3 2 2 3 2 3" xfId="52500"/>
    <cellStyle name="40% - Accent1 2 2 3 2 2 3 3" xfId="12824"/>
    <cellStyle name="40% - Accent1 2 2 3 2 2 3 4" xfId="12825"/>
    <cellStyle name="40% - Accent1 2 2 3 2 2 4" xfId="12826"/>
    <cellStyle name="40% - Accent1 2 2 3 2 2 4 2" xfId="12827"/>
    <cellStyle name="40% - Accent1 2 2 3 2 2 4 3" xfId="52501"/>
    <cellStyle name="40% - Accent1 2 2 3 2 2 5" xfId="12828"/>
    <cellStyle name="40% - Accent1 2 2 3 2 2 6" xfId="12829"/>
    <cellStyle name="40% - Accent1 2 2 3 2 3" xfId="12830"/>
    <cellStyle name="40% - Accent1 2 2 3 2 3 2" xfId="12831"/>
    <cellStyle name="40% - Accent1 2 2 3 2 3 2 2" xfId="12832"/>
    <cellStyle name="40% - Accent1 2 2 3 2 3 2 3" xfId="52502"/>
    <cellStyle name="40% - Accent1 2 2 3 2 3 3" xfId="12833"/>
    <cellStyle name="40% - Accent1 2 2 3 2 3 4" xfId="12834"/>
    <cellStyle name="40% - Accent1 2 2 3 2 4" xfId="12835"/>
    <cellStyle name="40% - Accent1 2 2 3 2 4 2" xfId="12836"/>
    <cellStyle name="40% - Accent1 2 2 3 2 4 2 2" xfId="12837"/>
    <cellStyle name="40% - Accent1 2 2 3 2 4 2 3" xfId="52503"/>
    <cellStyle name="40% - Accent1 2 2 3 2 4 3" xfId="12838"/>
    <cellStyle name="40% - Accent1 2 2 3 2 4 4" xfId="12839"/>
    <cellStyle name="40% - Accent1 2 2 3 2 5" xfId="12840"/>
    <cellStyle name="40% - Accent1 2 2 3 2 5 2" xfId="12841"/>
    <cellStyle name="40% - Accent1 2 2 3 2 5 3" xfId="52504"/>
    <cellStyle name="40% - Accent1 2 2 3 2 6" xfId="12842"/>
    <cellStyle name="40% - Accent1 2 2 3 2 7" xfId="12843"/>
    <cellStyle name="40% - Accent1 2 2 3 3" xfId="12844"/>
    <cellStyle name="40% - Accent1 2 2 3 3 2" xfId="12845"/>
    <cellStyle name="40% - Accent1 2 2 3 3 2 2" xfId="12846"/>
    <cellStyle name="40% - Accent1 2 2 3 3 2 2 2" xfId="12847"/>
    <cellStyle name="40% - Accent1 2 2 3 3 2 2 3" xfId="52505"/>
    <cellStyle name="40% - Accent1 2 2 3 3 2 3" xfId="12848"/>
    <cellStyle name="40% - Accent1 2 2 3 3 2 4" xfId="12849"/>
    <cellStyle name="40% - Accent1 2 2 3 3 3" xfId="12850"/>
    <cellStyle name="40% - Accent1 2 2 3 3 3 2" xfId="12851"/>
    <cellStyle name="40% - Accent1 2 2 3 3 3 2 2" xfId="12852"/>
    <cellStyle name="40% - Accent1 2 2 3 3 3 2 3" xfId="52506"/>
    <cellStyle name="40% - Accent1 2 2 3 3 3 3" xfId="12853"/>
    <cellStyle name="40% - Accent1 2 2 3 3 3 4" xfId="12854"/>
    <cellStyle name="40% - Accent1 2 2 3 3 4" xfId="12855"/>
    <cellStyle name="40% - Accent1 2 2 3 3 4 2" xfId="12856"/>
    <cellStyle name="40% - Accent1 2 2 3 3 4 3" xfId="52507"/>
    <cellStyle name="40% - Accent1 2 2 3 3 5" xfId="12857"/>
    <cellStyle name="40% - Accent1 2 2 3 3 6" xfId="12858"/>
    <cellStyle name="40% - Accent1 2 2 3 4" xfId="12859"/>
    <cellStyle name="40% - Accent1 2 2 3 4 2" xfId="12860"/>
    <cellStyle name="40% - Accent1 2 2 3 4 2 2" xfId="12861"/>
    <cellStyle name="40% - Accent1 2 2 3 4 2 2 2" xfId="12862"/>
    <cellStyle name="40% - Accent1 2 2 3 4 2 2 3" xfId="52508"/>
    <cellStyle name="40% - Accent1 2 2 3 4 2 3" xfId="12863"/>
    <cellStyle name="40% - Accent1 2 2 3 4 2 4" xfId="12864"/>
    <cellStyle name="40% - Accent1 2 2 3 4 3" xfId="12865"/>
    <cellStyle name="40% - Accent1 2 2 3 4 3 2" xfId="12866"/>
    <cellStyle name="40% - Accent1 2 2 3 4 3 3" xfId="52509"/>
    <cellStyle name="40% - Accent1 2 2 3 4 4" xfId="12867"/>
    <cellStyle name="40% - Accent1 2 2 3 4 5" xfId="12868"/>
    <cellStyle name="40% - Accent1 2 2 3 5" xfId="12869"/>
    <cellStyle name="40% - Accent1 2 2 3 5 2" xfId="12870"/>
    <cellStyle name="40% - Accent1 2 2 3 5 2 2" xfId="12871"/>
    <cellStyle name="40% - Accent1 2 2 3 5 2 3" xfId="52510"/>
    <cellStyle name="40% - Accent1 2 2 3 5 3" xfId="12872"/>
    <cellStyle name="40% - Accent1 2 2 3 5 4" xfId="12873"/>
    <cellStyle name="40% - Accent1 2 2 3 6" xfId="12874"/>
    <cellStyle name="40% - Accent1 2 2 3 6 2" xfId="12875"/>
    <cellStyle name="40% - Accent1 2 2 3 6 2 2" xfId="12876"/>
    <cellStyle name="40% - Accent1 2 2 3 6 2 3" xfId="52511"/>
    <cellStyle name="40% - Accent1 2 2 3 6 3" xfId="12877"/>
    <cellStyle name="40% - Accent1 2 2 3 6 4" xfId="12878"/>
    <cellStyle name="40% - Accent1 2 2 3 7" xfId="12879"/>
    <cellStyle name="40% - Accent1 2 2 3 7 2" xfId="12880"/>
    <cellStyle name="40% - Accent1 2 2 3 7 3" xfId="52512"/>
    <cellStyle name="40% - Accent1 2 2 3 8" xfId="12881"/>
    <cellStyle name="40% - Accent1 2 2 3 9" xfId="12882"/>
    <cellStyle name="40% - Accent1 2 2 4" xfId="12883"/>
    <cellStyle name="40% - Accent1 2 2 4 2" xfId="12884"/>
    <cellStyle name="40% - Accent1 2 2 4 2 2" xfId="12885"/>
    <cellStyle name="40% - Accent1 2 2 4 2 2 2" xfId="12886"/>
    <cellStyle name="40% - Accent1 2 2 4 2 2 2 2" xfId="12887"/>
    <cellStyle name="40% - Accent1 2 2 4 2 2 2 3" xfId="52513"/>
    <cellStyle name="40% - Accent1 2 2 4 2 2 3" xfId="12888"/>
    <cellStyle name="40% - Accent1 2 2 4 2 2 4" xfId="12889"/>
    <cellStyle name="40% - Accent1 2 2 4 2 3" xfId="12890"/>
    <cellStyle name="40% - Accent1 2 2 4 2 3 2" xfId="12891"/>
    <cellStyle name="40% - Accent1 2 2 4 2 3 2 2" xfId="12892"/>
    <cellStyle name="40% - Accent1 2 2 4 2 3 2 3" xfId="52514"/>
    <cellStyle name="40% - Accent1 2 2 4 2 3 3" xfId="12893"/>
    <cellStyle name="40% - Accent1 2 2 4 2 3 4" xfId="12894"/>
    <cellStyle name="40% - Accent1 2 2 4 2 4" xfId="12895"/>
    <cellStyle name="40% - Accent1 2 2 4 2 4 2" xfId="12896"/>
    <cellStyle name="40% - Accent1 2 2 4 2 4 3" xfId="52515"/>
    <cellStyle name="40% - Accent1 2 2 4 2 5" xfId="12897"/>
    <cellStyle name="40% - Accent1 2 2 4 2 6" xfId="12898"/>
    <cellStyle name="40% - Accent1 2 2 4 3" xfId="12899"/>
    <cellStyle name="40% - Accent1 2 2 4 3 2" xfId="12900"/>
    <cellStyle name="40% - Accent1 2 2 4 3 2 2" xfId="12901"/>
    <cellStyle name="40% - Accent1 2 2 4 3 2 3" xfId="52516"/>
    <cellStyle name="40% - Accent1 2 2 4 3 3" xfId="12902"/>
    <cellStyle name="40% - Accent1 2 2 4 3 4" xfId="12903"/>
    <cellStyle name="40% - Accent1 2 2 4 4" xfId="12904"/>
    <cellStyle name="40% - Accent1 2 2 4 4 2" xfId="12905"/>
    <cellStyle name="40% - Accent1 2 2 4 4 2 2" xfId="12906"/>
    <cellStyle name="40% - Accent1 2 2 4 4 2 3" xfId="52517"/>
    <cellStyle name="40% - Accent1 2 2 4 4 3" xfId="12907"/>
    <cellStyle name="40% - Accent1 2 2 4 4 4" xfId="12908"/>
    <cellStyle name="40% - Accent1 2 2 4 5" xfId="12909"/>
    <cellStyle name="40% - Accent1 2 2 4 5 2" xfId="12910"/>
    <cellStyle name="40% - Accent1 2 2 4 5 3" xfId="52518"/>
    <cellStyle name="40% - Accent1 2 2 4 6" xfId="12911"/>
    <cellStyle name="40% - Accent1 2 2 4 7" xfId="12912"/>
    <cellStyle name="40% - Accent1 2 2 5" xfId="12913"/>
    <cellStyle name="40% - Accent1 2 2 5 2" xfId="12914"/>
    <cellStyle name="40% - Accent1 2 2 5 2 2" xfId="12915"/>
    <cellStyle name="40% - Accent1 2 2 5 2 2 2" xfId="12916"/>
    <cellStyle name="40% - Accent1 2 2 5 2 2 3" xfId="52519"/>
    <cellStyle name="40% - Accent1 2 2 5 2 3" xfId="12917"/>
    <cellStyle name="40% - Accent1 2 2 5 2 4" xfId="12918"/>
    <cellStyle name="40% - Accent1 2 2 5 3" xfId="12919"/>
    <cellStyle name="40% - Accent1 2 2 5 3 2" xfId="12920"/>
    <cellStyle name="40% - Accent1 2 2 5 3 2 2" xfId="12921"/>
    <cellStyle name="40% - Accent1 2 2 5 3 2 3" xfId="52520"/>
    <cellStyle name="40% - Accent1 2 2 5 3 3" xfId="12922"/>
    <cellStyle name="40% - Accent1 2 2 5 3 4" xfId="12923"/>
    <cellStyle name="40% - Accent1 2 2 5 4" xfId="12924"/>
    <cellStyle name="40% - Accent1 2 2 5 4 2" xfId="12925"/>
    <cellStyle name="40% - Accent1 2 2 5 4 3" xfId="52521"/>
    <cellStyle name="40% - Accent1 2 2 5 5" xfId="12926"/>
    <cellStyle name="40% - Accent1 2 2 5 6" xfId="12927"/>
    <cellStyle name="40% - Accent1 2 2 6" xfId="12928"/>
    <cellStyle name="40% - Accent1 2 2 6 2" xfId="12929"/>
    <cellStyle name="40% - Accent1 2 2 6 2 2" xfId="12930"/>
    <cellStyle name="40% - Accent1 2 2 6 2 2 2" xfId="12931"/>
    <cellStyle name="40% - Accent1 2 2 6 2 2 3" xfId="52522"/>
    <cellStyle name="40% - Accent1 2 2 6 2 3" xfId="12932"/>
    <cellStyle name="40% - Accent1 2 2 6 2 4" xfId="12933"/>
    <cellStyle name="40% - Accent1 2 2 6 3" xfId="12934"/>
    <cellStyle name="40% - Accent1 2 2 6 3 2" xfId="12935"/>
    <cellStyle name="40% - Accent1 2 2 6 3 3" xfId="52523"/>
    <cellStyle name="40% - Accent1 2 2 6 4" xfId="12936"/>
    <cellStyle name="40% - Accent1 2 2 6 5" xfId="12937"/>
    <cellStyle name="40% - Accent1 2 2 7" xfId="12938"/>
    <cellStyle name="40% - Accent1 2 2 7 2" xfId="12939"/>
    <cellStyle name="40% - Accent1 2 2 7 2 2" xfId="12940"/>
    <cellStyle name="40% - Accent1 2 2 7 2 3" xfId="52524"/>
    <cellStyle name="40% - Accent1 2 2 7 3" xfId="12941"/>
    <cellStyle name="40% - Accent1 2 2 7 4" xfId="12942"/>
    <cellStyle name="40% - Accent1 2 2 8" xfId="12943"/>
    <cellStyle name="40% - Accent1 2 2 8 2" xfId="12944"/>
    <cellStyle name="40% - Accent1 2 2 8 2 2" xfId="12945"/>
    <cellStyle name="40% - Accent1 2 2 8 2 3" xfId="52525"/>
    <cellStyle name="40% - Accent1 2 2 8 3" xfId="12946"/>
    <cellStyle name="40% - Accent1 2 2 8 4" xfId="12947"/>
    <cellStyle name="40% - Accent1 2 2 9" xfId="12948"/>
    <cellStyle name="40% - Accent1 2 2 9 2" xfId="12949"/>
    <cellStyle name="40% - Accent1 2 2 9 3" xfId="52526"/>
    <cellStyle name="40% - Accent1 2 3" xfId="12950"/>
    <cellStyle name="40% - Accent1 2 3 10" xfId="12951"/>
    <cellStyle name="40% - Accent1 2 3 11" xfId="12952"/>
    <cellStyle name="40% - Accent1 2 3 12" xfId="60522"/>
    <cellStyle name="40% - Accent1 2 3 2" xfId="12953"/>
    <cellStyle name="40% - Accent1 2 3 2 10" xfId="12954"/>
    <cellStyle name="40% - Accent1 2 3 2 2" xfId="12955"/>
    <cellStyle name="40% - Accent1 2 3 2 2 2" xfId="12956"/>
    <cellStyle name="40% - Accent1 2 3 2 2 2 2" xfId="12957"/>
    <cellStyle name="40% - Accent1 2 3 2 2 2 2 2" xfId="12958"/>
    <cellStyle name="40% - Accent1 2 3 2 2 2 2 2 2" xfId="12959"/>
    <cellStyle name="40% - Accent1 2 3 2 2 2 2 2 2 2" xfId="12960"/>
    <cellStyle name="40% - Accent1 2 3 2 2 2 2 2 2 3" xfId="52527"/>
    <cellStyle name="40% - Accent1 2 3 2 2 2 2 2 3" xfId="12961"/>
    <cellStyle name="40% - Accent1 2 3 2 2 2 2 2 4" xfId="12962"/>
    <cellStyle name="40% - Accent1 2 3 2 2 2 2 3" xfId="12963"/>
    <cellStyle name="40% - Accent1 2 3 2 2 2 2 3 2" xfId="12964"/>
    <cellStyle name="40% - Accent1 2 3 2 2 2 2 3 2 2" xfId="12965"/>
    <cellStyle name="40% - Accent1 2 3 2 2 2 2 3 2 3" xfId="52528"/>
    <cellStyle name="40% - Accent1 2 3 2 2 2 2 3 3" xfId="12966"/>
    <cellStyle name="40% - Accent1 2 3 2 2 2 2 3 4" xfId="12967"/>
    <cellStyle name="40% - Accent1 2 3 2 2 2 2 4" xfId="12968"/>
    <cellStyle name="40% - Accent1 2 3 2 2 2 2 4 2" xfId="12969"/>
    <cellStyle name="40% - Accent1 2 3 2 2 2 2 4 3" xfId="52529"/>
    <cellStyle name="40% - Accent1 2 3 2 2 2 2 5" xfId="12970"/>
    <cellStyle name="40% - Accent1 2 3 2 2 2 2 6" xfId="12971"/>
    <cellStyle name="40% - Accent1 2 3 2 2 2 3" xfId="12972"/>
    <cellStyle name="40% - Accent1 2 3 2 2 2 3 2" xfId="12973"/>
    <cellStyle name="40% - Accent1 2 3 2 2 2 3 2 2" xfId="12974"/>
    <cellStyle name="40% - Accent1 2 3 2 2 2 3 2 3" xfId="52530"/>
    <cellStyle name="40% - Accent1 2 3 2 2 2 3 3" xfId="12975"/>
    <cellStyle name="40% - Accent1 2 3 2 2 2 3 4" xfId="12976"/>
    <cellStyle name="40% - Accent1 2 3 2 2 2 4" xfId="12977"/>
    <cellStyle name="40% - Accent1 2 3 2 2 2 4 2" xfId="12978"/>
    <cellStyle name="40% - Accent1 2 3 2 2 2 4 2 2" xfId="12979"/>
    <cellStyle name="40% - Accent1 2 3 2 2 2 4 2 3" xfId="52531"/>
    <cellStyle name="40% - Accent1 2 3 2 2 2 4 3" xfId="12980"/>
    <cellStyle name="40% - Accent1 2 3 2 2 2 4 4" xfId="12981"/>
    <cellStyle name="40% - Accent1 2 3 2 2 2 5" xfId="12982"/>
    <cellStyle name="40% - Accent1 2 3 2 2 2 5 2" xfId="12983"/>
    <cellStyle name="40% - Accent1 2 3 2 2 2 5 3" xfId="52532"/>
    <cellStyle name="40% - Accent1 2 3 2 2 2 6" xfId="12984"/>
    <cellStyle name="40% - Accent1 2 3 2 2 2 7" xfId="12985"/>
    <cellStyle name="40% - Accent1 2 3 2 2 3" xfId="12986"/>
    <cellStyle name="40% - Accent1 2 3 2 2 3 2" xfId="12987"/>
    <cellStyle name="40% - Accent1 2 3 2 2 3 2 2" xfId="12988"/>
    <cellStyle name="40% - Accent1 2 3 2 2 3 2 2 2" xfId="12989"/>
    <cellStyle name="40% - Accent1 2 3 2 2 3 2 2 3" xfId="52533"/>
    <cellStyle name="40% - Accent1 2 3 2 2 3 2 3" xfId="12990"/>
    <cellStyle name="40% - Accent1 2 3 2 2 3 2 4" xfId="12991"/>
    <cellStyle name="40% - Accent1 2 3 2 2 3 3" xfId="12992"/>
    <cellStyle name="40% - Accent1 2 3 2 2 3 3 2" xfId="12993"/>
    <cellStyle name="40% - Accent1 2 3 2 2 3 3 2 2" xfId="12994"/>
    <cellStyle name="40% - Accent1 2 3 2 2 3 3 2 3" xfId="52534"/>
    <cellStyle name="40% - Accent1 2 3 2 2 3 3 3" xfId="12995"/>
    <cellStyle name="40% - Accent1 2 3 2 2 3 3 4" xfId="12996"/>
    <cellStyle name="40% - Accent1 2 3 2 2 3 4" xfId="12997"/>
    <cellStyle name="40% - Accent1 2 3 2 2 3 4 2" xfId="12998"/>
    <cellStyle name="40% - Accent1 2 3 2 2 3 4 3" xfId="52535"/>
    <cellStyle name="40% - Accent1 2 3 2 2 3 5" xfId="12999"/>
    <cellStyle name="40% - Accent1 2 3 2 2 3 6" xfId="13000"/>
    <cellStyle name="40% - Accent1 2 3 2 2 4" xfId="13001"/>
    <cellStyle name="40% - Accent1 2 3 2 2 4 2" xfId="13002"/>
    <cellStyle name="40% - Accent1 2 3 2 2 4 2 2" xfId="13003"/>
    <cellStyle name="40% - Accent1 2 3 2 2 4 2 3" xfId="52536"/>
    <cellStyle name="40% - Accent1 2 3 2 2 4 3" xfId="13004"/>
    <cellStyle name="40% - Accent1 2 3 2 2 4 4" xfId="13005"/>
    <cellStyle name="40% - Accent1 2 3 2 2 5" xfId="13006"/>
    <cellStyle name="40% - Accent1 2 3 2 2 5 2" xfId="13007"/>
    <cellStyle name="40% - Accent1 2 3 2 2 5 2 2" xfId="13008"/>
    <cellStyle name="40% - Accent1 2 3 2 2 5 2 3" xfId="52537"/>
    <cellStyle name="40% - Accent1 2 3 2 2 5 3" xfId="13009"/>
    <cellStyle name="40% - Accent1 2 3 2 2 5 4" xfId="13010"/>
    <cellStyle name="40% - Accent1 2 3 2 2 6" xfId="13011"/>
    <cellStyle name="40% - Accent1 2 3 2 2 6 2" xfId="13012"/>
    <cellStyle name="40% - Accent1 2 3 2 2 6 3" xfId="52538"/>
    <cellStyle name="40% - Accent1 2 3 2 2 7" xfId="13013"/>
    <cellStyle name="40% - Accent1 2 3 2 2 8" xfId="13014"/>
    <cellStyle name="40% - Accent1 2 3 2 3" xfId="13015"/>
    <cellStyle name="40% - Accent1 2 3 2 3 2" xfId="13016"/>
    <cellStyle name="40% - Accent1 2 3 2 3 2 2" xfId="13017"/>
    <cellStyle name="40% - Accent1 2 3 2 3 2 2 2" xfId="13018"/>
    <cellStyle name="40% - Accent1 2 3 2 3 2 2 2 2" xfId="13019"/>
    <cellStyle name="40% - Accent1 2 3 2 3 2 2 2 3" xfId="52539"/>
    <cellStyle name="40% - Accent1 2 3 2 3 2 2 3" xfId="13020"/>
    <cellStyle name="40% - Accent1 2 3 2 3 2 2 4" xfId="13021"/>
    <cellStyle name="40% - Accent1 2 3 2 3 2 3" xfId="13022"/>
    <cellStyle name="40% - Accent1 2 3 2 3 2 3 2" xfId="13023"/>
    <cellStyle name="40% - Accent1 2 3 2 3 2 3 2 2" xfId="13024"/>
    <cellStyle name="40% - Accent1 2 3 2 3 2 3 2 3" xfId="52540"/>
    <cellStyle name="40% - Accent1 2 3 2 3 2 3 3" xfId="13025"/>
    <cellStyle name="40% - Accent1 2 3 2 3 2 3 4" xfId="13026"/>
    <cellStyle name="40% - Accent1 2 3 2 3 2 4" xfId="13027"/>
    <cellStyle name="40% - Accent1 2 3 2 3 2 4 2" xfId="13028"/>
    <cellStyle name="40% - Accent1 2 3 2 3 2 4 3" xfId="52541"/>
    <cellStyle name="40% - Accent1 2 3 2 3 2 5" xfId="13029"/>
    <cellStyle name="40% - Accent1 2 3 2 3 2 6" xfId="13030"/>
    <cellStyle name="40% - Accent1 2 3 2 3 3" xfId="13031"/>
    <cellStyle name="40% - Accent1 2 3 2 3 3 2" xfId="13032"/>
    <cellStyle name="40% - Accent1 2 3 2 3 3 2 2" xfId="13033"/>
    <cellStyle name="40% - Accent1 2 3 2 3 3 2 3" xfId="52542"/>
    <cellStyle name="40% - Accent1 2 3 2 3 3 3" xfId="13034"/>
    <cellStyle name="40% - Accent1 2 3 2 3 3 4" xfId="13035"/>
    <cellStyle name="40% - Accent1 2 3 2 3 4" xfId="13036"/>
    <cellStyle name="40% - Accent1 2 3 2 3 4 2" xfId="13037"/>
    <cellStyle name="40% - Accent1 2 3 2 3 4 2 2" xfId="13038"/>
    <cellStyle name="40% - Accent1 2 3 2 3 4 2 3" xfId="52543"/>
    <cellStyle name="40% - Accent1 2 3 2 3 4 3" xfId="13039"/>
    <cellStyle name="40% - Accent1 2 3 2 3 4 4" xfId="13040"/>
    <cellStyle name="40% - Accent1 2 3 2 3 5" xfId="13041"/>
    <cellStyle name="40% - Accent1 2 3 2 3 5 2" xfId="13042"/>
    <cellStyle name="40% - Accent1 2 3 2 3 5 3" xfId="52544"/>
    <cellStyle name="40% - Accent1 2 3 2 3 6" xfId="13043"/>
    <cellStyle name="40% - Accent1 2 3 2 3 7" xfId="13044"/>
    <cellStyle name="40% - Accent1 2 3 2 4" xfId="13045"/>
    <cellStyle name="40% - Accent1 2 3 2 4 2" xfId="13046"/>
    <cellStyle name="40% - Accent1 2 3 2 4 2 2" xfId="13047"/>
    <cellStyle name="40% - Accent1 2 3 2 4 2 2 2" xfId="13048"/>
    <cellStyle name="40% - Accent1 2 3 2 4 2 2 3" xfId="52545"/>
    <cellStyle name="40% - Accent1 2 3 2 4 2 3" xfId="13049"/>
    <cellStyle name="40% - Accent1 2 3 2 4 2 4" xfId="13050"/>
    <cellStyle name="40% - Accent1 2 3 2 4 3" xfId="13051"/>
    <cellStyle name="40% - Accent1 2 3 2 4 3 2" xfId="13052"/>
    <cellStyle name="40% - Accent1 2 3 2 4 3 2 2" xfId="13053"/>
    <cellStyle name="40% - Accent1 2 3 2 4 3 2 3" xfId="52546"/>
    <cellStyle name="40% - Accent1 2 3 2 4 3 3" xfId="13054"/>
    <cellStyle name="40% - Accent1 2 3 2 4 3 4" xfId="13055"/>
    <cellStyle name="40% - Accent1 2 3 2 4 4" xfId="13056"/>
    <cellStyle name="40% - Accent1 2 3 2 4 4 2" xfId="13057"/>
    <cellStyle name="40% - Accent1 2 3 2 4 4 3" xfId="52547"/>
    <cellStyle name="40% - Accent1 2 3 2 4 5" xfId="13058"/>
    <cellStyle name="40% - Accent1 2 3 2 4 6" xfId="13059"/>
    <cellStyle name="40% - Accent1 2 3 2 5" xfId="13060"/>
    <cellStyle name="40% - Accent1 2 3 2 5 2" xfId="13061"/>
    <cellStyle name="40% - Accent1 2 3 2 5 2 2" xfId="13062"/>
    <cellStyle name="40% - Accent1 2 3 2 5 2 2 2" xfId="13063"/>
    <cellStyle name="40% - Accent1 2 3 2 5 2 2 3" xfId="52548"/>
    <cellStyle name="40% - Accent1 2 3 2 5 2 3" xfId="13064"/>
    <cellStyle name="40% - Accent1 2 3 2 5 2 4" xfId="13065"/>
    <cellStyle name="40% - Accent1 2 3 2 5 3" xfId="13066"/>
    <cellStyle name="40% - Accent1 2 3 2 5 3 2" xfId="13067"/>
    <cellStyle name="40% - Accent1 2 3 2 5 3 3" xfId="52549"/>
    <cellStyle name="40% - Accent1 2 3 2 5 4" xfId="13068"/>
    <cellStyle name="40% - Accent1 2 3 2 5 5" xfId="13069"/>
    <cellStyle name="40% - Accent1 2 3 2 6" xfId="13070"/>
    <cellStyle name="40% - Accent1 2 3 2 6 2" xfId="13071"/>
    <cellStyle name="40% - Accent1 2 3 2 6 2 2" xfId="13072"/>
    <cellStyle name="40% - Accent1 2 3 2 6 2 3" xfId="52550"/>
    <cellStyle name="40% - Accent1 2 3 2 6 3" xfId="13073"/>
    <cellStyle name="40% - Accent1 2 3 2 6 4" xfId="13074"/>
    <cellStyle name="40% - Accent1 2 3 2 7" xfId="13075"/>
    <cellStyle name="40% - Accent1 2 3 2 7 2" xfId="13076"/>
    <cellStyle name="40% - Accent1 2 3 2 7 2 2" xfId="13077"/>
    <cellStyle name="40% - Accent1 2 3 2 7 2 3" xfId="52551"/>
    <cellStyle name="40% - Accent1 2 3 2 7 3" xfId="13078"/>
    <cellStyle name="40% - Accent1 2 3 2 7 4" xfId="13079"/>
    <cellStyle name="40% - Accent1 2 3 2 8" xfId="13080"/>
    <cellStyle name="40% - Accent1 2 3 2 8 2" xfId="13081"/>
    <cellStyle name="40% - Accent1 2 3 2 8 3" xfId="52552"/>
    <cellStyle name="40% - Accent1 2 3 2 9" xfId="13082"/>
    <cellStyle name="40% - Accent1 2 3 3" xfId="13083"/>
    <cellStyle name="40% - Accent1 2 3 3 2" xfId="13084"/>
    <cellStyle name="40% - Accent1 2 3 3 2 2" xfId="13085"/>
    <cellStyle name="40% - Accent1 2 3 3 2 2 2" xfId="13086"/>
    <cellStyle name="40% - Accent1 2 3 3 2 2 2 2" xfId="13087"/>
    <cellStyle name="40% - Accent1 2 3 3 2 2 2 2 2" xfId="13088"/>
    <cellStyle name="40% - Accent1 2 3 3 2 2 2 2 3" xfId="52553"/>
    <cellStyle name="40% - Accent1 2 3 3 2 2 2 3" xfId="13089"/>
    <cellStyle name="40% - Accent1 2 3 3 2 2 2 4" xfId="13090"/>
    <cellStyle name="40% - Accent1 2 3 3 2 2 3" xfId="13091"/>
    <cellStyle name="40% - Accent1 2 3 3 2 2 3 2" xfId="13092"/>
    <cellStyle name="40% - Accent1 2 3 3 2 2 3 2 2" xfId="13093"/>
    <cellStyle name="40% - Accent1 2 3 3 2 2 3 2 3" xfId="52554"/>
    <cellStyle name="40% - Accent1 2 3 3 2 2 3 3" xfId="13094"/>
    <cellStyle name="40% - Accent1 2 3 3 2 2 3 4" xfId="13095"/>
    <cellStyle name="40% - Accent1 2 3 3 2 2 4" xfId="13096"/>
    <cellStyle name="40% - Accent1 2 3 3 2 2 4 2" xfId="13097"/>
    <cellStyle name="40% - Accent1 2 3 3 2 2 4 3" xfId="52555"/>
    <cellStyle name="40% - Accent1 2 3 3 2 2 5" xfId="13098"/>
    <cellStyle name="40% - Accent1 2 3 3 2 2 6" xfId="13099"/>
    <cellStyle name="40% - Accent1 2 3 3 2 3" xfId="13100"/>
    <cellStyle name="40% - Accent1 2 3 3 2 3 2" xfId="13101"/>
    <cellStyle name="40% - Accent1 2 3 3 2 3 2 2" xfId="13102"/>
    <cellStyle name="40% - Accent1 2 3 3 2 3 2 3" xfId="52556"/>
    <cellStyle name="40% - Accent1 2 3 3 2 3 3" xfId="13103"/>
    <cellStyle name="40% - Accent1 2 3 3 2 3 4" xfId="13104"/>
    <cellStyle name="40% - Accent1 2 3 3 2 4" xfId="13105"/>
    <cellStyle name="40% - Accent1 2 3 3 2 4 2" xfId="13106"/>
    <cellStyle name="40% - Accent1 2 3 3 2 4 2 2" xfId="13107"/>
    <cellStyle name="40% - Accent1 2 3 3 2 4 2 3" xfId="52557"/>
    <cellStyle name="40% - Accent1 2 3 3 2 4 3" xfId="13108"/>
    <cellStyle name="40% - Accent1 2 3 3 2 4 4" xfId="13109"/>
    <cellStyle name="40% - Accent1 2 3 3 2 5" xfId="13110"/>
    <cellStyle name="40% - Accent1 2 3 3 2 5 2" xfId="13111"/>
    <cellStyle name="40% - Accent1 2 3 3 2 5 3" xfId="52558"/>
    <cellStyle name="40% - Accent1 2 3 3 2 6" xfId="13112"/>
    <cellStyle name="40% - Accent1 2 3 3 2 7" xfId="13113"/>
    <cellStyle name="40% - Accent1 2 3 3 3" xfId="13114"/>
    <cellStyle name="40% - Accent1 2 3 3 3 2" xfId="13115"/>
    <cellStyle name="40% - Accent1 2 3 3 3 2 2" xfId="13116"/>
    <cellStyle name="40% - Accent1 2 3 3 3 2 2 2" xfId="13117"/>
    <cellStyle name="40% - Accent1 2 3 3 3 2 2 3" xfId="52559"/>
    <cellStyle name="40% - Accent1 2 3 3 3 2 3" xfId="13118"/>
    <cellStyle name="40% - Accent1 2 3 3 3 2 4" xfId="13119"/>
    <cellStyle name="40% - Accent1 2 3 3 3 3" xfId="13120"/>
    <cellStyle name="40% - Accent1 2 3 3 3 3 2" xfId="13121"/>
    <cellStyle name="40% - Accent1 2 3 3 3 3 2 2" xfId="13122"/>
    <cellStyle name="40% - Accent1 2 3 3 3 3 2 3" xfId="52560"/>
    <cellStyle name="40% - Accent1 2 3 3 3 3 3" xfId="13123"/>
    <cellStyle name="40% - Accent1 2 3 3 3 3 4" xfId="13124"/>
    <cellStyle name="40% - Accent1 2 3 3 3 4" xfId="13125"/>
    <cellStyle name="40% - Accent1 2 3 3 3 4 2" xfId="13126"/>
    <cellStyle name="40% - Accent1 2 3 3 3 4 3" xfId="52561"/>
    <cellStyle name="40% - Accent1 2 3 3 3 5" xfId="13127"/>
    <cellStyle name="40% - Accent1 2 3 3 3 6" xfId="13128"/>
    <cellStyle name="40% - Accent1 2 3 3 4" xfId="13129"/>
    <cellStyle name="40% - Accent1 2 3 3 4 2" xfId="13130"/>
    <cellStyle name="40% - Accent1 2 3 3 4 2 2" xfId="13131"/>
    <cellStyle name="40% - Accent1 2 3 3 4 2 3" xfId="52562"/>
    <cellStyle name="40% - Accent1 2 3 3 4 3" xfId="13132"/>
    <cellStyle name="40% - Accent1 2 3 3 4 4" xfId="13133"/>
    <cellStyle name="40% - Accent1 2 3 3 5" xfId="13134"/>
    <cellStyle name="40% - Accent1 2 3 3 5 2" xfId="13135"/>
    <cellStyle name="40% - Accent1 2 3 3 5 2 2" xfId="13136"/>
    <cellStyle name="40% - Accent1 2 3 3 5 2 3" xfId="52563"/>
    <cellStyle name="40% - Accent1 2 3 3 5 3" xfId="13137"/>
    <cellStyle name="40% - Accent1 2 3 3 5 4" xfId="13138"/>
    <cellStyle name="40% - Accent1 2 3 3 6" xfId="13139"/>
    <cellStyle name="40% - Accent1 2 3 3 6 2" xfId="13140"/>
    <cellStyle name="40% - Accent1 2 3 3 6 3" xfId="52564"/>
    <cellStyle name="40% - Accent1 2 3 3 7" xfId="13141"/>
    <cellStyle name="40% - Accent1 2 3 3 8" xfId="13142"/>
    <cellStyle name="40% - Accent1 2 3 4" xfId="13143"/>
    <cellStyle name="40% - Accent1 2 3 4 2" xfId="13144"/>
    <cellStyle name="40% - Accent1 2 3 4 2 2" xfId="13145"/>
    <cellStyle name="40% - Accent1 2 3 4 2 2 2" xfId="13146"/>
    <cellStyle name="40% - Accent1 2 3 4 2 2 2 2" xfId="13147"/>
    <cellStyle name="40% - Accent1 2 3 4 2 2 2 3" xfId="52565"/>
    <cellStyle name="40% - Accent1 2 3 4 2 2 3" xfId="13148"/>
    <cellStyle name="40% - Accent1 2 3 4 2 2 4" xfId="13149"/>
    <cellStyle name="40% - Accent1 2 3 4 2 3" xfId="13150"/>
    <cellStyle name="40% - Accent1 2 3 4 2 3 2" xfId="13151"/>
    <cellStyle name="40% - Accent1 2 3 4 2 3 2 2" xfId="13152"/>
    <cellStyle name="40% - Accent1 2 3 4 2 3 2 3" xfId="52566"/>
    <cellStyle name="40% - Accent1 2 3 4 2 3 3" xfId="13153"/>
    <cellStyle name="40% - Accent1 2 3 4 2 3 4" xfId="13154"/>
    <cellStyle name="40% - Accent1 2 3 4 2 4" xfId="13155"/>
    <cellStyle name="40% - Accent1 2 3 4 2 4 2" xfId="13156"/>
    <cellStyle name="40% - Accent1 2 3 4 2 4 3" xfId="52567"/>
    <cellStyle name="40% - Accent1 2 3 4 2 5" xfId="13157"/>
    <cellStyle name="40% - Accent1 2 3 4 2 6" xfId="13158"/>
    <cellStyle name="40% - Accent1 2 3 4 3" xfId="13159"/>
    <cellStyle name="40% - Accent1 2 3 4 3 2" xfId="13160"/>
    <cellStyle name="40% - Accent1 2 3 4 3 2 2" xfId="13161"/>
    <cellStyle name="40% - Accent1 2 3 4 3 2 3" xfId="52568"/>
    <cellStyle name="40% - Accent1 2 3 4 3 3" xfId="13162"/>
    <cellStyle name="40% - Accent1 2 3 4 3 4" xfId="13163"/>
    <cellStyle name="40% - Accent1 2 3 4 4" xfId="13164"/>
    <cellStyle name="40% - Accent1 2 3 4 4 2" xfId="13165"/>
    <cellStyle name="40% - Accent1 2 3 4 4 2 2" xfId="13166"/>
    <cellStyle name="40% - Accent1 2 3 4 4 2 3" xfId="52569"/>
    <cellStyle name="40% - Accent1 2 3 4 4 3" xfId="13167"/>
    <cellStyle name="40% - Accent1 2 3 4 4 4" xfId="13168"/>
    <cellStyle name="40% - Accent1 2 3 4 5" xfId="13169"/>
    <cellStyle name="40% - Accent1 2 3 4 5 2" xfId="13170"/>
    <cellStyle name="40% - Accent1 2 3 4 5 3" xfId="52570"/>
    <cellStyle name="40% - Accent1 2 3 4 6" xfId="13171"/>
    <cellStyle name="40% - Accent1 2 3 4 7" xfId="13172"/>
    <cellStyle name="40% - Accent1 2 3 5" xfId="13173"/>
    <cellStyle name="40% - Accent1 2 3 5 2" xfId="13174"/>
    <cellStyle name="40% - Accent1 2 3 5 2 2" xfId="13175"/>
    <cellStyle name="40% - Accent1 2 3 5 2 2 2" xfId="13176"/>
    <cellStyle name="40% - Accent1 2 3 5 2 2 3" xfId="52571"/>
    <cellStyle name="40% - Accent1 2 3 5 2 3" xfId="13177"/>
    <cellStyle name="40% - Accent1 2 3 5 2 4" xfId="13178"/>
    <cellStyle name="40% - Accent1 2 3 5 3" xfId="13179"/>
    <cellStyle name="40% - Accent1 2 3 5 3 2" xfId="13180"/>
    <cellStyle name="40% - Accent1 2 3 5 3 2 2" xfId="13181"/>
    <cellStyle name="40% - Accent1 2 3 5 3 2 3" xfId="52572"/>
    <cellStyle name="40% - Accent1 2 3 5 3 3" xfId="13182"/>
    <cellStyle name="40% - Accent1 2 3 5 3 4" xfId="13183"/>
    <cellStyle name="40% - Accent1 2 3 5 4" xfId="13184"/>
    <cellStyle name="40% - Accent1 2 3 5 4 2" xfId="13185"/>
    <cellStyle name="40% - Accent1 2 3 5 4 3" xfId="52573"/>
    <cellStyle name="40% - Accent1 2 3 5 5" xfId="13186"/>
    <cellStyle name="40% - Accent1 2 3 5 6" xfId="13187"/>
    <cellStyle name="40% - Accent1 2 3 6" xfId="13188"/>
    <cellStyle name="40% - Accent1 2 3 6 2" xfId="13189"/>
    <cellStyle name="40% - Accent1 2 3 6 2 2" xfId="13190"/>
    <cellStyle name="40% - Accent1 2 3 6 2 2 2" xfId="13191"/>
    <cellStyle name="40% - Accent1 2 3 6 2 2 3" xfId="52574"/>
    <cellStyle name="40% - Accent1 2 3 6 2 3" xfId="13192"/>
    <cellStyle name="40% - Accent1 2 3 6 2 4" xfId="13193"/>
    <cellStyle name="40% - Accent1 2 3 6 3" xfId="13194"/>
    <cellStyle name="40% - Accent1 2 3 6 3 2" xfId="13195"/>
    <cellStyle name="40% - Accent1 2 3 6 3 3" xfId="52575"/>
    <cellStyle name="40% - Accent1 2 3 6 4" xfId="13196"/>
    <cellStyle name="40% - Accent1 2 3 6 5" xfId="13197"/>
    <cellStyle name="40% - Accent1 2 3 7" xfId="13198"/>
    <cellStyle name="40% - Accent1 2 3 7 2" xfId="13199"/>
    <cellStyle name="40% - Accent1 2 3 7 2 2" xfId="13200"/>
    <cellStyle name="40% - Accent1 2 3 7 2 3" xfId="52576"/>
    <cellStyle name="40% - Accent1 2 3 7 3" xfId="13201"/>
    <cellStyle name="40% - Accent1 2 3 7 4" xfId="13202"/>
    <cellStyle name="40% - Accent1 2 3 8" xfId="13203"/>
    <cellStyle name="40% - Accent1 2 3 8 2" xfId="13204"/>
    <cellStyle name="40% - Accent1 2 3 8 2 2" xfId="13205"/>
    <cellStyle name="40% - Accent1 2 3 8 2 3" xfId="52577"/>
    <cellStyle name="40% - Accent1 2 3 8 3" xfId="13206"/>
    <cellStyle name="40% - Accent1 2 3 8 4" xfId="13207"/>
    <cellStyle name="40% - Accent1 2 3 9" xfId="13208"/>
    <cellStyle name="40% - Accent1 2 3 9 2" xfId="13209"/>
    <cellStyle name="40% - Accent1 2 3 9 3" xfId="52578"/>
    <cellStyle name="40% - Accent1 2 4" xfId="13210"/>
    <cellStyle name="40% - Accent1 2 4 10" xfId="13211"/>
    <cellStyle name="40% - Accent1 2 4 2" xfId="13212"/>
    <cellStyle name="40% - Accent1 2 4 2 2" xfId="13213"/>
    <cellStyle name="40% - Accent1 2 4 2 2 2" xfId="13214"/>
    <cellStyle name="40% - Accent1 2 4 2 2 2 2" xfId="13215"/>
    <cellStyle name="40% - Accent1 2 4 2 2 2 2 2" xfId="13216"/>
    <cellStyle name="40% - Accent1 2 4 2 2 2 2 2 2" xfId="13217"/>
    <cellStyle name="40% - Accent1 2 4 2 2 2 2 2 3" xfId="52579"/>
    <cellStyle name="40% - Accent1 2 4 2 2 2 2 3" xfId="13218"/>
    <cellStyle name="40% - Accent1 2 4 2 2 2 2 4" xfId="13219"/>
    <cellStyle name="40% - Accent1 2 4 2 2 2 3" xfId="13220"/>
    <cellStyle name="40% - Accent1 2 4 2 2 2 3 2" xfId="13221"/>
    <cellStyle name="40% - Accent1 2 4 2 2 2 3 2 2" xfId="13222"/>
    <cellStyle name="40% - Accent1 2 4 2 2 2 3 2 3" xfId="52580"/>
    <cellStyle name="40% - Accent1 2 4 2 2 2 3 3" xfId="13223"/>
    <cellStyle name="40% - Accent1 2 4 2 2 2 3 4" xfId="13224"/>
    <cellStyle name="40% - Accent1 2 4 2 2 2 4" xfId="13225"/>
    <cellStyle name="40% - Accent1 2 4 2 2 2 4 2" xfId="13226"/>
    <cellStyle name="40% - Accent1 2 4 2 2 2 4 3" xfId="52581"/>
    <cellStyle name="40% - Accent1 2 4 2 2 2 5" xfId="13227"/>
    <cellStyle name="40% - Accent1 2 4 2 2 2 6" xfId="13228"/>
    <cellStyle name="40% - Accent1 2 4 2 2 3" xfId="13229"/>
    <cellStyle name="40% - Accent1 2 4 2 2 3 2" xfId="13230"/>
    <cellStyle name="40% - Accent1 2 4 2 2 3 2 2" xfId="13231"/>
    <cellStyle name="40% - Accent1 2 4 2 2 3 2 3" xfId="52582"/>
    <cellStyle name="40% - Accent1 2 4 2 2 3 3" xfId="13232"/>
    <cellStyle name="40% - Accent1 2 4 2 2 3 4" xfId="13233"/>
    <cellStyle name="40% - Accent1 2 4 2 2 4" xfId="13234"/>
    <cellStyle name="40% - Accent1 2 4 2 2 4 2" xfId="13235"/>
    <cellStyle name="40% - Accent1 2 4 2 2 4 2 2" xfId="13236"/>
    <cellStyle name="40% - Accent1 2 4 2 2 4 2 3" xfId="52583"/>
    <cellStyle name="40% - Accent1 2 4 2 2 4 3" xfId="13237"/>
    <cellStyle name="40% - Accent1 2 4 2 2 4 4" xfId="13238"/>
    <cellStyle name="40% - Accent1 2 4 2 2 5" xfId="13239"/>
    <cellStyle name="40% - Accent1 2 4 2 2 5 2" xfId="13240"/>
    <cellStyle name="40% - Accent1 2 4 2 2 5 3" xfId="52584"/>
    <cellStyle name="40% - Accent1 2 4 2 2 6" xfId="13241"/>
    <cellStyle name="40% - Accent1 2 4 2 2 7" xfId="13242"/>
    <cellStyle name="40% - Accent1 2 4 2 3" xfId="13243"/>
    <cellStyle name="40% - Accent1 2 4 2 3 2" xfId="13244"/>
    <cellStyle name="40% - Accent1 2 4 2 3 2 2" xfId="13245"/>
    <cellStyle name="40% - Accent1 2 4 2 3 2 2 2" xfId="13246"/>
    <cellStyle name="40% - Accent1 2 4 2 3 2 2 3" xfId="52585"/>
    <cellStyle name="40% - Accent1 2 4 2 3 2 3" xfId="13247"/>
    <cellStyle name="40% - Accent1 2 4 2 3 2 4" xfId="13248"/>
    <cellStyle name="40% - Accent1 2 4 2 3 3" xfId="13249"/>
    <cellStyle name="40% - Accent1 2 4 2 3 3 2" xfId="13250"/>
    <cellStyle name="40% - Accent1 2 4 2 3 3 2 2" xfId="13251"/>
    <cellStyle name="40% - Accent1 2 4 2 3 3 2 3" xfId="52586"/>
    <cellStyle name="40% - Accent1 2 4 2 3 3 3" xfId="13252"/>
    <cellStyle name="40% - Accent1 2 4 2 3 3 4" xfId="13253"/>
    <cellStyle name="40% - Accent1 2 4 2 3 4" xfId="13254"/>
    <cellStyle name="40% - Accent1 2 4 2 3 4 2" xfId="13255"/>
    <cellStyle name="40% - Accent1 2 4 2 3 4 3" xfId="52587"/>
    <cellStyle name="40% - Accent1 2 4 2 3 5" xfId="13256"/>
    <cellStyle name="40% - Accent1 2 4 2 3 6" xfId="13257"/>
    <cellStyle name="40% - Accent1 2 4 2 4" xfId="13258"/>
    <cellStyle name="40% - Accent1 2 4 2 4 2" xfId="13259"/>
    <cellStyle name="40% - Accent1 2 4 2 4 2 2" xfId="13260"/>
    <cellStyle name="40% - Accent1 2 4 2 4 2 3" xfId="52588"/>
    <cellStyle name="40% - Accent1 2 4 2 4 3" xfId="13261"/>
    <cellStyle name="40% - Accent1 2 4 2 4 4" xfId="13262"/>
    <cellStyle name="40% - Accent1 2 4 2 5" xfId="13263"/>
    <cellStyle name="40% - Accent1 2 4 2 5 2" xfId="13264"/>
    <cellStyle name="40% - Accent1 2 4 2 5 2 2" xfId="13265"/>
    <cellStyle name="40% - Accent1 2 4 2 5 2 3" xfId="52589"/>
    <cellStyle name="40% - Accent1 2 4 2 5 3" xfId="13266"/>
    <cellStyle name="40% - Accent1 2 4 2 5 4" xfId="13267"/>
    <cellStyle name="40% - Accent1 2 4 2 6" xfId="13268"/>
    <cellStyle name="40% - Accent1 2 4 2 6 2" xfId="13269"/>
    <cellStyle name="40% - Accent1 2 4 2 6 3" xfId="52590"/>
    <cellStyle name="40% - Accent1 2 4 2 7" xfId="13270"/>
    <cellStyle name="40% - Accent1 2 4 2 8" xfId="13271"/>
    <cellStyle name="40% - Accent1 2 4 3" xfId="13272"/>
    <cellStyle name="40% - Accent1 2 4 3 2" xfId="13273"/>
    <cellStyle name="40% - Accent1 2 4 3 2 2" xfId="13274"/>
    <cellStyle name="40% - Accent1 2 4 3 2 2 2" xfId="13275"/>
    <cellStyle name="40% - Accent1 2 4 3 2 2 2 2" xfId="13276"/>
    <cellStyle name="40% - Accent1 2 4 3 2 2 2 3" xfId="52591"/>
    <cellStyle name="40% - Accent1 2 4 3 2 2 3" xfId="13277"/>
    <cellStyle name="40% - Accent1 2 4 3 2 2 4" xfId="13278"/>
    <cellStyle name="40% - Accent1 2 4 3 2 3" xfId="13279"/>
    <cellStyle name="40% - Accent1 2 4 3 2 3 2" xfId="13280"/>
    <cellStyle name="40% - Accent1 2 4 3 2 3 2 2" xfId="13281"/>
    <cellStyle name="40% - Accent1 2 4 3 2 3 2 3" xfId="52592"/>
    <cellStyle name="40% - Accent1 2 4 3 2 3 3" xfId="13282"/>
    <cellStyle name="40% - Accent1 2 4 3 2 3 4" xfId="13283"/>
    <cellStyle name="40% - Accent1 2 4 3 2 4" xfId="13284"/>
    <cellStyle name="40% - Accent1 2 4 3 2 4 2" xfId="13285"/>
    <cellStyle name="40% - Accent1 2 4 3 2 4 3" xfId="52593"/>
    <cellStyle name="40% - Accent1 2 4 3 2 5" xfId="13286"/>
    <cellStyle name="40% - Accent1 2 4 3 2 6" xfId="13287"/>
    <cellStyle name="40% - Accent1 2 4 3 3" xfId="13288"/>
    <cellStyle name="40% - Accent1 2 4 3 3 2" xfId="13289"/>
    <cellStyle name="40% - Accent1 2 4 3 3 2 2" xfId="13290"/>
    <cellStyle name="40% - Accent1 2 4 3 3 2 3" xfId="52594"/>
    <cellStyle name="40% - Accent1 2 4 3 3 3" xfId="13291"/>
    <cellStyle name="40% - Accent1 2 4 3 3 4" xfId="13292"/>
    <cellStyle name="40% - Accent1 2 4 3 4" xfId="13293"/>
    <cellStyle name="40% - Accent1 2 4 3 4 2" xfId="13294"/>
    <cellStyle name="40% - Accent1 2 4 3 4 2 2" xfId="13295"/>
    <cellStyle name="40% - Accent1 2 4 3 4 2 3" xfId="52595"/>
    <cellStyle name="40% - Accent1 2 4 3 4 3" xfId="13296"/>
    <cellStyle name="40% - Accent1 2 4 3 4 4" xfId="13297"/>
    <cellStyle name="40% - Accent1 2 4 3 5" xfId="13298"/>
    <cellStyle name="40% - Accent1 2 4 3 5 2" xfId="13299"/>
    <cellStyle name="40% - Accent1 2 4 3 5 3" xfId="52596"/>
    <cellStyle name="40% - Accent1 2 4 3 6" xfId="13300"/>
    <cellStyle name="40% - Accent1 2 4 3 7" xfId="13301"/>
    <cellStyle name="40% - Accent1 2 4 4" xfId="13302"/>
    <cellStyle name="40% - Accent1 2 4 4 2" xfId="13303"/>
    <cellStyle name="40% - Accent1 2 4 4 2 2" xfId="13304"/>
    <cellStyle name="40% - Accent1 2 4 4 2 2 2" xfId="13305"/>
    <cellStyle name="40% - Accent1 2 4 4 2 2 3" xfId="52597"/>
    <cellStyle name="40% - Accent1 2 4 4 2 3" xfId="13306"/>
    <cellStyle name="40% - Accent1 2 4 4 2 4" xfId="13307"/>
    <cellStyle name="40% - Accent1 2 4 4 3" xfId="13308"/>
    <cellStyle name="40% - Accent1 2 4 4 3 2" xfId="13309"/>
    <cellStyle name="40% - Accent1 2 4 4 3 2 2" xfId="13310"/>
    <cellStyle name="40% - Accent1 2 4 4 3 2 3" xfId="52598"/>
    <cellStyle name="40% - Accent1 2 4 4 3 3" xfId="13311"/>
    <cellStyle name="40% - Accent1 2 4 4 3 4" xfId="13312"/>
    <cellStyle name="40% - Accent1 2 4 4 4" xfId="13313"/>
    <cellStyle name="40% - Accent1 2 4 4 4 2" xfId="13314"/>
    <cellStyle name="40% - Accent1 2 4 4 4 3" xfId="52599"/>
    <cellStyle name="40% - Accent1 2 4 4 5" xfId="13315"/>
    <cellStyle name="40% - Accent1 2 4 4 6" xfId="13316"/>
    <cellStyle name="40% - Accent1 2 4 5" xfId="13317"/>
    <cellStyle name="40% - Accent1 2 4 5 2" xfId="13318"/>
    <cellStyle name="40% - Accent1 2 4 5 2 2" xfId="13319"/>
    <cellStyle name="40% - Accent1 2 4 5 2 2 2" xfId="13320"/>
    <cellStyle name="40% - Accent1 2 4 5 2 2 3" xfId="52600"/>
    <cellStyle name="40% - Accent1 2 4 5 2 3" xfId="13321"/>
    <cellStyle name="40% - Accent1 2 4 5 2 4" xfId="13322"/>
    <cellStyle name="40% - Accent1 2 4 5 3" xfId="13323"/>
    <cellStyle name="40% - Accent1 2 4 5 3 2" xfId="13324"/>
    <cellStyle name="40% - Accent1 2 4 5 3 3" xfId="52601"/>
    <cellStyle name="40% - Accent1 2 4 5 4" xfId="13325"/>
    <cellStyle name="40% - Accent1 2 4 5 5" xfId="13326"/>
    <cellStyle name="40% - Accent1 2 4 6" xfId="13327"/>
    <cellStyle name="40% - Accent1 2 4 6 2" xfId="13328"/>
    <cellStyle name="40% - Accent1 2 4 6 2 2" xfId="13329"/>
    <cellStyle name="40% - Accent1 2 4 6 2 3" xfId="52602"/>
    <cellStyle name="40% - Accent1 2 4 6 3" xfId="13330"/>
    <cellStyle name="40% - Accent1 2 4 6 4" xfId="13331"/>
    <cellStyle name="40% - Accent1 2 4 7" xfId="13332"/>
    <cellStyle name="40% - Accent1 2 4 7 2" xfId="13333"/>
    <cellStyle name="40% - Accent1 2 4 7 2 2" xfId="13334"/>
    <cellStyle name="40% - Accent1 2 4 7 2 3" xfId="52603"/>
    <cellStyle name="40% - Accent1 2 4 7 3" xfId="13335"/>
    <cellStyle name="40% - Accent1 2 4 7 4" xfId="13336"/>
    <cellStyle name="40% - Accent1 2 4 8" xfId="13337"/>
    <cellStyle name="40% - Accent1 2 4 8 2" xfId="13338"/>
    <cellStyle name="40% - Accent1 2 4 8 3" xfId="52604"/>
    <cellStyle name="40% - Accent1 2 4 9" xfId="13339"/>
    <cellStyle name="40% - Accent1 2 5" xfId="13340"/>
    <cellStyle name="40% - Accent1 2 5 10" xfId="13341"/>
    <cellStyle name="40% - Accent1 2 5 2" xfId="13342"/>
    <cellStyle name="40% - Accent1 2 5 2 2" xfId="13343"/>
    <cellStyle name="40% - Accent1 2 5 2 2 2" xfId="13344"/>
    <cellStyle name="40% - Accent1 2 5 2 2 2 2" xfId="13345"/>
    <cellStyle name="40% - Accent1 2 5 2 2 2 2 2" xfId="13346"/>
    <cellStyle name="40% - Accent1 2 5 2 2 2 2 2 2" xfId="13347"/>
    <cellStyle name="40% - Accent1 2 5 2 2 2 2 2 3" xfId="52605"/>
    <cellStyle name="40% - Accent1 2 5 2 2 2 2 3" xfId="13348"/>
    <cellStyle name="40% - Accent1 2 5 2 2 2 2 4" xfId="13349"/>
    <cellStyle name="40% - Accent1 2 5 2 2 2 3" xfId="13350"/>
    <cellStyle name="40% - Accent1 2 5 2 2 2 3 2" xfId="13351"/>
    <cellStyle name="40% - Accent1 2 5 2 2 2 3 2 2" xfId="13352"/>
    <cellStyle name="40% - Accent1 2 5 2 2 2 3 2 3" xfId="52606"/>
    <cellStyle name="40% - Accent1 2 5 2 2 2 3 3" xfId="13353"/>
    <cellStyle name="40% - Accent1 2 5 2 2 2 3 4" xfId="13354"/>
    <cellStyle name="40% - Accent1 2 5 2 2 2 4" xfId="13355"/>
    <cellStyle name="40% - Accent1 2 5 2 2 2 4 2" xfId="13356"/>
    <cellStyle name="40% - Accent1 2 5 2 2 2 4 3" xfId="52607"/>
    <cellStyle name="40% - Accent1 2 5 2 2 2 5" xfId="13357"/>
    <cellStyle name="40% - Accent1 2 5 2 2 2 6" xfId="13358"/>
    <cellStyle name="40% - Accent1 2 5 2 2 3" xfId="13359"/>
    <cellStyle name="40% - Accent1 2 5 2 2 3 2" xfId="13360"/>
    <cellStyle name="40% - Accent1 2 5 2 2 3 2 2" xfId="13361"/>
    <cellStyle name="40% - Accent1 2 5 2 2 3 2 3" xfId="52608"/>
    <cellStyle name="40% - Accent1 2 5 2 2 3 3" xfId="13362"/>
    <cellStyle name="40% - Accent1 2 5 2 2 3 4" xfId="13363"/>
    <cellStyle name="40% - Accent1 2 5 2 2 4" xfId="13364"/>
    <cellStyle name="40% - Accent1 2 5 2 2 4 2" xfId="13365"/>
    <cellStyle name="40% - Accent1 2 5 2 2 4 2 2" xfId="13366"/>
    <cellStyle name="40% - Accent1 2 5 2 2 4 2 3" xfId="52609"/>
    <cellStyle name="40% - Accent1 2 5 2 2 4 3" xfId="13367"/>
    <cellStyle name="40% - Accent1 2 5 2 2 4 4" xfId="13368"/>
    <cellStyle name="40% - Accent1 2 5 2 2 5" xfId="13369"/>
    <cellStyle name="40% - Accent1 2 5 2 2 5 2" xfId="13370"/>
    <cellStyle name="40% - Accent1 2 5 2 2 5 3" xfId="52610"/>
    <cellStyle name="40% - Accent1 2 5 2 2 6" xfId="13371"/>
    <cellStyle name="40% - Accent1 2 5 2 2 7" xfId="13372"/>
    <cellStyle name="40% - Accent1 2 5 2 3" xfId="13373"/>
    <cellStyle name="40% - Accent1 2 5 2 3 2" xfId="13374"/>
    <cellStyle name="40% - Accent1 2 5 2 3 2 2" xfId="13375"/>
    <cellStyle name="40% - Accent1 2 5 2 3 2 2 2" xfId="13376"/>
    <cellStyle name="40% - Accent1 2 5 2 3 2 2 3" xfId="52611"/>
    <cellStyle name="40% - Accent1 2 5 2 3 2 3" xfId="13377"/>
    <cellStyle name="40% - Accent1 2 5 2 3 2 4" xfId="13378"/>
    <cellStyle name="40% - Accent1 2 5 2 3 3" xfId="13379"/>
    <cellStyle name="40% - Accent1 2 5 2 3 3 2" xfId="13380"/>
    <cellStyle name="40% - Accent1 2 5 2 3 3 2 2" xfId="13381"/>
    <cellStyle name="40% - Accent1 2 5 2 3 3 2 3" xfId="52612"/>
    <cellStyle name="40% - Accent1 2 5 2 3 3 3" xfId="13382"/>
    <cellStyle name="40% - Accent1 2 5 2 3 3 4" xfId="13383"/>
    <cellStyle name="40% - Accent1 2 5 2 3 4" xfId="13384"/>
    <cellStyle name="40% - Accent1 2 5 2 3 4 2" xfId="13385"/>
    <cellStyle name="40% - Accent1 2 5 2 3 4 3" xfId="52613"/>
    <cellStyle name="40% - Accent1 2 5 2 3 5" xfId="13386"/>
    <cellStyle name="40% - Accent1 2 5 2 3 6" xfId="13387"/>
    <cellStyle name="40% - Accent1 2 5 2 4" xfId="13388"/>
    <cellStyle name="40% - Accent1 2 5 2 4 2" xfId="13389"/>
    <cellStyle name="40% - Accent1 2 5 2 4 2 2" xfId="13390"/>
    <cellStyle name="40% - Accent1 2 5 2 4 2 3" xfId="52614"/>
    <cellStyle name="40% - Accent1 2 5 2 4 3" xfId="13391"/>
    <cellStyle name="40% - Accent1 2 5 2 4 4" xfId="13392"/>
    <cellStyle name="40% - Accent1 2 5 2 5" xfId="13393"/>
    <cellStyle name="40% - Accent1 2 5 2 5 2" xfId="13394"/>
    <cellStyle name="40% - Accent1 2 5 2 5 2 2" xfId="13395"/>
    <cellStyle name="40% - Accent1 2 5 2 5 2 3" xfId="52615"/>
    <cellStyle name="40% - Accent1 2 5 2 5 3" xfId="13396"/>
    <cellStyle name="40% - Accent1 2 5 2 5 4" xfId="13397"/>
    <cellStyle name="40% - Accent1 2 5 2 6" xfId="13398"/>
    <cellStyle name="40% - Accent1 2 5 2 6 2" xfId="13399"/>
    <cellStyle name="40% - Accent1 2 5 2 6 3" xfId="52616"/>
    <cellStyle name="40% - Accent1 2 5 2 7" xfId="13400"/>
    <cellStyle name="40% - Accent1 2 5 2 8" xfId="13401"/>
    <cellStyle name="40% - Accent1 2 5 3" xfId="13402"/>
    <cellStyle name="40% - Accent1 2 5 3 2" xfId="13403"/>
    <cellStyle name="40% - Accent1 2 5 3 2 2" xfId="13404"/>
    <cellStyle name="40% - Accent1 2 5 3 2 2 2" xfId="13405"/>
    <cellStyle name="40% - Accent1 2 5 3 2 2 2 2" xfId="13406"/>
    <cellStyle name="40% - Accent1 2 5 3 2 2 2 3" xfId="52617"/>
    <cellStyle name="40% - Accent1 2 5 3 2 2 3" xfId="13407"/>
    <cellStyle name="40% - Accent1 2 5 3 2 2 4" xfId="13408"/>
    <cellStyle name="40% - Accent1 2 5 3 2 3" xfId="13409"/>
    <cellStyle name="40% - Accent1 2 5 3 2 3 2" xfId="13410"/>
    <cellStyle name="40% - Accent1 2 5 3 2 3 2 2" xfId="13411"/>
    <cellStyle name="40% - Accent1 2 5 3 2 3 2 3" xfId="52618"/>
    <cellStyle name="40% - Accent1 2 5 3 2 3 3" xfId="13412"/>
    <cellStyle name="40% - Accent1 2 5 3 2 3 4" xfId="13413"/>
    <cellStyle name="40% - Accent1 2 5 3 2 4" xfId="13414"/>
    <cellStyle name="40% - Accent1 2 5 3 2 4 2" xfId="13415"/>
    <cellStyle name="40% - Accent1 2 5 3 2 4 3" xfId="52619"/>
    <cellStyle name="40% - Accent1 2 5 3 2 5" xfId="13416"/>
    <cellStyle name="40% - Accent1 2 5 3 2 6" xfId="13417"/>
    <cellStyle name="40% - Accent1 2 5 3 3" xfId="13418"/>
    <cellStyle name="40% - Accent1 2 5 3 3 2" xfId="13419"/>
    <cellStyle name="40% - Accent1 2 5 3 3 2 2" xfId="13420"/>
    <cellStyle name="40% - Accent1 2 5 3 3 2 3" xfId="52620"/>
    <cellStyle name="40% - Accent1 2 5 3 3 3" xfId="13421"/>
    <cellStyle name="40% - Accent1 2 5 3 3 4" xfId="13422"/>
    <cellStyle name="40% - Accent1 2 5 3 4" xfId="13423"/>
    <cellStyle name="40% - Accent1 2 5 3 4 2" xfId="13424"/>
    <cellStyle name="40% - Accent1 2 5 3 4 2 2" xfId="13425"/>
    <cellStyle name="40% - Accent1 2 5 3 4 2 3" xfId="52621"/>
    <cellStyle name="40% - Accent1 2 5 3 4 3" xfId="13426"/>
    <cellStyle name="40% - Accent1 2 5 3 4 4" xfId="13427"/>
    <cellStyle name="40% - Accent1 2 5 3 5" xfId="13428"/>
    <cellStyle name="40% - Accent1 2 5 3 5 2" xfId="13429"/>
    <cellStyle name="40% - Accent1 2 5 3 5 3" xfId="52622"/>
    <cellStyle name="40% - Accent1 2 5 3 6" xfId="13430"/>
    <cellStyle name="40% - Accent1 2 5 3 7" xfId="13431"/>
    <cellStyle name="40% - Accent1 2 5 4" xfId="13432"/>
    <cellStyle name="40% - Accent1 2 5 4 2" xfId="13433"/>
    <cellStyle name="40% - Accent1 2 5 4 2 2" xfId="13434"/>
    <cellStyle name="40% - Accent1 2 5 4 2 2 2" xfId="13435"/>
    <cellStyle name="40% - Accent1 2 5 4 2 2 3" xfId="52623"/>
    <cellStyle name="40% - Accent1 2 5 4 2 3" xfId="13436"/>
    <cellStyle name="40% - Accent1 2 5 4 2 4" xfId="13437"/>
    <cellStyle name="40% - Accent1 2 5 4 3" xfId="13438"/>
    <cellStyle name="40% - Accent1 2 5 4 3 2" xfId="13439"/>
    <cellStyle name="40% - Accent1 2 5 4 3 2 2" xfId="13440"/>
    <cellStyle name="40% - Accent1 2 5 4 3 2 3" xfId="52624"/>
    <cellStyle name="40% - Accent1 2 5 4 3 3" xfId="13441"/>
    <cellStyle name="40% - Accent1 2 5 4 3 4" xfId="13442"/>
    <cellStyle name="40% - Accent1 2 5 4 4" xfId="13443"/>
    <cellStyle name="40% - Accent1 2 5 4 4 2" xfId="13444"/>
    <cellStyle name="40% - Accent1 2 5 4 4 3" xfId="52625"/>
    <cellStyle name="40% - Accent1 2 5 4 5" xfId="13445"/>
    <cellStyle name="40% - Accent1 2 5 4 6" xfId="13446"/>
    <cellStyle name="40% - Accent1 2 5 5" xfId="13447"/>
    <cellStyle name="40% - Accent1 2 5 5 2" xfId="13448"/>
    <cellStyle name="40% - Accent1 2 5 5 2 2" xfId="13449"/>
    <cellStyle name="40% - Accent1 2 5 5 2 2 2" xfId="13450"/>
    <cellStyle name="40% - Accent1 2 5 5 2 2 3" xfId="52626"/>
    <cellStyle name="40% - Accent1 2 5 5 2 3" xfId="13451"/>
    <cellStyle name="40% - Accent1 2 5 5 2 4" xfId="13452"/>
    <cellStyle name="40% - Accent1 2 5 5 3" xfId="13453"/>
    <cellStyle name="40% - Accent1 2 5 5 3 2" xfId="13454"/>
    <cellStyle name="40% - Accent1 2 5 5 3 3" xfId="52627"/>
    <cellStyle name="40% - Accent1 2 5 5 4" xfId="13455"/>
    <cellStyle name="40% - Accent1 2 5 5 5" xfId="13456"/>
    <cellStyle name="40% - Accent1 2 5 6" xfId="13457"/>
    <cellStyle name="40% - Accent1 2 5 6 2" xfId="13458"/>
    <cellStyle name="40% - Accent1 2 5 6 2 2" xfId="13459"/>
    <cellStyle name="40% - Accent1 2 5 6 2 3" xfId="52628"/>
    <cellStyle name="40% - Accent1 2 5 6 3" xfId="13460"/>
    <cellStyle name="40% - Accent1 2 5 6 4" xfId="13461"/>
    <cellStyle name="40% - Accent1 2 5 7" xfId="13462"/>
    <cellStyle name="40% - Accent1 2 5 7 2" xfId="13463"/>
    <cellStyle name="40% - Accent1 2 5 7 2 2" xfId="13464"/>
    <cellStyle name="40% - Accent1 2 5 7 2 3" xfId="52629"/>
    <cellStyle name="40% - Accent1 2 5 7 3" xfId="13465"/>
    <cellStyle name="40% - Accent1 2 5 7 4" xfId="13466"/>
    <cellStyle name="40% - Accent1 2 5 8" xfId="13467"/>
    <cellStyle name="40% - Accent1 2 5 8 2" xfId="13468"/>
    <cellStyle name="40% - Accent1 2 5 8 3" xfId="52630"/>
    <cellStyle name="40% - Accent1 2 5 9" xfId="13469"/>
    <cellStyle name="40% - Accent1 2 6" xfId="13470"/>
    <cellStyle name="40% - Accent1 2 6 10" xfId="13471"/>
    <cellStyle name="40% - Accent1 2 6 2" xfId="13472"/>
    <cellStyle name="40% - Accent1 2 6 2 2" xfId="13473"/>
    <cellStyle name="40% - Accent1 2 6 2 2 2" xfId="13474"/>
    <cellStyle name="40% - Accent1 2 6 2 2 2 2" xfId="13475"/>
    <cellStyle name="40% - Accent1 2 6 2 2 2 2 2" xfId="13476"/>
    <cellStyle name="40% - Accent1 2 6 2 2 2 2 2 2" xfId="13477"/>
    <cellStyle name="40% - Accent1 2 6 2 2 2 2 2 3" xfId="52631"/>
    <cellStyle name="40% - Accent1 2 6 2 2 2 2 3" xfId="13478"/>
    <cellStyle name="40% - Accent1 2 6 2 2 2 2 4" xfId="13479"/>
    <cellStyle name="40% - Accent1 2 6 2 2 2 3" xfId="13480"/>
    <cellStyle name="40% - Accent1 2 6 2 2 2 3 2" xfId="13481"/>
    <cellStyle name="40% - Accent1 2 6 2 2 2 3 2 2" xfId="13482"/>
    <cellStyle name="40% - Accent1 2 6 2 2 2 3 2 3" xfId="52632"/>
    <cellStyle name="40% - Accent1 2 6 2 2 2 3 3" xfId="13483"/>
    <cellStyle name="40% - Accent1 2 6 2 2 2 3 4" xfId="13484"/>
    <cellStyle name="40% - Accent1 2 6 2 2 2 4" xfId="13485"/>
    <cellStyle name="40% - Accent1 2 6 2 2 2 4 2" xfId="13486"/>
    <cellStyle name="40% - Accent1 2 6 2 2 2 4 3" xfId="52633"/>
    <cellStyle name="40% - Accent1 2 6 2 2 2 5" xfId="13487"/>
    <cellStyle name="40% - Accent1 2 6 2 2 2 6" xfId="13488"/>
    <cellStyle name="40% - Accent1 2 6 2 2 3" xfId="13489"/>
    <cellStyle name="40% - Accent1 2 6 2 2 3 2" xfId="13490"/>
    <cellStyle name="40% - Accent1 2 6 2 2 3 2 2" xfId="13491"/>
    <cellStyle name="40% - Accent1 2 6 2 2 3 2 3" xfId="52634"/>
    <cellStyle name="40% - Accent1 2 6 2 2 3 3" xfId="13492"/>
    <cellStyle name="40% - Accent1 2 6 2 2 3 4" xfId="13493"/>
    <cellStyle name="40% - Accent1 2 6 2 2 4" xfId="13494"/>
    <cellStyle name="40% - Accent1 2 6 2 2 4 2" xfId="13495"/>
    <cellStyle name="40% - Accent1 2 6 2 2 4 2 2" xfId="13496"/>
    <cellStyle name="40% - Accent1 2 6 2 2 4 2 3" xfId="52635"/>
    <cellStyle name="40% - Accent1 2 6 2 2 4 3" xfId="13497"/>
    <cellStyle name="40% - Accent1 2 6 2 2 4 4" xfId="13498"/>
    <cellStyle name="40% - Accent1 2 6 2 2 5" xfId="13499"/>
    <cellStyle name="40% - Accent1 2 6 2 2 5 2" xfId="13500"/>
    <cellStyle name="40% - Accent1 2 6 2 2 5 3" xfId="52636"/>
    <cellStyle name="40% - Accent1 2 6 2 2 6" xfId="13501"/>
    <cellStyle name="40% - Accent1 2 6 2 2 7" xfId="13502"/>
    <cellStyle name="40% - Accent1 2 6 2 3" xfId="13503"/>
    <cellStyle name="40% - Accent1 2 6 2 3 2" xfId="13504"/>
    <cellStyle name="40% - Accent1 2 6 2 3 2 2" xfId="13505"/>
    <cellStyle name="40% - Accent1 2 6 2 3 2 2 2" xfId="13506"/>
    <cellStyle name="40% - Accent1 2 6 2 3 2 2 3" xfId="52637"/>
    <cellStyle name="40% - Accent1 2 6 2 3 2 3" xfId="13507"/>
    <cellStyle name="40% - Accent1 2 6 2 3 2 4" xfId="13508"/>
    <cellStyle name="40% - Accent1 2 6 2 3 3" xfId="13509"/>
    <cellStyle name="40% - Accent1 2 6 2 3 3 2" xfId="13510"/>
    <cellStyle name="40% - Accent1 2 6 2 3 3 2 2" xfId="13511"/>
    <cellStyle name="40% - Accent1 2 6 2 3 3 2 3" xfId="52638"/>
    <cellStyle name="40% - Accent1 2 6 2 3 3 3" xfId="13512"/>
    <cellStyle name="40% - Accent1 2 6 2 3 3 4" xfId="13513"/>
    <cellStyle name="40% - Accent1 2 6 2 3 4" xfId="13514"/>
    <cellStyle name="40% - Accent1 2 6 2 3 4 2" xfId="13515"/>
    <cellStyle name="40% - Accent1 2 6 2 3 4 3" xfId="52639"/>
    <cellStyle name="40% - Accent1 2 6 2 3 5" xfId="13516"/>
    <cellStyle name="40% - Accent1 2 6 2 3 6" xfId="13517"/>
    <cellStyle name="40% - Accent1 2 6 2 4" xfId="13518"/>
    <cellStyle name="40% - Accent1 2 6 2 4 2" xfId="13519"/>
    <cellStyle name="40% - Accent1 2 6 2 4 2 2" xfId="13520"/>
    <cellStyle name="40% - Accent1 2 6 2 4 2 3" xfId="52640"/>
    <cellStyle name="40% - Accent1 2 6 2 4 3" xfId="13521"/>
    <cellStyle name="40% - Accent1 2 6 2 4 4" xfId="13522"/>
    <cellStyle name="40% - Accent1 2 6 2 5" xfId="13523"/>
    <cellStyle name="40% - Accent1 2 6 2 5 2" xfId="13524"/>
    <cellStyle name="40% - Accent1 2 6 2 5 2 2" xfId="13525"/>
    <cellStyle name="40% - Accent1 2 6 2 5 2 3" xfId="52641"/>
    <cellStyle name="40% - Accent1 2 6 2 5 3" xfId="13526"/>
    <cellStyle name="40% - Accent1 2 6 2 5 4" xfId="13527"/>
    <cellStyle name="40% - Accent1 2 6 2 6" xfId="13528"/>
    <cellStyle name="40% - Accent1 2 6 2 6 2" xfId="13529"/>
    <cellStyle name="40% - Accent1 2 6 2 6 3" xfId="52642"/>
    <cellStyle name="40% - Accent1 2 6 2 7" xfId="13530"/>
    <cellStyle name="40% - Accent1 2 6 2 8" xfId="13531"/>
    <cellStyle name="40% - Accent1 2 6 3" xfId="13532"/>
    <cellStyle name="40% - Accent1 2 6 3 2" xfId="13533"/>
    <cellStyle name="40% - Accent1 2 6 3 2 2" xfId="13534"/>
    <cellStyle name="40% - Accent1 2 6 3 2 2 2" xfId="13535"/>
    <cellStyle name="40% - Accent1 2 6 3 2 2 2 2" xfId="13536"/>
    <cellStyle name="40% - Accent1 2 6 3 2 2 2 3" xfId="52643"/>
    <cellStyle name="40% - Accent1 2 6 3 2 2 3" xfId="13537"/>
    <cellStyle name="40% - Accent1 2 6 3 2 2 4" xfId="13538"/>
    <cellStyle name="40% - Accent1 2 6 3 2 3" xfId="13539"/>
    <cellStyle name="40% - Accent1 2 6 3 2 3 2" xfId="13540"/>
    <cellStyle name="40% - Accent1 2 6 3 2 3 2 2" xfId="13541"/>
    <cellStyle name="40% - Accent1 2 6 3 2 3 2 3" xfId="52644"/>
    <cellStyle name="40% - Accent1 2 6 3 2 3 3" xfId="13542"/>
    <cellStyle name="40% - Accent1 2 6 3 2 3 4" xfId="13543"/>
    <cellStyle name="40% - Accent1 2 6 3 2 4" xfId="13544"/>
    <cellStyle name="40% - Accent1 2 6 3 2 4 2" xfId="13545"/>
    <cellStyle name="40% - Accent1 2 6 3 2 4 3" xfId="52645"/>
    <cellStyle name="40% - Accent1 2 6 3 2 5" xfId="13546"/>
    <cellStyle name="40% - Accent1 2 6 3 2 6" xfId="13547"/>
    <cellStyle name="40% - Accent1 2 6 3 3" xfId="13548"/>
    <cellStyle name="40% - Accent1 2 6 3 3 2" xfId="13549"/>
    <cellStyle name="40% - Accent1 2 6 3 3 2 2" xfId="13550"/>
    <cellStyle name="40% - Accent1 2 6 3 3 2 3" xfId="52646"/>
    <cellStyle name="40% - Accent1 2 6 3 3 3" xfId="13551"/>
    <cellStyle name="40% - Accent1 2 6 3 3 4" xfId="13552"/>
    <cellStyle name="40% - Accent1 2 6 3 4" xfId="13553"/>
    <cellStyle name="40% - Accent1 2 6 3 4 2" xfId="13554"/>
    <cellStyle name="40% - Accent1 2 6 3 4 2 2" xfId="13555"/>
    <cellStyle name="40% - Accent1 2 6 3 4 2 3" xfId="52647"/>
    <cellStyle name="40% - Accent1 2 6 3 4 3" xfId="13556"/>
    <cellStyle name="40% - Accent1 2 6 3 4 4" xfId="13557"/>
    <cellStyle name="40% - Accent1 2 6 3 5" xfId="13558"/>
    <cellStyle name="40% - Accent1 2 6 3 5 2" xfId="13559"/>
    <cellStyle name="40% - Accent1 2 6 3 5 3" xfId="52648"/>
    <cellStyle name="40% - Accent1 2 6 3 6" xfId="13560"/>
    <cellStyle name="40% - Accent1 2 6 3 7" xfId="13561"/>
    <cellStyle name="40% - Accent1 2 6 4" xfId="13562"/>
    <cellStyle name="40% - Accent1 2 6 4 2" xfId="13563"/>
    <cellStyle name="40% - Accent1 2 6 4 2 2" xfId="13564"/>
    <cellStyle name="40% - Accent1 2 6 4 2 2 2" xfId="13565"/>
    <cellStyle name="40% - Accent1 2 6 4 2 2 3" xfId="52649"/>
    <cellStyle name="40% - Accent1 2 6 4 2 3" xfId="13566"/>
    <cellStyle name="40% - Accent1 2 6 4 2 4" xfId="13567"/>
    <cellStyle name="40% - Accent1 2 6 4 3" xfId="13568"/>
    <cellStyle name="40% - Accent1 2 6 4 3 2" xfId="13569"/>
    <cellStyle name="40% - Accent1 2 6 4 3 2 2" xfId="13570"/>
    <cellStyle name="40% - Accent1 2 6 4 3 2 3" xfId="52650"/>
    <cellStyle name="40% - Accent1 2 6 4 3 3" xfId="13571"/>
    <cellStyle name="40% - Accent1 2 6 4 3 4" xfId="13572"/>
    <cellStyle name="40% - Accent1 2 6 4 4" xfId="13573"/>
    <cellStyle name="40% - Accent1 2 6 4 4 2" xfId="13574"/>
    <cellStyle name="40% - Accent1 2 6 4 4 3" xfId="52651"/>
    <cellStyle name="40% - Accent1 2 6 4 5" xfId="13575"/>
    <cellStyle name="40% - Accent1 2 6 4 6" xfId="13576"/>
    <cellStyle name="40% - Accent1 2 6 5" xfId="13577"/>
    <cellStyle name="40% - Accent1 2 6 5 2" xfId="13578"/>
    <cellStyle name="40% - Accent1 2 6 5 2 2" xfId="13579"/>
    <cellStyle name="40% - Accent1 2 6 5 2 2 2" xfId="13580"/>
    <cellStyle name="40% - Accent1 2 6 5 2 2 3" xfId="52652"/>
    <cellStyle name="40% - Accent1 2 6 5 2 3" xfId="13581"/>
    <cellStyle name="40% - Accent1 2 6 5 2 4" xfId="13582"/>
    <cellStyle name="40% - Accent1 2 6 5 3" xfId="13583"/>
    <cellStyle name="40% - Accent1 2 6 5 3 2" xfId="13584"/>
    <cellStyle name="40% - Accent1 2 6 5 3 3" xfId="52653"/>
    <cellStyle name="40% - Accent1 2 6 5 4" xfId="13585"/>
    <cellStyle name="40% - Accent1 2 6 5 5" xfId="13586"/>
    <cellStyle name="40% - Accent1 2 6 6" xfId="13587"/>
    <cellStyle name="40% - Accent1 2 6 6 2" xfId="13588"/>
    <cellStyle name="40% - Accent1 2 6 6 2 2" xfId="13589"/>
    <cellStyle name="40% - Accent1 2 6 6 2 3" xfId="52654"/>
    <cellStyle name="40% - Accent1 2 6 6 3" xfId="13590"/>
    <cellStyle name="40% - Accent1 2 6 6 4" xfId="13591"/>
    <cellStyle name="40% - Accent1 2 6 7" xfId="13592"/>
    <cellStyle name="40% - Accent1 2 6 7 2" xfId="13593"/>
    <cellStyle name="40% - Accent1 2 6 7 2 2" xfId="13594"/>
    <cellStyle name="40% - Accent1 2 6 7 2 3" xfId="52655"/>
    <cellStyle name="40% - Accent1 2 6 7 3" xfId="13595"/>
    <cellStyle name="40% - Accent1 2 6 7 4" xfId="13596"/>
    <cellStyle name="40% - Accent1 2 6 8" xfId="13597"/>
    <cellStyle name="40% - Accent1 2 6 8 2" xfId="13598"/>
    <cellStyle name="40% - Accent1 2 6 8 3" xfId="52656"/>
    <cellStyle name="40% - Accent1 2 6 9" xfId="13599"/>
    <cellStyle name="40% - Accent1 2 7" xfId="13600"/>
    <cellStyle name="40% - Accent1 2 7 2" xfId="13601"/>
    <cellStyle name="40% - Accent1 2 7 2 2" xfId="13602"/>
    <cellStyle name="40% - Accent1 2 7 2 2 2" xfId="13603"/>
    <cellStyle name="40% - Accent1 2 7 2 2 2 2" xfId="13604"/>
    <cellStyle name="40% - Accent1 2 7 2 2 2 2 2" xfId="13605"/>
    <cellStyle name="40% - Accent1 2 7 2 2 2 2 3" xfId="52657"/>
    <cellStyle name="40% - Accent1 2 7 2 2 2 3" xfId="13606"/>
    <cellStyle name="40% - Accent1 2 7 2 2 2 4" xfId="13607"/>
    <cellStyle name="40% - Accent1 2 7 2 2 3" xfId="13608"/>
    <cellStyle name="40% - Accent1 2 7 2 2 3 2" xfId="13609"/>
    <cellStyle name="40% - Accent1 2 7 2 2 3 2 2" xfId="13610"/>
    <cellStyle name="40% - Accent1 2 7 2 2 3 2 3" xfId="52658"/>
    <cellStyle name="40% - Accent1 2 7 2 2 3 3" xfId="13611"/>
    <cellStyle name="40% - Accent1 2 7 2 2 3 4" xfId="13612"/>
    <cellStyle name="40% - Accent1 2 7 2 2 4" xfId="13613"/>
    <cellStyle name="40% - Accent1 2 7 2 2 4 2" xfId="13614"/>
    <cellStyle name="40% - Accent1 2 7 2 2 4 3" xfId="52659"/>
    <cellStyle name="40% - Accent1 2 7 2 2 5" xfId="13615"/>
    <cellStyle name="40% - Accent1 2 7 2 2 6" xfId="13616"/>
    <cellStyle name="40% - Accent1 2 7 2 3" xfId="13617"/>
    <cellStyle name="40% - Accent1 2 7 2 3 2" xfId="13618"/>
    <cellStyle name="40% - Accent1 2 7 2 3 2 2" xfId="13619"/>
    <cellStyle name="40% - Accent1 2 7 2 3 2 3" xfId="52660"/>
    <cellStyle name="40% - Accent1 2 7 2 3 3" xfId="13620"/>
    <cellStyle name="40% - Accent1 2 7 2 3 4" xfId="13621"/>
    <cellStyle name="40% - Accent1 2 7 2 4" xfId="13622"/>
    <cellStyle name="40% - Accent1 2 7 2 4 2" xfId="13623"/>
    <cellStyle name="40% - Accent1 2 7 2 4 2 2" xfId="13624"/>
    <cellStyle name="40% - Accent1 2 7 2 4 2 3" xfId="52661"/>
    <cellStyle name="40% - Accent1 2 7 2 4 3" xfId="13625"/>
    <cellStyle name="40% - Accent1 2 7 2 4 4" xfId="13626"/>
    <cellStyle name="40% - Accent1 2 7 2 5" xfId="13627"/>
    <cellStyle name="40% - Accent1 2 7 2 5 2" xfId="13628"/>
    <cellStyle name="40% - Accent1 2 7 2 5 3" xfId="52662"/>
    <cellStyle name="40% - Accent1 2 7 2 6" xfId="13629"/>
    <cellStyle name="40% - Accent1 2 7 2 7" xfId="13630"/>
    <cellStyle name="40% - Accent1 2 7 3" xfId="13631"/>
    <cellStyle name="40% - Accent1 2 7 3 2" xfId="13632"/>
    <cellStyle name="40% - Accent1 2 7 3 2 2" xfId="13633"/>
    <cellStyle name="40% - Accent1 2 7 3 2 2 2" xfId="13634"/>
    <cellStyle name="40% - Accent1 2 7 3 2 2 3" xfId="52663"/>
    <cellStyle name="40% - Accent1 2 7 3 2 3" xfId="13635"/>
    <cellStyle name="40% - Accent1 2 7 3 2 4" xfId="13636"/>
    <cellStyle name="40% - Accent1 2 7 3 3" xfId="13637"/>
    <cellStyle name="40% - Accent1 2 7 3 3 2" xfId="13638"/>
    <cellStyle name="40% - Accent1 2 7 3 3 2 2" xfId="13639"/>
    <cellStyle name="40% - Accent1 2 7 3 3 2 3" xfId="52664"/>
    <cellStyle name="40% - Accent1 2 7 3 3 3" xfId="13640"/>
    <cellStyle name="40% - Accent1 2 7 3 3 4" xfId="13641"/>
    <cellStyle name="40% - Accent1 2 7 3 4" xfId="13642"/>
    <cellStyle name="40% - Accent1 2 7 3 4 2" xfId="13643"/>
    <cellStyle name="40% - Accent1 2 7 3 4 3" xfId="52665"/>
    <cellStyle name="40% - Accent1 2 7 3 5" xfId="13644"/>
    <cellStyle name="40% - Accent1 2 7 3 6" xfId="13645"/>
    <cellStyle name="40% - Accent1 2 7 4" xfId="13646"/>
    <cellStyle name="40% - Accent1 2 7 4 2" xfId="13647"/>
    <cellStyle name="40% - Accent1 2 7 4 2 2" xfId="13648"/>
    <cellStyle name="40% - Accent1 2 7 4 2 3" xfId="52666"/>
    <cellStyle name="40% - Accent1 2 7 4 3" xfId="13649"/>
    <cellStyle name="40% - Accent1 2 7 4 4" xfId="13650"/>
    <cellStyle name="40% - Accent1 2 7 5" xfId="13651"/>
    <cellStyle name="40% - Accent1 2 7 5 2" xfId="13652"/>
    <cellStyle name="40% - Accent1 2 7 5 2 2" xfId="13653"/>
    <cellStyle name="40% - Accent1 2 7 5 2 3" xfId="52667"/>
    <cellStyle name="40% - Accent1 2 7 5 3" xfId="13654"/>
    <cellStyle name="40% - Accent1 2 7 5 4" xfId="13655"/>
    <cellStyle name="40% - Accent1 2 7 6" xfId="13656"/>
    <cellStyle name="40% - Accent1 2 7 6 2" xfId="13657"/>
    <cellStyle name="40% - Accent1 2 7 6 3" xfId="52668"/>
    <cellStyle name="40% - Accent1 2 7 7" xfId="13658"/>
    <cellStyle name="40% - Accent1 2 7 8" xfId="13659"/>
    <cellStyle name="40% - Accent1 2 8" xfId="13660"/>
    <cellStyle name="40% - Accent1 2 8 2" xfId="13661"/>
    <cellStyle name="40% - Accent1 2 8 2 2" xfId="13662"/>
    <cellStyle name="40% - Accent1 2 8 2 2 2" xfId="13663"/>
    <cellStyle name="40% - Accent1 2 8 2 2 2 2" xfId="13664"/>
    <cellStyle name="40% - Accent1 2 8 2 2 2 3" xfId="52669"/>
    <cellStyle name="40% - Accent1 2 8 2 2 3" xfId="13665"/>
    <cellStyle name="40% - Accent1 2 8 2 2 4" xfId="13666"/>
    <cellStyle name="40% - Accent1 2 8 2 3" xfId="13667"/>
    <cellStyle name="40% - Accent1 2 8 2 3 2" xfId="13668"/>
    <cellStyle name="40% - Accent1 2 8 2 3 2 2" xfId="13669"/>
    <cellStyle name="40% - Accent1 2 8 2 3 2 3" xfId="52670"/>
    <cellStyle name="40% - Accent1 2 8 2 3 3" xfId="13670"/>
    <cellStyle name="40% - Accent1 2 8 2 3 4" xfId="13671"/>
    <cellStyle name="40% - Accent1 2 8 2 4" xfId="13672"/>
    <cellStyle name="40% - Accent1 2 8 2 4 2" xfId="13673"/>
    <cellStyle name="40% - Accent1 2 8 2 4 3" xfId="52671"/>
    <cellStyle name="40% - Accent1 2 8 2 5" xfId="13674"/>
    <cellStyle name="40% - Accent1 2 8 2 6" xfId="13675"/>
    <cellStyle name="40% - Accent1 2 8 3" xfId="13676"/>
    <cellStyle name="40% - Accent1 2 8 3 2" xfId="13677"/>
    <cellStyle name="40% - Accent1 2 8 3 2 2" xfId="13678"/>
    <cellStyle name="40% - Accent1 2 8 3 2 3" xfId="52672"/>
    <cellStyle name="40% - Accent1 2 8 3 3" xfId="13679"/>
    <cellStyle name="40% - Accent1 2 8 3 4" xfId="13680"/>
    <cellStyle name="40% - Accent1 2 8 4" xfId="13681"/>
    <cellStyle name="40% - Accent1 2 8 4 2" xfId="13682"/>
    <cellStyle name="40% - Accent1 2 8 4 2 2" xfId="13683"/>
    <cellStyle name="40% - Accent1 2 8 4 2 3" xfId="52673"/>
    <cellStyle name="40% - Accent1 2 8 4 3" xfId="13684"/>
    <cellStyle name="40% - Accent1 2 8 4 4" xfId="13685"/>
    <cellStyle name="40% - Accent1 2 8 5" xfId="13686"/>
    <cellStyle name="40% - Accent1 2 8 5 2" xfId="13687"/>
    <cellStyle name="40% - Accent1 2 8 5 3" xfId="52674"/>
    <cellStyle name="40% - Accent1 2 8 6" xfId="13688"/>
    <cellStyle name="40% - Accent1 2 8 7" xfId="13689"/>
    <cellStyle name="40% - Accent1 2 9" xfId="13690"/>
    <cellStyle name="40% - Accent1 2 9 2" xfId="13691"/>
    <cellStyle name="40% - Accent1 2 9 2 2" xfId="13692"/>
    <cellStyle name="40% - Accent1 2 9 2 2 2" xfId="13693"/>
    <cellStyle name="40% - Accent1 2 9 2 2 3" xfId="52675"/>
    <cellStyle name="40% - Accent1 2 9 2 3" xfId="13694"/>
    <cellStyle name="40% - Accent1 2 9 2 4" xfId="13695"/>
    <cellStyle name="40% - Accent1 2 9 3" xfId="13696"/>
    <cellStyle name="40% - Accent1 2 9 3 2" xfId="13697"/>
    <cellStyle name="40% - Accent1 2 9 3 2 2" xfId="13698"/>
    <cellStyle name="40% - Accent1 2 9 3 2 3" xfId="52676"/>
    <cellStyle name="40% - Accent1 2 9 3 3" xfId="13699"/>
    <cellStyle name="40% - Accent1 2 9 3 4" xfId="13700"/>
    <cellStyle name="40% - Accent1 2 9 4" xfId="13701"/>
    <cellStyle name="40% - Accent1 2 9 4 2" xfId="13702"/>
    <cellStyle name="40% - Accent1 2 9 4 3" xfId="52677"/>
    <cellStyle name="40% - Accent1 2 9 5" xfId="13703"/>
    <cellStyle name="40% - Accent1 2 9 6" xfId="13704"/>
    <cellStyle name="40% - Accent1 3" xfId="13705"/>
    <cellStyle name="40% - Accent1 3 10" xfId="13706"/>
    <cellStyle name="40% - Accent1 3 11" xfId="13707"/>
    <cellStyle name="40% - Accent1 3 12" xfId="60168"/>
    <cellStyle name="40% - Accent1 3 2" xfId="13708"/>
    <cellStyle name="40% - Accent1 3 2 10" xfId="13709"/>
    <cellStyle name="40% - Accent1 3 2 11" xfId="60351"/>
    <cellStyle name="40% - Accent1 3 2 2" xfId="13710"/>
    <cellStyle name="40% - Accent1 3 2 2 2" xfId="13711"/>
    <cellStyle name="40% - Accent1 3 2 2 2 2" xfId="13712"/>
    <cellStyle name="40% - Accent1 3 2 2 2 2 2" xfId="13713"/>
    <cellStyle name="40% - Accent1 3 2 2 2 2 2 2" xfId="13714"/>
    <cellStyle name="40% - Accent1 3 2 2 2 2 2 2 2" xfId="13715"/>
    <cellStyle name="40% - Accent1 3 2 2 2 2 2 2 3" xfId="52678"/>
    <cellStyle name="40% - Accent1 3 2 2 2 2 2 3" xfId="13716"/>
    <cellStyle name="40% - Accent1 3 2 2 2 2 2 4" xfId="13717"/>
    <cellStyle name="40% - Accent1 3 2 2 2 2 3" xfId="13718"/>
    <cellStyle name="40% - Accent1 3 2 2 2 2 3 2" xfId="13719"/>
    <cellStyle name="40% - Accent1 3 2 2 2 2 3 2 2" xfId="13720"/>
    <cellStyle name="40% - Accent1 3 2 2 2 2 3 2 3" xfId="52679"/>
    <cellStyle name="40% - Accent1 3 2 2 2 2 3 3" xfId="13721"/>
    <cellStyle name="40% - Accent1 3 2 2 2 2 3 4" xfId="13722"/>
    <cellStyle name="40% - Accent1 3 2 2 2 2 4" xfId="13723"/>
    <cellStyle name="40% - Accent1 3 2 2 2 2 4 2" xfId="13724"/>
    <cellStyle name="40% - Accent1 3 2 2 2 2 4 3" xfId="52680"/>
    <cellStyle name="40% - Accent1 3 2 2 2 2 5" xfId="13725"/>
    <cellStyle name="40% - Accent1 3 2 2 2 2 6" xfId="13726"/>
    <cellStyle name="40% - Accent1 3 2 2 2 3" xfId="13727"/>
    <cellStyle name="40% - Accent1 3 2 2 2 3 2" xfId="13728"/>
    <cellStyle name="40% - Accent1 3 2 2 2 3 2 2" xfId="13729"/>
    <cellStyle name="40% - Accent1 3 2 2 2 3 2 3" xfId="52681"/>
    <cellStyle name="40% - Accent1 3 2 2 2 3 3" xfId="13730"/>
    <cellStyle name="40% - Accent1 3 2 2 2 3 4" xfId="13731"/>
    <cellStyle name="40% - Accent1 3 2 2 2 4" xfId="13732"/>
    <cellStyle name="40% - Accent1 3 2 2 2 4 2" xfId="13733"/>
    <cellStyle name="40% - Accent1 3 2 2 2 4 2 2" xfId="13734"/>
    <cellStyle name="40% - Accent1 3 2 2 2 4 2 3" xfId="52682"/>
    <cellStyle name="40% - Accent1 3 2 2 2 4 3" xfId="13735"/>
    <cellStyle name="40% - Accent1 3 2 2 2 4 4" xfId="13736"/>
    <cellStyle name="40% - Accent1 3 2 2 2 5" xfId="13737"/>
    <cellStyle name="40% - Accent1 3 2 2 2 5 2" xfId="13738"/>
    <cellStyle name="40% - Accent1 3 2 2 2 5 3" xfId="52683"/>
    <cellStyle name="40% - Accent1 3 2 2 2 6" xfId="13739"/>
    <cellStyle name="40% - Accent1 3 2 2 2 7" xfId="13740"/>
    <cellStyle name="40% - Accent1 3 2 2 3" xfId="13741"/>
    <cellStyle name="40% - Accent1 3 2 2 3 2" xfId="13742"/>
    <cellStyle name="40% - Accent1 3 2 2 3 2 2" xfId="13743"/>
    <cellStyle name="40% - Accent1 3 2 2 3 2 2 2" xfId="13744"/>
    <cellStyle name="40% - Accent1 3 2 2 3 2 2 3" xfId="52684"/>
    <cellStyle name="40% - Accent1 3 2 2 3 2 3" xfId="13745"/>
    <cellStyle name="40% - Accent1 3 2 2 3 2 4" xfId="13746"/>
    <cellStyle name="40% - Accent1 3 2 2 3 3" xfId="13747"/>
    <cellStyle name="40% - Accent1 3 2 2 3 3 2" xfId="13748"/>
    <cellStyle name="40% - Accent1 3 2 2 3 3 2 2" xfId="13749"/>
    <cellStyle name="40% - Accent1 3 2 2 3 3 2 3" xfId="52685"/>
    <cellStyle name="40% - Accent1 3 2 2 3 3 3" xfId="13750"/>
    <cellStyle name="40% - Accent1 3 2 2 3 3 4" xfId="13751"/>
    <cellStyle name="40% - Accent1 3 2 2 3 4" xfId="13752"/>
    <cellStyle name="40% - Accent1 3 2 2 3 4 2" xfId="13753"/>
    <cellStyle name="40% - Accent1 3 2 2 3 4 3" xfId="52686"/>
    <cellStyle name="40% - Accent1 3 2 2 3 5" xfId="13754"/>
    <cellStyle name="40% - Accent1 3 2 2 3 6" xfId="13755"/>
    <cellStyle name="40% - Accent1 3 2 2 4" xfId="13756"/>
    <cellStyle name="40% - Accent1 3 2 2 4 2" xfId="13757"/>
    <cellStyle name="40% - Accent1 3 2 2 4 2 2" xfId="13758"/>
    <cellStyle name="40% - Accent1 3 2 2 4 2 3" xfId="52687"/>
    <cellStyle name="40% - Accent1 3 2 2 4 3" xfId="13759"/>
    <cellStyle name="40% - Accent1 3 2 2 4 4" xfId="13760"/>
    <cellStyle name="40% - Accent1 3 2 2 5" xfId="13761"/>
    <cellStyle name="40% - Accent1 3 2 2 5 2" xfId="13762"/>
    <cellStyle name="40% - Accent1 3 2 2 5 2 2" xfId="13763"/>
    <cellStyle name="40% - Accent1 3 2 2 5 2 3" xfId="52688"/>
    <cellStyle name="40% - Accent1 3 2 2 5 3" xfId="13764"/>
    <cellStyle name="40% - Accent1 3 2 2 5 4" xfId="13765"/>
    <cellStyle name="40% - Accent1 3 2 2 6" xfId="13766"/>
    <cellStyle name="40% - Accent1 3 2 2 6 2" xfId="13767"/>
    <cellStyle name="40% - Accent1 3 2 2 6 3" xfId="52689"/>
    <cellStyle name="40% - Accent1 3 2 2 7" xfId="13768"/>
    <cellStyle name="40% - Accent1 3 2 2 8" xfId="13769"/>
    <cellStyle name="40% - Accent1 3 2 2 9" xfId="60719"/>
    <cellStyle name="40% - Accent1 3 2 3" xfId="13770"/>
    <cellStyle name="40% - Accent1 3 2 3 2" xfId="13771"/>
    <cellStyle name="40% - Accent1 3 2 3 2 2" xfId="13772"/>
    <cellStyle name="40% - Accent1 3 2 3 2 2 2" xfId="13773"/>
    <cellStyle name="40% - Accent1 3 2 3 2 2 2 2" xfId="13774"/>
    <cellStyle name="40% - Accent1 3 2 3 2 2 2 3" xfId="52690"/>
    <cellStyle name="40% - Accent1 3 2 3 2 2 3" xfId="13775"/>
    <cellStyle name="40% - Accent1 3 2 3 2 2 4" xfId="13776"/>
    <cellStyle name="40% - Accent1 3 2 3 2 3" xfId="13777"/>
    <cellStyle name="40% - Accent1 3 2 3 2 3 2" xfId="13778"/>
    <cellStyle name="40% - Accent1 3 2 3 2 3 2 2" xfId="13779"/>
    <cellStyle name="40% - Accent1 3 2 3 2 3 2 3" xfId="52691"/>
    <cellStyle name="40% - Accent1 3 2 3 2 3 3" xfId="13780"/>
    <cellStyle name="40% - Accent1 3 2 3 2 3 4" xfId="13781"/>
    <cellStyle name="40% - Accent1 3 2 3 2 4" xfId="13782"/>
    <cellStyle name="40% - Accent1 3 2 3 2 4 2" xfId="13783"/>
    <cellStyle name="40% - Accent1 3 2 3 2 4 3" xfId="52692"/>
    <cellStyle name="40% - Accent1 3 2 3 2 5" xfId="13784"/>
    <cellStyle name="40% - Accent1 3 2 3 2 6" xfId="13785"/>
    <cellStyle name="40% - Accent1 3 2 3 3" xfId="13786"/>
    <cellStyle name="40% - Accent1 3 2 3 3 2" xfId="13787"/>
    <cellStyle name="40% - Accent1 3 2 3 3 2 2" xfId="13788"/>
    <cellStyle name="40% - Accent1 3 2 3 3 2 3" xfId="52693"/>
    <cellStyle name="40% - Accent1 3 2 3 3 3" xfId="13789"/>
    <cellStyle name="40% - Accent1 3 2 3 3 4" xfId="13790"/>
    <cellStyle name="40% - Accent1 3 2 3 4" xfId="13791"/>
    <cellStyle name="40% - Accent1 3 2 3 4 2" xfId="13792"/>
    <cellStyle name="40% - Accent1 3 2 3 4 2 2" xfId="13793"/>
    <cellStyle name="40% - Accent1 3 2 3 4 2 3" xfId="52694"/>
    <cellStyle name="40% - Accent1 3 2 3 4 3" xfId="13794"/>
    <cellStyle name="40% - Accent1 3 2 3 4 4" xfId="13795"/>
    <cellStyle name="40% - Accent1 3 2 3 5" xfId="13796"/>
    <cellStyle name="40% - Accent1 3 2 3 5 2" xfId="13797"/>
    <cellStyle name="40% - Accent1 3 2 3 5 3" xfId="52695"/>
    <cellStyle name="40% - Accent1 3 2 3 6" xfId="13798"/>
    <cellStyle name="40% - Accent1 3 2 3 7" xfId="13799"/>
    <cellStyle name="40% - Accent1 3 2 4" xfId="13800"/>
    <cellStyle name="40% - Accent1 3 2 4 2" xfId="13801"/>
    <cellStyle name="40% - Accent1 3 2 4 2 2" xfId="13802"/>
    <cellStyle name="40% - Accent1 3 2 4 2 2 2" xfId="13803"/>
    <cellStyle name="40% - Accent1 3 2 4 2 2 3" xfId="52696"/>
    <cellStyle name="40% - Accent1 3 2 4 2 3" xfId="13804"/>
    <cellStyle name="40% - Accent1 3 2 4 2 4" xfId="13805"/>
    <cellStyle name="40% - Accent1 3 2 4 3" xfId="13806"/>
    <cellStyle name="40% - Accent1 3 2 4 3 2" xfId="13807"/>
    <cellStyle name="40% - Accent1 3 2 4 3 2 2" xfId="13808"/>
    <cellStyle name="40% - Accent1 3 2 4 3 2 3" xfId="52697"/>
    <cellStyle name="40% - Accent1 3 2 4 3 3" xfId="13809"/>
    <cellStyle name="40% - Accent1 3 2 4 3 4" xfId="13810"/>
    <cellStyle name="40% - Accent1 3 2 4 4" xfId="13811"/>
    <cellStyle name="40% - Accent1 3 2 4 4 2" xfId="13812"/>
    <cellStyle name="40% - Accent1 3 2 4 4 3" xfId="52698"/>
    <cellStyle name="40% - Accent1 3 2 4 5" xfId="13813"/>
    <cellStyle name="40% - Accent1 3 2 4 6" xfId="13814"/>
    <cellStyle name="40% - Accent1 3 2 5" xfId="13815"/>
    <cellStyle name="40% - Accent1 3 2 5 2" xfId="13816"/>
    <cellStyle name="40% - Accent1 3 2 5 2 2" xfId="13817"/>
    <cellStyle name="40% - Accent1 3 2 5 2 2 2" xfId="13818"/>
    <cellStyle name="40% - Accent1 3 2 5 2 2 3" xfId="52699"/>
    <cellStyle name="40% - Accent1 3 2 5 2 3" xfId="13819"/>
    <cellStyle name="40% - Accent1 3 2 5 2 4" xfId="13820"/>
    <cellStyle name="40% - Accent1 3 2 5 3" xfId="13821"/>
    <cellStyle name="40% - Accent1 3 2 5 3 2" xfId="13822"/>
    <cellStyle name="40% - Accent1 3 2 5 3 3" xfId="52700"/>
    <cellStyle name="40% - Accent1 3 2 5 4" xfId="13823"/>
    <cellStyle name="40% - Accent1 3 2 5 5" xfId="13824"/>
    <cellStyle name="40% - Accent1 3 2 6" xfId="13825"/>
    <cellStyle name="40% - Accent1 3 2 6 2" xfId="13826"/>
    <cellStyle name="40% - Accent1 3 2 6 2 2" xfId="13827"/>
    <cellStyle name="40% - Accent1 3 2 6 2 3" xfId="52701"/>
    <cellStyle name="40% - Accent1 3 2 6 3" xfId="13828"/>
    <cellStyle name="40% - Accent1 3 2 6 4" xfId="13829"/>
    <cellStyle name="40% - Accent1 3 2 7" xfId="13830"/>
    <cellStyle name="40% - Accent1 3 2 7 2" xfId="13831"/>
    <cellStyle name="40% - Accent1 3 2 7 2 2" xfId="13832"/>
    <cellStyle name="40% - Accent1 3 2 7 2 3" xfId="52702"/>
    <cellStyle name="40% - Accent1 3 2 7 3" xfId="13833"/>
    <cellStyle name="40% - Accent1 3 2 7 4" xfId="13834"/>
    <cellStyle name="40% - Accent1 3 2 8" xfId="13835"/>
    <cellStyle name="40% - Accent1 3 2 8 2" xfId="13836"/>
    <cellStyle name="40% - Accent1 3 2 8 3" xfId="52703"/>
    <cellStyle name="40% - Accent1 3 2 9" xfId="13837"/>
    <cellStyle name="40% - Accent1 3 3" xfId="13838"/>
    <cellStyle name="40% - Accent1 3 3 10" xfId="60536"/>
    <cellStyle name="40% - Accent1 3 3 2" xfId="13839"/>
    <cellStyle name="40% - Accent1 3 3 2 2" xfId="13840"/>
    <cellStyle name="40% - Accent1 3 3 2 2 2" xfId="13841"/>
    <cellStyle name="40% - Accent1 3 3 2 2 2 2" xfId="13842"/>
    <cellStyle name="40% - Accent1 3 3 2 2 2 2 2" xfId="13843"/>
    <cellStyle name="40% - Accent1 3 3 2 2 2 2 3" xfId="52704"/>
    <cellStyle name="40% - Accent1 3 3 2 2 2 3" xfId="13844"/>
    <cellStyle name="40% - Accent1 3 3 2 2 2 4" xfId="13845"/>
    <cellStyle name="40% - Accent1 3 3 2 2 3" xfId="13846"/>
    <cellStyle name="40% - Accent1 3 3 2 2 3 2" xfId="13847"/>
    <cellStyle name="40% - Accent1 3 3 2 2 3 2 2" xfId="13848"/>
    <cellStyle name="40% - Accent1 3 3 2 2 3 2 3" xfId="52705"/>
    <cellStyle name="40% - Accent1 3 3 2 2 3 3" xfId="13849"/>
    <cellStyle name="40% - Accent1 3 3 2 2 3 4" xfId="13850"/>
    <cellStyle name="40% - Accent1 3 3 2 2 4" xfId="13851"/>
    <cellStyle name="40% - Accent1 3 3 2 2 4 2" xfId="13852"/>
    <cellStyle name="40% - Accent1 3 3 2 2 4 3" xfId="52706"/>
    <cellStyle name="40% - Accent1 3 3 2 2 5" xfId="13853"/>
    <cellStyle name="40% - Accent1 3 3 2 2 6" xfId="13854"/>
    <cellStyle name="40% - Accent1 3 3 2 3" xfId="13855"/>
    <cellStyle name="40% - Accent1 3 3 2 3 2" xfId="13856"/>
    <cellStyle name="40% - Accent1 3 3 2 3 2 2" xfId="13857"/>
    <cellStyle name="40% - Accent1 3 3 2 3 2 3" xfId="52707"/>
    <cellStyle name="40% - Accent1 3 3 2 3 3" xfId="13858"/>
    <cellStyle name="40% - Accent1 3 3 2 3 4" xfId="13859"/>
    <cellStyle name="40% - Accent1 3 3 2 4" xfId="13860"/>
    <cellStyle name="40% - Accent1 3 3 2 4 2" xfId="13861"/>
    <cellStyle name="40% - Accent1 3 3 2 4 2 2" xfId="13862"/>
    <cellStyle name="40% - Accent1 3 3 2 4 2 3" xfId="52708"/>
    <cellStyle name="40% - Accent1 3 3 2 4 3" xfId="13863"/>
    <cellStyle name="40% - Accent1 3 3 2 4 4" xfId="13864"/>
    <cellStyle name="40% - Accent1 3 3 2 5" xfId="13865"/>
    <cellStyle name="40% - Accent1 3 3 2 5 2" xfId="13866"/>
    <cellStyle name="40% - Accent1 3 3 2 5 3" xfId="52709"/>
    <cellStyle name="40% - Accent1 3 3 2 6" xfId="13867"/>
    <cellStyle name="40% - Accent1 3 3 2 7" xfId="13868"/>
    <cellStyle name="40% - Accent1 3 3 3" xfId="13869"/>
    <cellStyle name="40% - Accent1 3 3 3 2" xfId="13870"/>
    <cellStyle name="40% - Accent1 3 3 3 2 2" xfId="13871"/>
    <cellStyle name="40% - Accent1 3 3 3 2 2 2" xfId="13872"/>
    <cellStyle name="40% - Accent1 3 3 3 2 2 3" xfId="52710"/>
    <cellStyle name="40% - Accent1 3 3 3 2 3" xfId="13873"/>
    <cellStyle name="40% - Accent1 3 3 3 2 4" xfId="13874"/>
    <cellStyle name="40% - Accent1 3 3 3 3" xfId="13875"/>
    <cellStyle name="40% - Accent1 3 3 3 3 2" xfId="13876"/>
    <cellStyle name="40% - Accent1 3 3 3 3 2 2" xfId="13877"/>
    <cellStyle name="40% - Accent1 3 3 3 3 2 3" xfId="52711"/>
    <cellStyle name="40% - Accent1 3 3 3 3 3" xfId="13878"/>
    <cellStyle name="40% - Accent1 3 3 3 3 4" xfId="13879"/>
    <cellStyle name="40% - Accent1 3 3 3 4" xfId="13880"/>
    <cellStyle name="40% - Accent1 3 3 3 4 2" xfId="13881"/>
    <cellStyle name="40% - Accent1 3 3 3 4 3" xfId="52712"/>
    <cellStyle name="40% - Accent1 3 3 3 5" xfId="13882"/>
    <cellStyle name="40% - Accent1 3 3 3 6" xfId="13883"/>
    <cellStyle name="40% - Accent1 3 3 4" xfId="13884"/>
    <cellStyle name="40% - Accent1 3 3 4 2" xfId="13885"/>
    <cellStyle name="40% - Accent1 3 3 4 2 2" xfId="13886"/>
    <cellStyle name="40% - Accent1 3 3 4 2 2 2" xfId="13887"/>
    <cellStyle name="40% - Accent1 3 3 4 2 2 3" xfId="52713"/>
    <cellStyle name="40% - Accent1 3 3 4 2 3" xfId="13888"/>
    <cellStyle name="40% - Accent1 3 3 4 2 4" xfId="13889"/>
    <cellStyle name="40% - Accent1 3 3 4 3" xfId="13890"/>
    <cellStyle name="40% - Accent1 3 3 4 3 2" xfId="13891"/>
    <cellStyle name="40% - Accent1 3 3 4 3 3" xfId="52714"/>
    <cellStyle name="40% - Accent1 3 3 4 4" xfId="13892"/>
    <cellStyle name="40% - Accent1 3 3 4 5" xfId="13893"/>
    <cellStyle name="40% - Accent1 3 3 5" xfId="13894"/>
    <cellStyle name="40% - Accent1 3 3 5 2" xfId="13895"/>
    <cellStyle name="40% - Accent1 3 3 5 2 2" xfId="13896"/>
    <cellStyle name="40% - Accent1 3 3 5 2 3" xfId="52715"/>
    <cellStyle name="40% - Accent1 3 3 5 3" xfId="13897"/>
    <cellStyle name="40% - Accent1 3 3 5 4" xfId="13898"/>
    <cellStyle name="40% - Accent1 3 3 6" xfId="13899"/>
    <cellStyle name="40% - Accent1 3 3 6 2" xfId="13900"/>
    <cellStyle name="40% - Accent1 3 3 6 2 2" xfId="13901"/>
    <cellStyle name="40% - Accent1 3 3 6 2 3" xfId="52716"/>
    <cellStyle name="40% - Accent1 3 3 6 3" xfId="13902"/>
    <cellStyle name="40% - Accent1 3 3 6 4" xfId="13903"/>
    <cellStyle name="40% - Accent1 3 3 7" xfId="13904"/>
    <cellStyle name="40% - Accent1 3 3 7 2" xfId="13905"/>
    <cellStyle name="40% - Accent1 3 3 7 3" xfId="52717"/>
    <cellStyle name="40% - Accent1 3 3 8" xfId="13906"/>
    <cellStyle name="40% - Accent1 3 3 9" xfId="13907"/>
    <cellStyle name="40% - Accent1 3 4" xfId="13908"/>
    <cellStyle name="40% - Accent1 3 4 2" xfId="13909"/>
    <cellStyle name="40% - Accent1 3 4 2 2" xfId="13910"/>
    <cellStyle name="40% - Accent1 3 4 2 2 2" xfId="13911"/>
    <cellStyle name="40% - Accent1 3 4 2 2 2 2" xfId="13912"/>
    <cellStyle name="40% - Accent1 3 4 2 2 2 3" xfId="52718"/>
    <cellStyle name="40% - Accent1 3 4 2 2 3" xfId="13913"/>
    <cellStyle name="40% - Accent1 3 4 2 2 4" xfId="13914"/>
    <cellStyle name="40% - Accent1 3 4 2 3" xfId="13915"/>
    <cellStyle name="40% - Accent1 3 4 2 3 2" xfId="13916"/>
    <cellStyle name="40% - Accent1 3 4 2 3 2 2" xfId="13917"/>
    <cellStyle name="40% - Accent1 3 4 2 3 2 3" xfId="52719"/>
    <cellStyle name="40% - Accent1 3 4 2 3 3" xfId="13918"/>
    <cellStyle name="40% - Accent1 3 4 2 3 4" xfId="13919"/>
    <cellStyle name="40% - Accent1 3 4 2 4" xfId="13920"/>
    <cellStyle name="40% - Accent1 3 4 2 4 2" xfId="13921"/>
    <cellStyle name="40% - Accent1 3 4 2 4 3" xfId="52720"/>
    <cellStyle name="40% - Accent1 3 4 2 5" xfId="13922"/>
    <cellStyle name="40% - Accent1 3 4 2 6" xfId="13923"/>
    <cellStyle name="40% - Accent1 3 4 3" xfId="13924"/>
    <cellStyle name="40% - Accent1 3 4 3 2" xfId="13925"/>
    <cellStyle name="40% - Accent1 3 4 3 2 2" xfId="13926"/>
    <cellStyle name="40% - Accent1 3 4 3 2 3" xfId="52721"/>
    <cellStyle name="40% - Accent1 3 4 3 3" xfId="13927"/>
    <cellStyle name="40% - Accent1 3 4 3 4" xfId="13928"/>
    <cellStyle name="40% - Accent1 3 4 4" xfId="13929"/>
    <cellStyle name="40% - Accent1 3 4 4 2" xfId="13930"/>
    <cellStyle name="40% - Accent1 3 4 4 2 2" xfId="13931"/>
    <cellStyle name="40% - Accent1 3 4 4 2 3" xfId="52722"/>
    <cellStyle name="40% - Accent1 3 4 4 3" xfId="13932"/>
    <cellStyle name="40% - Accent1 3 4 4 4" xfId="13933"/>
    <cellStyle name="40% - Accent1 3 4 5" xfId="13934"/>
    <cellStyle name="40% - Accent1 3 4 5 2" xfId="13935"/>
    <cellStyle name="40% - Accent1 3 4 5 3" xfId="52723"/>
    <cellStyle name="40% - Accent1 3 4 6" xfId="13936"/>
    <cellStyle name="40% - Accent1 3 4 7" xfId="13937"/>
    <cellStyle name="40% - Accent1 3 5" xfId="13938"/>
    <cellStyle name="40% - Accent1 3 5 2" xfId="13939"/>
    <cellStyle name="40% - Accent1 3 5 2 2" xfId="13940"/>
    <cellStyle name="40% - Accent1 3 5 2 2 2" xfId="13941"/>
    <cellStyle name="40% - Accent1 3 5 2 2 3" xfId="52724"/>
    <cellStyle name="40% - Accent1 3 5 2 3" xfId="13942"/>
    <cellStyle name="40% - Accent1 3 5 2 4" xfId="13943"/>
    <cellStyle name="40% - Accent1 3 5 3" xfId="13944"/>
    <cellStyle name="40% - Accent1 3 5 3 2" xfId="13945"/>
    <cellStyle name="40% - Accent1 3 5 3 2 2" xfId="13946"/>
    <cellStyle name="40% - Accent1 3 5 3 2 3" xfId="52725"/>
    <cellStyle name="40% - Accent1 3 5 3 3" xfId="13947"/>
    <cellStyle name="40% - Accent1 3 5 3 4" xfId="13948"/>
    <cellStyle name="40% - Accent1 3 5 4" xfId="13949"/>
    <cellStyle name="40% - Accent1 3 5 4 2" xfId="13950"/>
    <cellStyle name="40% - Accent1 3 5 4 3" xfId="52726"/>
    <cellStyle name="40% - Accent1 3 5 5" xfId="13951"/>
    <cellStyle name="40% - Accent1 3 5 6" xfId="13952"/>
    <cellStyle name="40% - Accent1 3 6" xfId="13953"/>
    <cellStyle name="40% - Accent1 3 6 2" xfId="13954"/>
    <cellStyle name="40% - Accent1 3 6 2 2" xfId="13955"/>
    <cellStyle name="40% - Accent1 3 6 2 2 2" xfId="13956"/>
    <cellStyle name="40% - Accent1 3 6 2 2 3" xfId="52727"/>
    <cellStyle name="40% - Accent1 3 6 2 3" xfId="13957"/>
    <cellStyle name="40% - Accent1 3 6 2 4" xfId="13958"/>
    <cellStyle name="40% - Accent1 3 6 3" xfId="13959"/>
    <cellStyle name="40% - Accent1 3 6 3 2" xfId="13960"/>
    <cellStyle name="40% - Accent1 3 6 3 3" xfId="52728"/>
    <cellStyle name="40% - Accent1 3 6 4" xfId="13961"/>
    <cellStyle name="40% - Accent1 3 6 5" xfId="13962"/>
    <cellStyle name="40% - Accent1 3 7" xfId="13963"/>
    <cellStyle name="40% - Accent1 3 7 2" xfId="13964"/>
    <cellStyle name="40% - Accent1 3 7 2 2" xfId="13965"/>
    <cellStyle name="40% - Accent1 3 7 2 3" xfId="52729"/>
    <cellStyle name="40% - Accent1 3 7 3" xfId="13966"/>
    <cellStyle name="40% - Accent1 3 7 4" xfId="13967"/>
    <cellStyle name="40% - Accent1 3 8" xfId="13968"/>
    <cellStyle name="40% - Accent1 3 8 2" xfId="13969"/>
    <cellStyle name="40% - Accent1 3 8 2 2" xfId="13970"/>
    <cellStyle name="40% - Accent1 3 8 2 3" xfId="52730"/>
    <cellStyle name="40% - Accent1 3 8 3" xfId="13971"/>
    <cellStyle name="40% - Accent1 3 8 4" xfId="13972"/>
    <cellStyle name="40% - Accent1 3 9" xfId="13973"/>
    <cellStyle name="40% - Accent1 3 9 2" xfId="13974"/>
    <cellStyle name="40% - Accent1 3 9 3" xfId="52731"/>
    <cellStyle name="40% - Accent1 4" xfId="13975"/>
    <cellStyle name="40% - Accent1 4 10" xfId="13976"/>
    <cellStyle name="40% - Accent1 4 11" xfId="13977"/>
    <cellStyle name="40% - Accent1 4 12" xfId="60182"/>
    <cellStyle name="40% - Accent1 4 2" xfId="13978"/>
    <cellStyle name="40% - Accent1 4 2 10" xfId="13979"/>
    <cellStyle name="40% - Accent1 4 2 11" xfId="60365"/>
    <cellStyle name="40% - Accent1 4 2 2" xfId="13980"/>
    <cellStyle name="40% - Accent1 4 2 2 2" xfId="13981"/>
    <cellStyle name="40% - Accent1 4 2 2 2 2" xfId="13982"/>
    <cellStyle name="40% - Accent1 4 2 2 2 2 2" xfId="13983"/>
    <cellStyle name="40% - Accent1 4 2 2 2 2 2 2" xfId="13984"/>
    <cellStyle name="40% - Accent1 4 2 2 2 2 2 2 2" xfId="13985"/>
    <cellStyle name="40% - Accent1 4 2 2 2 2 2 2 3" xfId="52732"/>
    <cellStyle name="40% - Accent1 4 2 2 2 2 2 3" xfId="13986"/>
    <cellStyle name="40% - Accent1 4 2 2 2 2 2 4" xfId="13987"/>
    <cellStyle name="40% - Accent1 4 2 2 2 2 3" xfId="13988"/>
    <cellStyle name="40% - Accent1 4 2 2 2 2 3 2" xfId="13989"/>
    <cellStyle name="40% - Accent1 4 2 2 2 2 3 2 2" xfId="13990"/>
    <cellStyle name="40% - Accent1 4 2 2 2 2 3 2 3" xfId="52733"/>
    <cellStyle name="40% - Accent1 4 2 2 2 2 3 3" xfId="13991"/>
    <cellStyle name="40% - Accent1 4 2 2 2 2 3 4" xfId="13992"/>
    <cellStyle name="40% - Accent1 4 2 2 2 2 4" xfId="13993"/>
    <cellStyle name="40% - Accent1 4 2 2 2 2 4 2" xfId="13994"/>
    <cellStyle name="40% - Accent1 4 2 2 2 2 4 3" xfId="52734"/>
    <cellStyle name="40% - Accent1 4 2 2 2 2 5" xfId="13995"/>
    <cellStyle name="40% - Accent1 4 2 2 2 2 6" xfId="13996"/>
    <cellStyle name="40% - Accent1 4 2 2 2 3" xfId="13997"/>
    <cellStyle name="40% - Accent1 4 2 2 2 3 2" xfId="13998"/>
    <cellStyle name="40% - Accent1 4 2 2 2 3 2 2" xfId="13999"/>
    <cellStyle name="40% - Accent1 4 2 2 2 3 2 3" xfId="52735"/>
    <cellStyle name="40% - Accent1 4 2 2 2 3 3" xfId="14000"/>
    <cellStyle name="40% - Accent1 4 2 2 2 3 4" xfId="14001"/>
    <cellStyle name="40% - Accent1 4 2 2 2 4" xfId="14002"/>
    <cellStyle name="40% - Accent1 4 2 2 2 4 2" xfId="14003"/>
    <cellStyle name="40% - Accent1 4 2 2 2 4 2 2" xfId="14004"/>
    <cellStyle name="40% - Accent1 4 2 2 2 4 2 3" xfId="52736"/>
    <cellStyle name="40% - Accent1 4 2 2 2 4 3" xfId="14005"/>
    <cellStyle name="40% - Accent1 4 2 2 2 4 4" xfId="14006"/>
    <cellStyle name="40% - Accent1 4 2 2 2 5" xfId="14007"/>
    <cellStyle name="40% - Accent1 4 2 2 2 5 2" xfId="14008"/>
    <cellStyle name="40% - Accent1 4 2 2 2 5 3" xfId="52737"/>
    <cellStyle name="40% - Accent1 4 2 2 2 6" xfId="14009"/>
    <cellStyle name="40% - Accent1 4 2 2 2 7" xfId="14010"/>
    <cellStyle name="40% - Accent1 4 2 2 3" xfId="14011"/>
    <cellStyle name="40% - Accent1 4 2 2 3 2" xfId="14012"/>
    <cellStyle name="40% - Accent1 4 2 2 3 2 2" xfId="14013"/>
    <cellStyle name="40% - Accent1 4 2 2 3 2 2 2" xfId="14014"/>
    <cellStyle name="40% - Accent1 4 2 2 3 2 2 3" xfId="52738"/>
    <cellStyle name="40% - Accent1 4 2 2 3 2 3" xfId="14015"/>
    <cellStyle name="40% - Accent1 4 2 2 3 2 4" xfId="14016"/>
    <cellStyle name="40% - Accent1 4 2 2 3 3" xfId="14017"/>
    <cellStyle name="40% - Accent1 4 2 2 3 3 2" xfId="14018"/>
    <cellStyle name="40% - Accent1 4 2 2 3 3 2 2" xfId="14019"/>
    <cellStyle name="40% - Accent1 4 2 2 3 3 2 3" xfId="52739"/>
    <cellStyle name="40% - Accent1 4 2 2 3 3 3" xfId="14020"/>
    <cellStyle name="40% - Accent1 4 2 2 3 3 4" xfId="14021"/>
    <cellStyle name="40% - Accent1 4 2 2 3 4" xfId="14022"/>
    <cellStyle name="40% - Accent1 4 2 2 3 4 2" xfId="14023"/>
    <cellStyle name="40% - Accent1 4 2 2 3 4 3" xfId="52740"/>
    <cellStyle name="40% - Accent1 4 2 2 3 5" xfId="14024"/>
    <cellStyle name="40% - Accent1 4 2 2 3 6" xfId="14025"/>
    <cellStyle name="40% - Accent1 4 2 2 4" xfId="14026"/>
    <cellStyle name="40% - Accent1 4 2 2 4 2" xfId="14027"/>
    <cellStyle name="40% - Accent1 4 2 2 4 2 2" xfId="14028"/>
    <cellStyle name="40% - Accent1 4 2 2 4 2 3" xfId="52741"/>
    <cellStyle name="40% - Accent1 4 2 2 4 3" xfId="14029"/>
    <cellStyle name="40% - Accent1 4 2 2 4 4" xfId="14030"/>
    <cellStyle name="40% - Accent1 4 2 2 5" xfId="14031"/>
    <cellStyle name="40% - Accent1 4 2 2 5 2" xfId="14032"/>
    <cellStyle name="40% - Accent1 4 2 2 5 2 2" xfId="14033"/>
    <cellStyle name="40% - Accent1 4 2 2 5 2 3" xfId="52742"/>
    <cellStyle name="40% - Accent1 4 2 2 5 3" xfId="14034"/>
    <cellStyle name="40% - Accent1 4 2 2 5 4" xfId="14035"/>
    <cellStyle name="40% - Accent1 4 2 2 6" xfId="14036"/>
    <cellStyle name="40% - Accent1 4 2 2 6 2" xfId="14037"/>
    <cellStyle name="40% - Accent1 4 2 2 6 3" xfId="52743"/>
    <cellStyle name="40% - Accent1 4 2 2 7" xfId="14038"/>
    <cellStyle name="40% - Accent1 4 2 2 8" xfId="14039"/>
    <cellStyle name="40% - Accent1 4 2 2 9" xfId="60733"/>
    <cellStyle name="40% - Accent1 4 2 3" xfId="14040"/>
    <cellStyle name="40% - Accent1 4 2 3 2" xfId="14041"/>
    <cellStyle name="40% - Accent1 4 2 3 2 2" xfId="14042"/>
    <cellStyle name="40% - Accent1 4 2 3 2 2 2" xfId="14043"/>
    <cellStyle name="40% - Accent1 4 2 3 2 2 2 2" xfId="14044"/>
    <cellStyle name="40% - Accent1 4 2 3 2 2 2 3" xfId="52744"/>
    <cellStyle name="40% - Accent1 4 2 3 2 2 3" xfId="14045"/>
    <cellStyle name="40% - Accent1 4 2 3 2 2 4" xfId="14046"/>
    <cellStyle name="40% - Accent1 4 2 3 2 3" xfId="14047"/>
    <cellStyle name="40% - Accent1 4 2 3 2 3 2" xfId="14048"/>
    <cellStyle name="40% - Accent1 4 2 3 2 3 2 2" xfId="14049"/>
    <cellStyle name="40% - Accent1 4 2 3 2 3 2 3" xfId="52745"/>
    <cellStyle name="40% - Accent1 4 2 3 2 3 3" xfId="14050"/>
    <cellStyle name="40% - Accent1 4 2 3 2 3 4" xfId="14051"/>
    <cellStyle name="40% - Accent1 4 2 3 2 4" xfId="14052"/>
    <cellStyle name="40% - Accent1 4 2 3 2 4 2" xfId="14053"/>
    <cellStyle name="40% - Accent1 4 2 3 2 4 3" xfId="52746"/>
    <cellStyle name="40% - Accent1 4 2 3 2 5" xfId="14054"/>
    <cellStyle name="40% - Accent1 4 2 3 2 6" xfId="14055"/>
    <cellStyle name="40% - Accent1 4 2 3 3" xfId="14056"/>
    <cellStyle name="40% - Accent1 4 2 3 3 2" xfId="14057"/>
    <cellStyle name="40% - Accent1 4 2 3 3 2 2" xfId="14058"/>
    <cellStyle name="40% - Accent1 4 2 3 3 2 3" xfId="52747"/>
    <cellStyle name="40% - Accent1 4 2 3 3 3" xfId="14059"/>
    <cellStyle name="40% - Accent1 4 2 3 3 4" xfId="14060"/>
    <cellStyle name="40% - Accent1 4 2 3 4" xfId="14061"/>
    <cellStyle name="40% - Accent1 4 2 3 4 2" xfId="14062"/>
    <cellStyle name="40% - Accent1 4 2 3 4 2 2" xfId="14063"/>
    <cellStyle name="40% - Accent1 4 2 3 4 2 3" xfId="52748"/>
    <cellStyle name="40% - Accent1 4 2 3 4 3" xfId="14064"/>
    <cellStyle name="40% - Accent1 4 2 3 4 4" xfId="14065"/>
    <cellStyle name="40% - Accent1 4 2 3 5" xfId="14066"/>
    <cellStyle name="40% - Accent1 4 2 3 5 2" xfId="14067"/>
    <cellStyle name="40% - Accent1 4 2 3 5 3" xfId="52749"/>
    <cellStyle name="40% - Accent1 4 2 3 6" xfId="14068"/>
    <cellStyle name="40% - Accent1 4 2 3 7" xfId="14069"/>
    <cellStyle name="40% - Accent1 4 2 4" xfId="14070"/>
    <cellStyle name="40% - Accent1 4 2 4 2" xfId="14071"/>
    <cellStyle name="40% - Accent1 4 2 4 2 2" xfId="14072"/>
    <cellStyle name="40% - Accent1 4 2 4 2 2 2" xfId="14073"/>
    <cellStyle name="40% - Accent1 4 2 4 2 2 3" xfId="52750"/>
    <cellStyle name="40% - Accent1 4 2 4 2 3" xfId="14074"/>
    <cellStyle name="40% - Accent1 4 2 4 2 4" xfId="14075"/>
    <cellStyle name="40% - Accent1 4 2 4 3" xfId="14076"/>
    <cellStyle name="40% - Accent1 4 2 4 3 2" xfId="14077"/>
    <cellStyle name="40% - Accent1 4 2 4 3 2 2" xfId="14078"/>
    <cellStyle name="40% - Accent1 4 2 4 3 2 3" xfId="52751"/>
    <cellStyle name="40% - Accent1 4 2 4 3 3" xfId="14079"/>
    <cellStyle name="40% - Accent1 4 2 4 3 4" xfId="14080"/>
    <cellStyle name="40% - Accent1 4 2 4 4" xfId="14081"/>
    <cellStyle name="40% - Accent1 4 2 4 4 2" xfId="14082"/>
    <cellStyle name="40% - Accent1 4 2 4 4 3" xfId="52752"/>
    <cellStyle name="40% - Accent1 4 2 4 5" xfId="14083"/>
    <cellStyle name="40% - Accent1 4 2 4 6" xfId="14084"/>
    <cellStyle name="40% - Accent1 4 2 5" xfId="14085"/>
    <cellStyle name="40% - Accent1 4 2 5 2" xfId="14086"/>
    <cellStyle name="40% - Accent1 4 2 5 2 2" xfId="14087"/>
    <cellStyle name="40% - Accent1 4 2 5 2 2 2" xfId="14088"/>
    <cellStyle name="40% - Accent1 4 2 5 2 2 3" xfId="52753"/>
    <cellStyle name="40% - Accent1 4 2 5 2 3" xfId="14089"/>
    <cellStyle name="40% - Accent1 4 2 5 2 4" xfId="14090"/>
    <cellStyle name="40% - Accent1 4 2 5 3" xfId="14091"/>
    <cellStyle name="40% - Accent1 4 2 5 3 2" xfId="14092"/>
    <cellStyle name="40% - Accent1 4 2 5 3 3" xfId="52754"/>
    <cellStyle name="40% - Accent1 4 2 5 4" xfId="14093"/>
    <cellStyle name="40% - Accent1 4 2 5 5" xfId="14094"/>
    <cellStyle name="40% - Accent1 4 2 6" xfId="14095"/>
    <cellStyle name="40% - Accent1 4 2 6 2" xfId="14096"/>
    <cellStyle name="40% - Accent1 4 2 6 2 2" xfId="14097"/>
    <cellStyle name="40% - Accent1 4 2 6 2 3" xfId="52755"/>
    <cellStyle name="40% - Accent1 4 2 6 3" xfId="14098"/>
    <cellStyle name="40% - Accent1 4 2 6 4" xfId="14099"/>
    <cellStyle name="40% - Accent1 4 2 7" xfId="14100"/>
    <cellStyle name="40% - Accent1 4 2 7 2" xfId="14101"/>
    <cellStyle name="40% - Accent1 4 2 7 2 2" xfId="14102"/>
    <cellStyle name="40% - Accent1 4 2 7 2 3" xfId="52756"/>
    <cellStyle name="40% - Accent1 4 2 7 3" xfId="14103"/>
    <cellStyle name="40% - Accent1 4 2 7 4" xfId="14104"/>
    <cellStyle name="40% - Accent1 4 2 8" xfId="14105"/>
    <cellStyle name="40% - Accent1 4 2 8 2" xfId="14106"/>
    <cellStyle name="40% - Accent1 4 2 8 3" xfId="52757"/>
    <cellStyle name="40% - Accent1 4 2 9" xfId="14107"/>
    <cellStyle name="40% - Accent1 4 3" xfId="14108"/>
    <cellStyle name="40% - Accent1 4 3 2" xfId="14109"/>
    <cellStyle name="40% - Accent1 4 3 2 2" xfId="14110"/>
    <cellStyle name="40% - Accent1 4 3 2 2 2" xfId="14111"/>
    <cellStyle name="40% - Accent1 4 3 2 2 2 2" xfId="14112"/>
    <cellStyle name="40% - Accent1 4 3 2 2 2 2 2" xfId="14113"/>
    <cellStyle name="40% - Accent1 4 3 2 2 2 2 3" xfId="52758"/>
    <cellStyle name="40% - Accent1 4 3 2 2 2 3" xfId="14114"/>
    <cellStyle name="40% - Accent1 4 3 2 2 2 4" xfId="14115"/>
    <cellStyle name="40% - Accent1 4 3 2 2 3" xfId="14116"/>
    <cellStyle name="40% - Accent1 4 3 2 2 3 2" xfId="14117"/>
    <cellStyle name="40% - Accent1 4 3 2 2 3 2 2" xfId="14118"/>
    <cellStyle name="40% - Accent1 4 3 2 2 3 2 3" xfId="52759"/>
    <cellStyle name="40% - Accent1 4 3 2 2 3 3" xfId="14119"/>
    <cellStyle name="40% - Accent1 4 3 2 2 3 4" xfId="14120"/>
    <cellStyle name="40% - Accent1 4 3 2 2 4" xfId="14121"/>
    <cellStyle name="40% - Accent1 4 3 2 2 4 2" xfId="14122"/>
    <cellStyle name="40% - Accent1 4 3 2 2 4 3" xfId="52760"/>
    <cellStyle name="40% - Accent1 4 3 2 2 5" xfId="14123"/>
    <cellStyle name="40% - Accent1 4 3 2 2 6" xfId="14124"/>
    <cellStyle name="40% - Accent1 4 3 2 3" xfId="14125"/>
    <cellStyle name="40% - Accent1 4 3 2 3 2" xfId="14126"/>
    <cellStyle name="40% - Accent1 4 3 2 3 2 2" xfId="14127"/>
    <cellStyle name="40% - Accent1 4 3 2 3 2 3" xfId="52761"/>
    <cellStyle name="40% - Accent1 4 3 2 3 3" xfId="14128"/>
    <cellStyle name="40% - Accent1 4 3 2 3 4" xfId="14129"/>
    <cellStyle name="40% - Accent1 4 3 2 4" xfId="14130"/>
    <cellStyle name="40% - Accent1 4 3 2 4 2" xfId="14131"/>
    <cellStyle name="40% - Accent1 4 3 2 4 2 2" xfId="14132"/>
    <cellStyle name="40% - Accent1 4 3 2 4 2 3" xfId="52762"/>
    <cellStyle name="40% - Accent1 4 3 2 4 3" xfId="14133"/>
    <cellStyle name="40% - Accent1 4 3 2 4 4" xfId="14134"/>
    <cellStyle name="40% - Accent1 4 3 2 5" xfId="14135"/>
    <cellStyle name="40% - Accent1 4 3 2 5 2" xfId="14136"/>
    <cellStyle name="40% - Accent1 4 3 2 5 3" xfId="52763"/>
    <cellStyle name="40% - Accent1 4 3 2 6" xfId="14137"/>
    <cellStyle name="40% - Accent1 4 3 2 7" xfId="14138"/>
    <cellStyle name="40% - Accent1 4 3 3" xfId="14139"/>
    <cellStyle name="40% - Accent1 4 3 3 2" xfId="14140"/>
    <cellStyle name="40% - Accent1 4 3 3 2 2" xfId="14141"/>
    <cellStyle name="40% - Accent1 4 3 3 2 2 2" xfId="14142"/>
    <cellStyle name="40% - Accent1 4 3 3 2 2 3" xfId="52764"/>
    <cellStyle name="40% - Accent1 4 3 3 2 3" xfId="14143"/>
    <cellStyle name="40% - Accent1 4 3 3 2 4" xfId="14144"/>
    <cellStyle name="40% - Accent1 4 3 3 3" xfId="14145"/>
    <cellStyle name="40% - Accent1 4 3 3 3 2" xfId="14146"/>
    <cellStyle name="40% - Accent1 4 3 3 3 2 2" xfId="14147"/>
    <cellStyle name="40% - Accent1 4 3 3 3 2 3" xfId="52765"/>
    <cellStyle name="40% - Accent1 4 3 3 3 3" xfId="14148"/>
    <cellStyle name="40% - Accent1 4 3 3 3 4" xfId="14149"/>
    <cellStyle name="40% - Accent1 4 3 3 4" xfId="14150"/>
    <cellStyle name="40% - Accent1 4 3 3 4 2" xfId="14151"/>
    <cellStyle name="40% - Accent1 4 3 3 4 3" xfId="52766"/>
    <cellStyle name="40% - Accent1 4 3 3 5" xfId="14152"/>
    <cellStyle name="40% - Accent1 4 3 3 6" xfId="14153"/>
    <cellStyle name="40% - Accent1 4 3 4" xfId="14154"/>
    <cellStyle name="40% - Accent1 4 3 4 2" xfId="14155"/>
    <cellStyle name="40% - Accent1 4 3 4 2 2" xfId="14156"/>
    <cellStyle name="40% - Accent1 4 3 4 2 3" xfId="52767"/>
    <cellStyle name="40% - Accent1 4 3 4 3" xfId="14157"/>
    <cellStyle name="40% - Accent1 4 3 4 4" xfId="14158"/>
    <cellStyle name="40% - Accent1 4 3 5" xfId="14159"/>
    <cellStyle name="40% - Accent1 4 3 5 2" xfId="14160"/>
    <cellStyle name="40% - Accent1 4 3 5 2 2" xfId="14161"/>
    <cellStyle name="40% - Accent1 4 3 5 2 3" xfId="52768"/>
    <cellStyle name="40% - Accent1 4 3 5 3" xfId="14162"/>
    <cellStyle name="40% - Accent1 4 3 5 4" xfId="14163"/>
    <cellStyle name="40% - Accent1 4 3 6" xfId="14164"/>
    <cellStyle name="40% - Accent1 4 3 6 2" xfId="14165"/>
    <cellStyle name="40% - Accent1 4 3 6 3" xfId="52769"/>
    <cellStyle name="40% - Accent1 4 3 7" xfId="14166"/>
    <cellStyle name="40% - Accent1 4 3 8" xfId="14167"/>
    <cellStyle name="40% - Accent1 4 3 9" xfId="60550"/>
    <cellStyle name="40% - Accent1 4 4" xfId="14168"/>
    <cellStyle name="40% - Accent1 4 4 2" xfId="14169"/>
    <cellStyle name="40% - Accent1 4 4 2 2" xfId="14170"/>
    <cellStyle name="40% - Accent1 4 4 2 2 2" xfId="14171"/>
    <cellStyle name="40% - Accent1 4 4 2 2 2 2" xfId="14172"/>
    <cellStyle name="40% - Accent1 4 4 2 2 2 3" xfId="52770"/>
    <cellStyle name="40% - Accent1 4 4 2 2 3" xfId="14173"/>
    <cellStyle name="40% - Accent1 4 4 2 2 4" xfId="14174"/>
    <cellStyle name="40% - Accent1 4 4 2 3" xfId="14175"/>
    <cellStyle name="40% - Accent1 4 4 2 3 2" xfId="14176"/>
    <cellStyle name="40% - Accent1 4 4 2 3 2 2" xfId="14177"/>
    <cellStyle name="40% - Accent1 4 4 2 3 2 3" xfId="52771"/>
    <cellStyle name="40% - Accent1 4 4 2 3 3" xfId="14178"/>
    <cellStyle name="40% - Accent1 4 4 2 3 4" xfId="14179"/>
    <cellStyle name="40% - Accent1 4 4 2 4" xfId="14180"/>
    <cellStyle name="40% - Accent1 4 4 2 4 2" xfId="14181"/>
    <cellStyle name="40% - Accent1 4 4 2 4 3" xfId="52772"/>
    <cellStyle name="40% - Accent1 4 4 2 5" xfId="14182"/>
    <cellStyle name="40% - Accent1 4 4 2 6" xfId="14183"/>
    <cellStyle name="40% - Accent1 4 4 3" xfId="14184"/>
    <cellStyle name="40% - Accent1 4 4 3 2" xfId="14185"/>
    <cellStyle name="40% - Accent1 4 4 3 2 2" xfId="14186"/>
    <cellStyle name="40% - Accent1 4 4 3 2 3" xfId="52773"/>
    <cellStyle name="40% - Accent1 4 4 3 3" xfId="14187"/>
    <cellStyle name="40% - Accent1 4 4 3 4" xfId="14188"/>
    <cellStyle name="40% - Accent1 4 4 4" xfId="14189"/>
    <cellStyle name="40% - Accent1 4 4 4 2" xfId="14190"/>
    <cellStyle name="40% - Accent1 4 4 4 2 2" xfId="14191"/>
    <cellStyle name="40% - Accent1 4 4 4 2 3" xfId="52774"/>
    <cellStyle name="40% - Accent1 4 4 4 3" xfId="14192"/>
    <cellStyle name="40% - Accent1 4 4 4 4" xfId="14193"/>
    <cellStyle name="40% - Accent1 4 4 5" xfId="14194"/>
    <cellStyle name="40% - Accent1 4 4 5 2" xfId="14195"/>
    <cellStyle name="40% - Accent1 4 4 5 3" xfId="52775"/>
    <cellStyle name="40% - Accent1 4 4 6" xfId="14196"/>
    <cellStyle name="40% - Accent1 4 4 7" xfId="14197"/>
    <cellStyle name="40% - Accent1 4 5" xfId="14198"/>
    <cellStyle name="40% - Accent1 4 5 2" xfId="14199"/>
    <cellStyle name="40% - Accent1 4 5 2 2" xfId="14200"/>
    <cellStyle name="40% - Accent1 4 5 2 2 2" xfId="14201"/>
    <cellStyle name="40% - Accent1 4 5 2 2 3" xfId="52776"/>
    <cellStyle name="40% - Accent1 4 5 2 3" xfId="14202"/>
    <cellStyle name="40% - Accent1 4 5 2 4" xfId="14203"/>
    <cellStyle name="40% - Accent1 4 5 3" xfId="14204"/>
    <cellStyle name="40% - Accent1 4 5 3 2" xfId="14205"/>
    <cellStyle name="40% - Accent1 4 5 3 2 2" xfId="14206"/>
    <cellStyle name="40% - Accent1 4 5 3 2 3" xfId="52777"/>
    <cellStyle name="40% - Accent1 4 5 3 3" xfId="14207"/>
    <cellStyle name="40% - Accent1 4 5 3 4" xfId="14208"/>
    <cellStyle name="40% - Accent1 4 5 4" xfId="14209"/>
    <cellStyle name="40% - Accent1 4 5 4 2" xfId="14210"/>
    <cellStyle name="40% - Accent1 4 5 4 3" xfId="52778"/>
    <cellStyle name="40% - Accent1 4 5 5" xfId="14211"/>
    <cellStyle name="40% - Accent1 4 5 6" xfId="14212"/>
    <cellStyle name="40% - Accent1 4 6" xfId="14213"/>
    <cellStyle name="40% - Accent1 4 6 2" xfId="14214"/>
    <cellStyle name="40% - Accent1 4 6 2 2" xfId="14215"/>
    <cellStyle name="40% - Accent1 4 6 2 2 2" xfId="14216"/>
    <cellStyle name="40% - Accent1 4 6 2 2 3" xfId="52779"/>
    <cellStyle name="40% - Accent1 4 6 2 3" xfId="14217"/>
    <cellStyle name="40% - Accent1 4 6 2 4" xfId="14218"/>
    <cellStyle name="40% - Accent1 4 6 3" xfId="14219"/>
    <cellStyle name="40% - Accent1 4 6 3 2" xfId="14220"/>
    <cellStyle name="40% - Accent1 4 6 3 3" xfId="52780"/>
    <cellStyle name="40% - Accent1 4 6 4" xfId="14221"/>
    <cellStyle name="40% - Accent1 4 6 5" xfId="14222"/>
    <cellStyle name="40% - Accent1 4 7" xfId="14223"/>
    <cellStyle name="40% - Accent1 4 7 2" xfId="14224"/>
    <cellStyle name="40% - Accent1 4 7 2 2" xfId="14225"/>
    <cellStyle name="40% - Accent1 4 7 2 3" xfId="52781"/>
    <cellStyle name="40% - Accent1 4 7 3" xfId="14226"/>
    <cellStyle name="40% - Accent1 4 7 4" xfId="14227"/>
    <cellStyle name="40% - Accent1 4 8" xfId="14228"/>
    <cellStyle name="40% - Accent1 4 8 2" xfId="14229"/>
    <cellStyle name="40% - Accent1 4 8 2 2" xfId="14230"/>
    <cellStyle name="40% - Accent1 4 8 2 3" xfId="52782"/>
    <cellStyle name="40% - Accent1 4 8 3" xfId="14231"/>
    <cellStyle name="40% - Accent1 4 8 4" xfId="14232"/>
    <cellStyle name="40% - Accent1 4 9" xfId="14233"/>
    <cellStyle name="40% - Accent1 4 9 2" xfId="14234"/>
    <cellStyle name="40% - Accent1 4 9 3" xfId="52783"/>
    <cellStyle name="40% - Accent1 5" xfId="14235"/>
    <cellStyle name="40% - Accent1 5 10" xfId="14236"/>
    <cellStyle name="40% - Accent1 5 11" xfId="60196"/>
    <cellStyle name="40% - Accent1 5 2" xfId="14237"/>
    <cellStyle name="40% - Accent1 5 2 2" xfId="14238"/>
    <cellStyle name="40% - Accent1 5 2 2 2" xfId="14239"/>
    <cellStyle name="40% - Accent1 5 2 2 2 2" xfId="14240"/>
    <cellStyle name="40% - Accent1 5 2 2 2 2 2" xfId="14241"/>
    <cellStyle name="40% - Accent1 5 2 2 2 2 2 2" xfId="14242"/>
    <cellStyle name="40% - Accent1 5 2 2 2 2 2 3" xfId="52784"/>
    <cellStyle name="40% - Accent1 5 2 2 2 2 3" xfId="14243"/>
    <cellStyle name="40% - Accent1 5 2 2 2 2 4" xfId="14244"/>
    <cellStyle name="40% - Accent1 5 2 2 2 3" xfId="14245"/>
    <cellStyle name="40% - Accent1 5 2 2 2 3 2" xfId="14246"/>
    <cellStyle name="40% - Accent1 5 2 2 2 3 2 2" xfId="14247"/>
    <cellStyle name="40% - Accent1 5 2 2 2 3 2 3" xfId="52785"/>
    <cellStyle name="40% - Accent1 5 2 2 2 3 3" xfId="14248"/>
    <cellStyle name="40% - Accent1 5 2 2 2 3 4" xfId="14249"/>
    <cellStyle name="40% - Accent1 5 2 2 2 4" xfId="14250"/>
    <cellStyle name="40% - Accent1 5 2 2 2 4 2" xfId="14251"/>
    <cellStyle name="40% - Accent1 5 2 2 2 4 3" xfId="52786"/>
    <cellStyle name="40% - Accent1 5 2 2 2 5" xfId="14252"/>
    <cellStyle name="40% - Accent1 5 2 2 2 6" xfId="14253"/>
    <cellStyle name="40% - Accent1 5 2 2 3" xfId="14254"/>
    <cellStyle name="40% - Accent1 5 2 2 3 2" xfId="14255"/>
    <cellStyle name="40% - Accent1 5 2 2 3 2 2" xfId="14256"/>
    <cellStyle name="40% - Accent1 5 2 2 3 2 3" xfId="52787"/>
    <cellStyle name="40% - Accent1 5 2 2 3 3" xfId="14257"/>
    <cellStyle name="40% - Accent1 5 2 2 3 4" xfId="14258"/>
    <cellStyle name="40% - Accent1 5 2 2 4" xfId="14259"/>
    <cellStyle name="40% - Accent1 5 2 2 4 2" xfId="14260"/>
    <cellStyle name="40% - Accent1 5 2 2 4 2 2" xfId="14261"/>
    <cellStyle name="40% - Accent1 5 2 2 4 2 3" xfId="52788"/>
    <cellStyle name="40% - Accent1 5 2 2 4 3" xfId="14262"/>
    <cellStyle name="40% - Accent1 5 2 2 4 4" xfId="14263"/>
    <cellStyle name="40% - Accent1 5 2 2 5" xfId="14264"/>
    <cellStyle name="40% - Accent1 5 2 2 5 2" xfId="14265"/>
    <cellStyle name="40% - Accent1 5 2 2 5 3" xfId="52789"/>
    <cellStyle name="40% - Accent1 5 2 2 6" xfId="14266"/>
    <cellStyle name="40% - Accent1 5 2 2 7" xfId="14267"/>
    <cellStyle name="40% - Accent1 5 2 2 8" xfId="60747"/>
    <cellStyle name="40% - Accent1 5 2 3" xfId="14268"/>
    <cellStyle name="40% - Accent1 5 2 3 2" xfId="14269"/>
    <cellStyle name="40% - Accent1 5 2 3 2 2" xfId="14270"/>
    <cellStyle name="40% - Accent1 5 2 3 2 2 2" xfId="14271"/>
    <cellStyle name="40% - Accent1 5 2 3 2 2 3" xfId="52790"/>
    <cellStyle name="40% - Accent1 5 2 3 2 3" xfId="14272"/>
    <cellStyle name="40% - Accent1 5 2 3 2 4" xfId="14273"/>
    <cellStyle name="40% - Accent1 5 2 3 3" xfId="14274"/>
    <cellStyle name="40% - Accent1 5 2 3 3 2" xfId="14275"/>
    <cellStyle name="40% - Accent1 5 2 3 3 2 2" xfId="14276"/>
    <cellStyle name="40% - Accent1 5 2 3 3 2 3" xfId="52791"/>
    <cellStyle name="40% - Accent1 5 2 3 3 3" xfId="14277"/>
    <cellStyle name="40% - Accent1 5 2 3 3 4" xfId="14278"/>
    <cellStyle name="40% - Accent1 5 2 3 4" xfId="14279"/>
    <cellStyle name="40% - Accent1 5 2 3 4 2" xfId="14280"/>
    <cellStyle name="40% - Accent1 5 2 3 4 3" xfId="52792"/>
    <cellStyle name="40% - Accent1 5 2 3 5" xfId="14281"/>
    <cellStyle name="40% - Accent1 5 2 3 6" xfId="14282"/>
    <cellStyle name="40% - Accent1 5 2 4" xfId="14283"/>
    <cellStyle name="40% - Accent1 5 2 4 2" xfId="14284"/>
    <cellStyle name="40% - Accent1 5 2 4 2 2" xfId="14285"/>
    <cellStyle name="40% - Accent1 5 2 4 2 3" xfId="52793"/>
    <cellStyle name="40% - Accent1 5 2 4 3" xfId="14286"/>
    <cellStyle name="40% - Accent1 5 2 4 4" xfId="14287"/>
    <cellStyle name="40% - Accent1 5 2 5" xfId="14288"/>
    <cellStyle name="40% - Accent1 5 2 5 2" xfId="14289"/>
    <cellStyle name="40% - Accent1 5 2 5 2 2" xfId="14290"/>
    <cellStyle name="40% - Accent1 5 2 5 2 3" xfId="52794"/>
    <cellStyle name="40% - Accent1 5 2 5 3" xfId="14291"/>
    <cellStyle name="40% - Accent1 5 2 5 4" xfId="14292"/>
    <cellStyle name="40% - Accent1 5 2 6" xfId="14293"/>
    <cellStyle name="40% - Accent1 5 2 6 2" xfId="14294"/>
    <cellStyle name="40% - Accent1 5 2 6 3" xfId="52795"/>
    <cellStyle name="40% - Accent1 5 2 7" xfId="14295"/>
    <cellStyle name="40% - Accent1 5 2 8" xfId="14296"/>
    <cellStyle name="40% - Accent1 5 2 9" xfId="60379"/>
    <cellStyle name="40% - Accent1 5 3" xfId="14297"/>
    <cellStyle name="40% - Accent1 5 3 2" xfId="14298"/>
    <cellStyle name="40% - Accent1 5 3 2 2" xfId="14299"/>
    <cellStyle name="40% - Accent1 5 3 2 2 2" xfId="14300"/>
    <cellStyle name="40% - Accent1 5 3 2 2 2 2" xfId="14301"/>
    <cellStyle name="40% - Accent1 5 3 2 2 2 3" xfId="52796"/>
    <cellStyle name="40% - Accent1 5 3 2 2 3" xfId="14302"/>
    <cellStyle name="40% - Accent1 5 3 2 2 4" xfId="14303"/>
    <cellStyle name="40% - Accent1 5 3 2 3" xfId="14304"/>
    <cellStyle name="40% - Accent1 5 3 2 3 2" xfId="14305"/>
    <cellStyle name="40% - Accent1 5 3 2 3 2 2" xfId="14306"/>
    <cellStyle name="40% - Accent1 5 3 2 3 2 3" xfId="52797"/>
    <cellStyle name="40% - Accent1 5 3 2 3 3" xfId="14307"/>
    <cellStyle name="40% - Accent1 5 3 2 3 4" xfId="14308"/>
    <cellStyle name="40% - Accent1 5 3 2 4" xfId="14309"/>
    <cellStyle name="40% - Accent1 5 3 2 4 2" xfId="14310"/>
    <cellStyle name="40% - Accent1 5 3 2 4 3" xfId="52798"/>
    <cellStyle name="40% - Accent1 5 3 2 5" xfId="14311"/>
    <cellStyle name="40% - Accent1 5 3 2 6" xfId="14312"/>
    <cellStyle name="40% - Accent1 5 3 3" xfId="14313"/>
    <cellStyle name="40% - Accent1 5 3 3 2" xfId="14314"/>
    <cellStyle name="40% - Accent1 5 3 3 2 2" xfId="14315"/>
    <cellStyle name="40% - Accent1 5 3 3 2 3" xfId="52799"/>
    <cellStyle name="40% - Accent1 5 3 3 3" xfId="14316"/>
    <cellStyle name="40% - Accent1 5 3 3 4" xfId="14317"/>
    <cellStyle name="40% - Accent1 5 3 4" xfId="14318"/>
    <cellStyle name="40% - Accent1 5 3 4 2" xfId="14319"/>
    <cellStyle name="40% - Accent1 5 3 4 2 2" xfId="14320"/>
    <cellStyle name="40% - Accent1 5 3 4 2 3" xfId="52800"/>
    <cellStyle name="40% - Accent1 5 3 4 3" xfId="14321"/>
    <cellStyle name="40% - Accent1 5 3 4 4" xfId="14322"/>
    <cellStyle name="40% - Accent1 5 3 5" xfId="14323"/>
    <cellStyle name="40% - Accent1 5 3 5 2" xfId="14324"/>
    <cellStyle name="40% - Accent1 5 3 5 3" xfId="52801"/>
    <cellStyle name="40% - Accent1 5 3 6" xfId="14325"/>
    <cellStyle name="40% - Accent1 5 3 7" xfId="14326"/>
    <cellStyle name="40% - Accent1 5 3 8" xfId="60564"/>
    <cellStyle name="40% - Accent1 5 4" xfId="14327"/>
    <cellStyle name="40% - Accent1 5 4 2" xfId="14328"/>
    <cellStyle name="40% - Accent1 5 4 2 2" xfId="14329"/>
    <cellStyle name="40% - Accent1 5 4 2 2 2" xfId="14330"/>
    <cellStyle name="40% - Accent1 5 4 2 2 3" xfId="52802"/>
    <cellStyle name="40% - Accent1 5 4 2 3" xfId="14331"/>
    <cellStyle name="40% - Accent1 5 4 2 4" xfId="14332"/>
    <cellStyle name="40% - Accent1 5 4 3" xfId="14333"/>
    <cellStyle name="40% - Accent1 5 4 3 2" xfId="14334"/>
    <cellStyle name="40% - Accent1 5 4 3 2 2" xfId="14335"/>
    <cellStyle name="40% - Accent1 5 4 3 2 3" xfId="52803"/>
    <cellStyle name="40% - Accent1 5 4 3 3" xfId="14336"/>
    <cellStyle name="40% - Accent1 5 4 3 4" xfId="14337"/>
    <cellStyle name="40% - Accent1 5 4 4" xfId="14338"/>
    <cellStyle name="40% - Accent1 5 4 4 2" xfId="14339"/>
    <cellStyle name="40% - Accent1 5 4 4 3" xfId="52804"/>
    <cellStyle name="40% - Accent1 5 4 5" xfId="14340"/>
    <cellStyle name="40% - Accent1 5 4 6" xfId="14341"/>
    <cellStyle name="40% - Accent1 5 5" xfId="14342"/>
    <cellStyle name="40% - Accent1 5 5 2" xfId="14343"/>
    <cellStyle name="40% - Accent1 5 5 2 2" xfId="14344"/>
    <cellStyle name="40% - Accent1 5 5 2 2 2" xfId="14345"/>
    <cellStyle name="40% - Accent1 5 5 2 2 3" xfId="52805"/>
    <cellStyle name="40% - Accent1 5 5 2 3" xfId="14346"/>
    <cellStyle name="40% - Accent1 5 5 2 4" xfId="14347"/>
    <cellStyle name="40% - Accent1 5 5 3" xfId="14348"/>
    <cellStyle name="40% - Accent1 5 5 3 2" xfId="14349"/>
    <cellStyle name="40% - Accent1 5 5 3 3" xfId="52806"/>
    <cellStyle name="40% - Accent1 5 5 4" xfId="14350"/>
    <cellStyle name="40% - Accent1 5 5 5" xfId="14351"/>
    <cellStyle name="40% - Accent1 5 6" xfId="14352"/>
    <cellStyle name="40% - Accent1 5 6 2" xfId="14353"/>
    <cellStyle name="40% - Accent1 5 6 2 2" xfId="14354"/>
    <cellStyle name="40% - Accent1 5 6 2 3" xfId="52807"/>
    <cellStyle name="40% - Accent1 5 6 3" xfId="14355"/>
    <cellStyle name="40% - Accent1 5 6 4" xfId="14356"/>
    <cellStyle name="40% - Accent1 5 7" xfId="14357"/>
    <cellStyle name="40% - Accent1 5 7 2" xfId="14358"/>
    <cellStyle name="40% - Accent1 5 7 2 2" xfId="14359"/>
    <cellStyle name="40% - Accent1 5 7 2 3" xfId="52808"/>
    <cellStyle name="40% - Accent1 5 7 3" xfId="14360"/>
    <cellStyle name="40% - Accent1 5 7 4" xfId="14361"/>
    <cellStyle name="40% - Accent1 5 8" xfId="14362"/>
    <cellStyle name="40% - Accent1 5 8 2" xfId="14363"/>
    <cellStyle name="40% - Accent1 5 8 3" xfId="52809"/>
    <cellStyle name="40% - Accent1 5 9" xfId="14364"/>
    <cellStyle name="40% - Accent1 6" xfId="14365"/>
    <cellStyle name="40% - Accent1 6 10" xfId="14366"/>
    <cellStyle name="40% - Accent1 6 11" xfId="60210"/>
    <cellStyle name="40% - Accent1 6 2" xfId="14367"/>
    <cellStyle name="40% - Accent1 6 2 2" xfId="14368"/>
    <cellStyle name="40% - Accent1 6 2 2 2" xfId="14369"/>
    <cellStyle name="40% - Accent1 6 2 2 2 2" xfId="14370"/>
    <cellStyle name="40% - Accent1 6 2 2 2 2 2" xfId="14371"/>
    <cellStyle name="40% - Accent1 6 2 2 2 2 2 2" xfId="14372"/>
    <cellStyle name="40% - Accent1 6 2 2 2 2 2 3" xfId="52810"/>
    <cellStyle name="40% - Accent1 6 2 2 2 2 3" xfId="14373"/>
    <cellStyle name="40% - Accent1 6 2 2 2 2 4" xfId="14374"/>
    <cellStyle name="40% - Accent1 6 2 2 2 3" xfId="14375"/>
    <cellStyle name="40% - Accent1 6 2 2 2 3 2" xfId="14376"/>
    <cellStyle name="40% - Accent1 6 2 2 2 3 2 2" xfId="14377"/>
    <cellStyle name="40% - Accent1 6 2 2 2 3 2 3" xfId="52811"/>
    <cellStyle name="40% - Accent1 6 2 2 2 3 3" xfId="14378"/>
    <cellStyle name="40% - Accent1 6 2 2 2 3 4" xfId="14379"/>
    <cellStyle name="40% - Accent1 6 2 2 2 4" xfId="14380"/>
    <cellStyle name="40% - Accent1 6 2 2 2 4 2" xfId="14381"/>
    <cellStyle name="40% - Accent1 6 2 2 2 4 3" xfId="52812"/>
    <cellStyle name="40% - Accent1 6 2 2 2 5" xfId="14382"/>
    <cellStyle name="40% - Accent1 6 2 2 2 6" xfId="14383"/>
    <cellStyle name="40% - Accent1 6 2 2 3" xfId="14384"/>
    <cellStyle name="40% - Accent1 6 2 2 3 2" xfId="14385"/>
    <cellStyle name="40% - Accent1 6 2 2 3 2 2" xfId="14386"/>
    <cellStyle name="40% - Accent1 6 2 2 3 2 3" xfId="52813"/>
    <cellStyle name="40% - Accent1 6 2 2 3 3" xfId="14387"/>
    <cellStyle name="40% - Accent1 6 2 2 3 4" xfId="14388"/>
    <cellStyle name="40% - Accent1 6 2 2 4" xfId="14389"/>
    <cellStyle name="40% - Accent1 6 2 2 4 2" xfId="14390"/>
    <cellStyle name="40% - Accent1 6 2 2 4 2 2" xfId="14391"/>
    <cellStyle name="40% - Accent1 6 2 2 4 2 3" xfId="52814"/>
    <cellStyle name="40% - Accent1 6 2 2 4 3" xfId="14392"/>
    <cellStyle name="40% - Accent1 6 2 2 4 4" xfId="14393"/>
    <cellStyle name="40% - Accent1 6 2 2 5" xfId="14394"/>
    <cellStyle name="40% - Accent1 6 2 2 5 2" xfId="14395"/>
    <cellStyle name="40% - Accent1 6 2 2 5 3" xfId="52815"/>
    <cellStyle name="40% - Accent1 6 2 2 6" xfId="14396"/>
    <cellStyle name="40% - Accent1 6 2 2 7" xfId="14397"/>
    <cellStyle name="40% - Accent1 6 2 2 8" xfId="60761"/>
    <cellStyle name="40% - Accent1 6 2 3" xfId="14398"/>
    <cellStyle name="40% - Accent1 6 2 3 2" xfId="14399"/>
    <cellStyle name="40% - Accent1 6 2 3 2 2" xfId="14400"/>
    <cellStyle name="40% - Accent1 6 2 3 2 2 2" xfId="14401"/>
    <cellStyle name="40% - Accent1 6 2 3 2 2 3" xfId="52816"/>
    <cellStyle name="40% - Accent1 6 2 3 2 3" xfId="14402"/>
    <cellStyle name="40% - Accent1 6 2 3 2 4" xfId="14403"/>
    <cellStyle name="40% - Accent1 6 2 3 3" xfId="14404"/>
    <cellStyle name="40% - Accent1 6 2 3 3 2" xfId="14405"/>
    <cellStyle name="40% - Accent1 6 2 3 3 2 2" xfId="14406"/>
    <cellStyle name="40% - Accent1 6 2 3 3 2 3" xfId="52817"/>
    <cellStyle name="40% - Accent1 6 2 3 3 3" xfId="14407"/>
    <cellStyle name="40% - Accent1 6 2 3 3 4" xfId="14408"/>
    <cellStyle name="40% - Accent1 6 2 3 4" xfId="14409"/>
    <cellStyle name="40% - Accent1 6 2 3 4 2" xfId="14410"/>
    <cellStyle name="40% - Accent1 6 2 3 4 3" xfId="52818"/>
    <cellStyle name="40% - Accent1 6 2 3 5" xfId="14411"/>
    <cellStyle name="40% - Accent1 6 2 3 6" xfId="14412"/>
    <cellStyle name="40% - Accent1 6 2 4" xfId="14413"/>
    <cellStyle name="40% - Accent1 6 2 4 2" xfId="14414"/>
    <cellStyle name="40% - Accent1 6 2 4 2 2" xfId="14415"/>
    <cellStyle name="40% - Accent1 6 2 4 2 3" xfId="52819"/>
    <cellStyle name="40% - Accent1 6 2 4 3" xfId="14416"/>
    <cellStyle name="40% - Accent1 6 2 4 4" xfId="14417"/>
    <cellStyle name="40% - Accent1 6 2 5" xfId="14418"/>
    <cellStyle name="40% - Accent1 6 2 5 2" xfId="14419"/>
    <cellStyle name="40% - Accent1 6 2 5 2 2" xfId="14420"/>
    <cellStyle name="40% - Accent1 6 2 5 2 3" xfId="52820"/>
    <cellStyle name="40% - Accent1 6 2 5 3" xfId="14421"/>
    <cellStyle name="40% - Accent1 6 2 5 4" xfId="14422"/>
    <cellStyle name="40% - Accent1 6 2 6" xfId="14423"/>
    <cellStyle name="40% - Accent1 6 2 6 2" xfId="14424"/>
    <cellStyle name="40% - Accent1 6 2 6 3" xfId="52821"/>
    <cellStyle name="40% - Accent1 6 2 7" xfId="14425"/>
    <cellStyle name="40% - Accent1 6 2 8" xfId="14426"/>
    <cellStyle name="40% - Accent1 6 2 9" xfId="60393"/>
    <cellStyle name="40% - Accent1 6 3" xfId="14427"/>
    <cellStyle name="40% - Accent1 6 3 2" xfId="14428"/>
    <cellStyle name="40% - Accent1 6 3 2 2" xfId="14429"/>
    <cellStyle name="40% - Accent1 6 3 2 2 2" xfId="14430"/>
    <cellStyle name="40% - Accent1 6 3 2 2 2 2" xfId="14431"/>
    <cellStyle name="40% - Accent1 6 3 2 2 2 3" xfId="52822"/>
    <cellStyle name="40% - Accent1 6 3 2 2 3" xfId="14432"/>
    <cellStyle name="40% - Accent1 6 3 2 2 4" xfId="14433"/>
    <cellStyle name="40% - Accent1 6 3 2 3" xfId="14434"/>
    <cellStyle name="40% - Accent1 6 3 2 3 2" xfId="14435"/>
    <cellStyle name="40% - Accent1 6 3 2 3 2 2" xfId="14436"/>
    <cellStyle name="40% - Accent1 6 3 2 3 2 3" xfId="52823"/>
    <cellStyle name="40% - Accent1 6 3 2 3 3" xfId="14437"/>
    <cellStyle name="40% - Accent1 6 3 2 3 4" xfId="14438"/>
    <cellStyle name="40% - Accent1 6 3 2 4" xfId="14439"/>
    <cellStyle name="40% - Accent1 6 3 2 4 2" xfId="14440"/>
    <cellStyle name="40% - Accent1 6 3 2 4 3" xfId="52824"/>
    <cellStyle name="40% - Accent1 6 3 2 5" xfId="14441"/>
    <cellStyle name="40% - Accent1 6 3 2 6" xfId="14442"/>
    <cellStyle name="40% - Accent1 6 3 3" xfId="14443"/>
    <cellStyle name="40% - Accent1 6 3 3 2" xfId="14444"/>
    <cellStyle name="40% - Accent1 6 3 3 2 2" xfId="14445"/>
    <cellStyle name="40% - Accent1 6 3 3 2 3" xfId="52825"/>
    <cellStyle name="40% - Accent1 6 3 3 3" xfId="14446"/>
    <cellStyle name="40% - Accent1 6 3 3 4" xfId="14447"/>
    <cellStyle name="40% - Accent1 6 3 4" xfId="14448"/>
    <cellStyle name="40% - Accent1 6 3 4 2" xfId="14449"/>
    <cellStyle name="40% - Accent1 6 3 4 2 2" xfId="14450"/>
    <cellStyle name="40% - Accent1 6 3 4 2 3" xfId="52826"/>
    <cellStyle name="40% - Accent1 6 3 4 3" xfId="14451"/>
    <cellStyle name="40% - Accent1 6 3 4 4" xfId="14452"/>
    <cellStyle name="40% - Accent1 6 3 5" xfId="14453"/>
    <cellStyle name="40% - Accent1 6 3 5 2" xfId="14454"/>
    <cellStyle name="40% - Accent1 6 3 5 3" xfId="52827"/>
    <cellStyle name="40% - Accent1 6 3 6" xfId="14455"/>
    <cellStyle name="40% - Accent1 6 3 7" xfId="14456"/>
    <cellStyle name="40% - Accent1 6 3 8" xfId="60578"/>
    <cellStyle name="40% - Accent1 6 4" xfId="14457"/>
    <cellStyle name="40% - Accent1 6 4 2" xfId="14458"/>
    <cellStyle name="40% - Accent1 6 4 2 2" xfId="14459"/>
    <cellStyle name="40% - Accent1 6 4 2 2 2" xfId="14460"/>
    <cellStyle name="40% - Accent1 6 4 2 2 3" xfId="52828"/>
    <cellStyle name="40% - Accent1 6 4 2 3" xfId="14461"/>
    <cellStyle name="40% - Accent1 6 4 2 4" xfId="14462"/>
    <cellStyle name="40% - Accent1 6 4 3" xfId="14463"/>
    <cellStyle name="40% - Accent1 6 4 3 2" xfId="14464"/>
    <cellStyle name="40% - Accent1 6 4 3 2 2" xfId="14465"/>
    <cellStyle name="40% - Accent1 6 4 3 2 3" xfId="52829"/>
    <cellStyle name="40% - Accent1 6 4 3 3" xfId="14466"/>
    <cellStyle name="40% - Accent1 6 4 3 4" xfId="14467"/>
    <cellStyle name="40% - Accent1 6 4 4" xfId="14468"/>
    <cellStyle name="40% - Accent1 6 4 4 2" xfId="14469"/>
    <cellStyle name="40% - Accent1 6 4 4 3" xfId="52830"/>
    <cellStyle name="40% - Accent1 6 4 5" xfId="14470"/>
    <cellStyle name="40% - Accent1 6 4 6" xfId="14471"/>
    <cellStyle name="40% - Accent1 6 5" xfId="14472"/>
    <cellStyle name="40% - Accent1 6 5 2" xfId="14473"/>
    <cellStyle name="40% - Accent1 6 5 2 2" xfId="14474"/>
    <cellStyle name="40% - Accent1 6 5 2 2 2" xfId="14475"/>
    <cellStyle name="40% - Accent1 6 5 2 2 3" xfId="52831"/>
    <cellStyle name="40% - Accent1 6 5 2 3" xfId="14476"/>
    <cellStyle name="40% - Accent1 6 5 2 4" xfId="14477"/>
    <cellStyle name="40% - Accent1 6 5 3" xfId="14478"/>
    <cellStyle name="40% - Accent1 6 5 3 2" xfId="14479"/>
    <cellStyle name="40% - Accent1 6 5 3 3" xfId="52832"/>
    <cellStyle name="40% - Accent1 6 5 4" xfId="14480"/>
    <cellStyle name="40% - Accent1 6 5 5" xfId="14481"/>
    <cellStyle name="40% - Accent1 6 6" xfId="14482"/>
    <cellStyle name="40% - Accent1 6 6 2" xfId="14483"/>
    <cellStyle name="40% - Accent1 6 6 2 2" xfId="14484"/>
    <cellStyle name="40% - Accent1 6 6 2 3" xfId="52833"/>
    <cellStyle name="40% - Accent1 6 6 3" xfId="14485"/>
    <cellStyle name="40% - Accent1 6 6 4" xfId="14486"/>
    <cellStyle name="40% - Accent1 6 7" xfId="14487"/>
    <cellStyle name="40% - Accent1 6 7 2" xfId="14488"/>
    <cellStyle name="40% - Accent1 6 7 2 2" xfId="14489"/>
    <cellStyle name="40% - Accent1 6 7 2 3" xfId="52834"/>
    <cellStyle name="40% - Accent1 6 7 3" xfId="14490"/>
    <cellStyle name="40% - Accent1 6 7 4" xfId="14491"/>
    <cellStyle name="40% - Accent1 6 8" xfId="14492"/>
    <cellStyle name="40% - Accent1 6 8 2" xfId="14493"/>
    <cellStyle name="40% - Accent1 6 8 3" xfId="52835"/>
    <cellStyle name="40% - Accent1 6 9" xfId="14494"/>
    <cellStyle name="40% - Accent1 7" xfId="14495"/>
    <cellStyle name="40% - Accent1 7 10" xfId="14496"/>
    <cellStyle name="40% - Accent1 7 11" xfId="60224"/>
    <cellStyle name="40% - Accent1 7 2" xfId="14497"/>
    <cellStyle name="40% - Accent1 7 2 2" xfId="14498"/>
    <cellStyle name="40% - Accent1 7 2 2 2" xfId="14499"/>
    <cellStyle name="40% - Accent1 7 2 2 2 2" xfId="14500"/>
    <cellStyle name="40% - Accent1 7 2 2 2 2 2" xfId="14501"/>
    <cellStyle name="40% - Accent1 7 2 2 2 2 2 2" xfId="14502"/>
    <cellStyle name="40% - Accent1 7 2 2 2 2 2 3" xfId="52836"/>
    <cellStyle name="40% - Accent1 7 2 2 2 2 3" xfId="14503"/>
    <cellStyle name="40% - Accent1 7 2 2 2 2 4" xfId="14504"/>
    <cellStyle name="40% - Accent1 7 2 2 2 3" xfId="14505"/>
    <cellStyle name="40% - Accent1 7 2 2 2 3 2" xfId="14506"/>
    <cellStyle name="40% - Accent1 7 2 2 2 3 2 2" xfId="14507"/>
    <cellStyle name="40% - Accent1 7 2 2 2 3 2 3" xfId="52837"/>
    <cellStyle name="40% - Accent1 7 2 2 2 3 3" xfId="14508"/>
    <cellStyle name="40% - Accent1 7 2 2 2 3 4" xfId="14509"/>
    <cellStyle name="40% - Accent1 7 2 2 2 4" xfId="14510"/>
    <cellStyle name="40% - Accent1 7 2 2 2 4 2" xfId="14511"/>
    <cellStyle name="40% - Accent1 7 2 2 2 4 3" xfId="52838"/>
    <cellStyle name="40% - Accent1 7 2 2 2 5" xfId="14512"/>
    <cellStyle name="40% - Accent1 7 2 2 2 6" xfId="14513"/>
    <cellStyle name="40% - Accent1 7 2 2 3" xfId="14514"/>
    <cellStyle name="40% - Accent1 7 2 2 3 2" xfId="14515"/>
    <cellStyle name="40% - Accent1 7 2 2 3 2 2" xfId="14516"/>
    <cellStyle name="40% - Accent1 7 2 2 3 2 3" xfId="52839"/>
    <cellStyle name="40% - Accent1 7 2 2 3 3" xfId="14517"/>
    <cellStyle name="40% - Accent1 7 2 2 3 4" xfId="14518"/>
    <cellStyle name="40% - Accent1 7 2 2 4" xfId="14519"/>
    <cellStyle name="40% - Accent1 7 2 2 4 2" xfId="14520"/>
    <cellStyle name="40% - Accent1 7 2 2 4 2 2" xfId="14521"/>
    <cellStyle name="40% - Accent1 7 2 2 4 2 3" xfId="52840"/>
    <cellStyle name="40% - Accent1 7 2 2 4 3" xfId="14522"/>
    <cellStyle name="40% - Accent1 7 2 2 4 4" xfId="14523"/>
    <cellStyle name="40% - Accent1 7 2 2 5" xfId="14524"/>
    <cellStyle name="40% - Accent1 7 2 2 5 2" xfId="14525"/>
    <cellStyle name="40% - Accent1 7 2 2 5 3" xfId="52841"/>
    <cellStyle name="40% - Accent1 7 2 2 6" xfId="14526"/>
    <cellStyle name="40% - Accent1 7 2 2 7" xfId="14527"/>
    <cellStyle name="40% - Accent1 7 2 2 8" xfId="60775"/>
    <cellStyle name="40% - Accent1 7 2 3" xfId="14528"/>
    <cellStyle name="40% - Accent1 7 2 3 2" xfId="14529"/>
    <cellStyle name="40% - Accent1 7 2 3 2 2" xfId="14530"/>
    <cellStyle name="40% - Accent1 7 2 3 2 2 2" xfId="14531"/>
    <cellStyle name="40% - Accent1 7 2 3 2 2 3" xfId="52842"/>
    <cellStyle name="40% - Accent1 7 2 3 2 3" xfId="14532"/>
    <cellStyle name="40% - Accent1 7 2 3 2 4" xfId="14533"/>
    <cellStyle name="40% - Accent1 7 2 3 3" xfId="14534"/>
    <cellStyle name="40% - Accent1 7 2 3 3 2" xfId="14535"/>
    <cellStyle name="40% - Accent1 7 2 3 3 2 2" xfId="14536"/>
    <cellStyle name="40% - Accent1 7 2 3 3 2 3" xfId="52843"/>
    <cellStyle name="40% - Accent1 7 2 3 3 3" xfId="14537"/>
    <cellStyle name="40% - Accent1 7 2 3 3 4" xfId="14538"/>
    <cellStyle name="40% - Accent1 7 2 3 4" xfId="14539"/>
    <cellStyle name="40% - Accent1 7 2 3 4 2" xfId="14540"/>
    <cellStyle name="40% - Accent1 7 2 3 4 3" xfId="52844"/>
    <cellStyle name="40% - Accent1 7 2 3 5" xfId="14541"/>
    <cellStyle name="40% - Accent1 7 2 3 6" xfId="14542"/>
    <cellStyle name="40% - Accent1 7 2 4" xfId="14543"/>
    <cellStyle name="40% - Accent1 7 2 4 2" xfId="14544"/>
    <cellStyle name="40% - Accent1 7 2 4 2 2" xfId="14545"/>
    <cellStyle name="40% - Accent1 7 2 4 2 3" xfId="52845"/>
    <cellStyle name="40% - Accent1 7 2 4 3" xfId="14546"/>
    <cellStyle name="40% - Accent1 7 2 4 4" xfId="14547"/>
    <cellStyle name="40% - Accent1 7 2 5" xfId="14548"/>
    <cellStyle name="40% - Accent1 7 2 5 2" xfId="14549"/>
    <cellStyle name="40% - Accent1 7 2 5 2 2" xfId="14550"/>
    <cellStyle name="40% - Accent1 7 2 5 2 3" xfId="52846"/>
    <cellStyle name="40% - Accent1 7 2 5 3" xfId="14551"/>
    <cellStyle name="40% - Accent1 7 2 5 4" xfId="14552"/>
    <cellStyle name="40% - Accent1 7 2 6" xfId="14553"/>
    <cellStyle name="40% - Accent1 7 2 6 2" xfId="14554"/>
    <cellStyle name="40% - Accent1 7 2 6 3" xfId="52847"/>
    <cellStyle name="40% - Accent1 7 2 7" xfId="14555"/>
    <cellStyle name="40% - Accent1 7 2 8" xfId="14556"/>
    <cellStyle name="40% - Accent1 7 2 9" xfId="60407"/>
    <cellStyle name="40% - Accent1 7 3" xfId="14557"/>
    <cellStyle name="40% - Accent1 7 3 2" xfId="14558"/>
    <cellStyle name="40% - Accent1 7 3 2 2" xfId="14559"/>
    <cellStyle name="40% - Accent1 7 3 2 2 2" xfId="14560"/>
    <cellStyle name="40% - Accent1 7 3 2 2 2 2" xfId="14561"/>
    <cellStyle name="40% - Accent1 7 3 2 2 2 3" xfId="52848"/>
    <cellStyle name="40% - Accent1 7 3 2 2 3" xfId="14562"/>
    <cellStyle name="40% - Accent1 7 3 2 2 4" xfId="14563"/>
    <cellStyle name="40% - Accent1 7 3 2 3" xfId="14564"/>
    <cellStyle name="40% - Accent1 7 3 2 3 2" xfId="14565"/>
    <cellStyle name="40% - Accent1 7 3 2 3 2 2" xfId="14566"/>
    <cellStyle name="40% - Accent1 7 3 2 3 2 3" xfId="52849"/>
    <cellStyle name="40% - Accent1 7 3 2 3 3" xfId="14567"/>
    <cellStyle name="40% - Accent1 7 3 2 3 4" xfId="14568"/>
    <cellStyle name="40% - Accent1 7 3 2 4" xfId="14569"/>
    <cellStyle name="40% - Accent1 7 3 2 4 2" xfId="14570"/>
    <cellStyle name="40% - Accent1 7 3 2 4 3" xfId="52850"/>
    <cellStyle name="40% - Accent1 7 3 2 5" xfId="14571"/>
    <cellStyle name="40% - Accent1 7 3 2 6" xfId="14572"/>
    <cellStyle name="40% - Accent1 7 3 3" xfId="14573"/>
    <cellStyle name="40% - Accent1 7 3 3 2" xfId="14574"/>
    <cellStyle name="40% - Accent1 7 3 3 2 2" xfId="14575"/>
    <cellStyle name="40% - Accent1 7 3 3 2 3" xfId="52851"/>
    <cellStyle name="40% - Accent1 7 3 3 3" xfId="14576"/>
    <cellStyle name="40% - Accent1 7 3 3 4" xfId="14577"/>
    <cellStyle name="40% - Accent1 7 3 4" xfId="14578"/>
    <cellStyle name="40% - Accent1 7 3 4 2" xfId="14579"/>
    <cellStyle name="40% - Accent1 7 3 4 2 2" xfId="14580"/>
    <cellStyle name="40% - Accent1 7 3 4 2 3" xfId="52852"/>
    <cellStyle name="40% - Accent1 7 3 4 3" xfId="14581"/>
    <cellStyle name="40% - Accent1 7 3 4 4" xfId="14582"/>
    <cellStyle name="40% - Accent1 7 3 5" xfId="14583"/>
    <cellStyle name="40% - Accent1 7 3 5 2" xfId="14584"/>
    <cellStyle name="40% - Accent1 7 3 5 3" xfId="52853"/>
    <cellStyle name="40% - Accent1 7 3 6" xfId="14585"/>
    <cellStyle name="40% - Accent1 7 3 7" xfId="14586"/>
    <cellStyle name="40% - Accent1 7 3 8" xfId="60592"/>
    <cellStyle name="40% - Accent1 7 4" xfId="14587"/>
    <cellStyle name="40% - Accent1 7 4 2" xfId="14588"/>
    <cellStyle name="40% - Accent1 7 4 2 2" xfId="14589"/>
    <cellStyle name="40% - Accent1 7 4 2 2 2" xfId="14590"/>
    <cellStyle name="40% - Accent1 7 4 2 2 3" xfId="52854"/>
    <cellStyle name="40% - Accent1 7 4 2 3" xfId="14591"/>
    <cellStyle name="40% - Accent1 7 4 2 4" xfId="14592"/>
    <cellStyle name="40% - Accent1 7 4 3" xfId="14593"/>
    <cellStyle name="40% - Accent1 7 4 3 2" xfId="14594"/>
    <cellStyle name="40% - Accent1 7 4 3 2 2" xfId="14595"/>
    <cellStyle name="40% - Accent1 7 4 3 2 3" xfId="52855"/>
    <cellStyle name="40% - Accent1 7 4 3 3" xfId="14596"/>
    <cellStyle name="40% - Accent1 7 4 3 4" xfId="14597"/>
    <cellStyle name="40% - Accent1 7 4 4" xfId="14598"/>
    <cellStyle name="40% - Accent1 7 4 4 2" xfId="14599"/>
    <cellStyle name="40% - Accent1 7 4 4 3" xfId="52856"/>
    <cellStyle name="40% - Accent1 7 4 5" xfId="14600"/>
    <cellStyle name="40% - Accent1 7 4 6" xfId="14601"/>
    <cellStyle name="40% - Accent1 7 5" xfId="14602"/>
    <cellStyle name="40% - Accent1 7 5 2" xfId="14603"/>
    <cellStyle name="40% - Accent1 7 5 2 2" xfId="14604"/>
    <cellStyle name="40% - Accent1 7 5 2 2 2" xfId="14605"/>
    <cellStyle name="40% - Accent1 7 5 2 2 3" xfId="52857"/>
    <cellStyle name="40% - Accent1 7 5 2 3" xfId="14606"/>
    <cellStyle name="40% - Accent1 7 5 2 4" xfId="14607"/>
    <cellStyle name="40% - Accent1 7 5 3" xfId="14608"/>
    <cellStyle name="40% - Accent1 7 5 3 2" xfId="14609"/>
    <cellStyle name="40% - Accent1 7 5 3 3" xfId="52858"/>
    <cellStyle name="40% - Accent1 7 5 4" xfId="14610"/>
    <cellStyle name="40% - Accent1 7 5 5" xfId="14611"/>
    <cellStyle name="40% - Accent1 7 6" xfId="14612"/>
    <cellStyle name="40% - Accent1 7 6 2" xfId="14613"/>
    <cellStyle name="40% - Accent1 7 6 2 2" xfId="14614"/>
    <cellStyle name="40% - Accent1 7 6 2 3" xfId="52859"/>
    <cellStyle name="40% - Accent1 7 6 3" xfId="14615"/>
    <cellStyle name="40% - Accent1 7 6 4" xfId="14616"/>
    <cellStyle name="40% - Accent1 7 7" xfId="14617"/>
    <cellStyle name="40% - Accent1 7 7 2" xfId="14618"/>
    <cellStyle name="40% - Accent1 7 7 2 2" xfId="14619"/>
    <cellStyle name="40% - Accent1 7 7 2 3" xfId="52860"/>
    <cellStyle name="40% - Accent1 7 7 3" xfId="14620"/>
    <cellStyle name="40% - Accent1 7 7 4" xfId="14621"/>
    <cellStyle name="40% - Accent1 7 8" xfId="14622"/>
    <cellStyle name="40% - Accent1 7 8 2" xfId="14623"/>
    <cellStyle name="40% - Accent1 7 8 3" xfId="52861"/>
    <cellStyle name="40% - Accent1 7 9" xfId="14624"/>
    <cellStyle name="40% - Accent1 8" xfId="14625"/>
    <cellStyle name="40% - Accent1 8 2" xfId="14626"/>
    <cellStyle name="40% - Accent1 8 2 2" xfId="14627"/>
    <cellStyle name="40% - Accent1 8 2 2 2" xfId="14628"/>
    <cellStyle name="40% - Accent1 8 2 2 2 2" xfId="14629"/>
    <cellStyle name="40% - Accent1 8 2 2 2 2 2" xfId="14630"/>
    <cellStyle name="40% - Accent1 8 2 2 2 2 3" xfId="52862"/>
    <cellStyle name="40% - Accent1 8 2 2 2 3" xfId="14631"/>
    <cellStyle name="40% - Accent1 8 2 2 2 4" xfId="14632"/>
    <cellStyle name="40% - Accent1 8 2 2 3" xfId="14633"/>
    <cellStyle name="40% - Accent1 8 2 2 3 2" xfId="14634"/>
    <cellStyle name="40% - Accent1 8 2 2 3 2 2" xfId="14635"/>
    <cellStyle name="40% - Accent1 8 2 2 3 2 3" xfId="52863"/>
    <cellStyle name="40% - Accent1 8 2 2 3 3" xfId="14636"/>
    <cellStyle name="40% - Accent1 8 2 2 3 4" xfId="14637"/>
    <cellStyle name="40% - Accent1 8 2 2 4" xfId="14638"/>
    <cellStyle name="40% - Accent1 8 2 2 4 2" xfId="14639"/>
    <cellStyle name="40% - Accent1 8 2 2 4 3" xfId="52864"/>
    <cellStyle name="40% - Accent1 8 2 2 5" xfId="14640"/>
    <cellStyle name="40% - Accent1 8 2 2 6" xfId="14641"/>
    <cellStyle name="40% - Accent1 8 2 2 7" xfId="60789"/>
    <cellStyle name="40% - Accent1 8 2 3" xfId="14642"/>
    <cellStyle name="40% - Accent1 8 2 3 2" xfId="14643"/>
    <cellStyle name="40% - Accent1 8 2 3 2 2" xfId="14644"/>
    <cellStyle name="40% - Accent1 8 2 3 2 3" xfId="52865"/>
    <cellStyle name="40% - Accent1 8 2 3 3" xfId="14645"/>
    <cellStyle name="40% - Accent1 8 2 3 4" xfId="14646"/>
    <cellStyle name="40% - Accent1 8 2 4" xfId="14647"/>
    <cellStyle name="40% - Accent1 8 2 4 2" xfId="14648"/>
    <cellStyle name="40% - Accent1 8 2 4 2 2" xfId="14649"/>
    <cellStyle name="40% - Accent1 8 2 4 2 3" xfId="52866"/>
    <cellStyle name="40% - Accent1 8 2 4 3" xfId="14650"/>
    <cellStyle name="40% - Accent1 8 2 4 4" xfId="14651"/>
    <cellStyle name="40% - Accent1 8 2 5" xfId="14652"/>
    <cellStyle name="40% - Accent1 8 2 5 2" xfId="14653"/>
    <cellStyle name="40% - Accent1 8 2 5 3" xfId="52867"/>
    <cellStyle name="40% - Accent1 8 2 6" xfId="14654"/>
    <cellStyle name="40% - Accent1 8 2 7" xfId="14655"/>
    <cellStyle name="40% - Accent1 8 2 8" xfId="60421"/>
    <cellStyle name="40% - Accent1 8 3" xfId="14656"/>
    <cellStyle name="40% - Accent1 8 3 2" xfId="14657"/>
    <cellStyle name="40% - Accent1 8 3 2 2" xfId="14658"/>
    <cellStyle name="40% - Accent1 8 3 2 2 2" xfId="14659"/>
    <cellStyle name="40% - Accent1 8 3 2 2 3" xfId="52868"/>
    <cellStyle name="40% - Accent1 8 3 2 3" xfId="14660"/>
    <cellStyle name="40% - Accent1 8 3 2 4" xfId="14661"/>
    <cellStyle name="40% - Accent1 8 3 3" xfId="14662"/>
    <cellStyle name="40% - Accent1 8 3 3 2" xfId="14663"/>
    <cellStyle name="40% - Accent1 8 3 3 2 2" xfId="14664"/>
    <cellStyle name="40% - Accent1 8 3 3 2 3" xfId="52869"/>
    <cellStyle name="40% - Accent1 8 3 3 3" xfId="14665"/>
    <cellStyle name="40% - Accent1 8 3 3 4" xfId="14666"/>
    <cellStyle name="40% - Accent1 8 3 4" xfId="14667"/>
    <cellStyle name="40% - Accent1 8 3 4 2" xfId="14668"/>
    <cellStyle name="40% - Accent1 8 3 4 3" xfId="52870"/>
    <cellStyle name="40% - Accent1 8 3 5" xfId="14669"/>
    <cellStyle name="40% - Accent1 8 3 6" xfId="14670"/>
    <cellStyle name="40% - Accent1 8 3 7" xfId="60606"/>
    <cellStyle name="40% - Accent1 8 4" xfId="14671"/>
    <cellStyle name="40% - Accent1 8 4 2" xfId="14672"/>
    <cellStyle name="40% - Accent1 8 4 2 2" xfId="14673"/>
    <cellStyle name="40% - Accent1 8 4 2 3" xfId="52871"/>
    <cellStyle name="40% - Accent1 8 4 3" xfId="14674"/>
    <cellStyle name="40% - Accent1 8 4 4" xfId="14675"/>
    <cellStyle name="40% - Accent1 8 5" xfId="14676"/>
    <cellStyle name="40% - Accent1 8 5 2" xfId="14677"/>
    <cellStyle name="40% - Accent1 8 5 2 2" xfId="14678"/>
    <cellStyle name="40% - Accent1 8 5 2 3" xfId="52872"/>
    <cellStyle name="40% - Accent1 8 5 3" xfId="14679"/>
    <cellStyle name="40% - Accent1 8 5 4" xfId="14680"/>
    <cellStyle name="40% - Accent1 8 6" xfId="14681"/>
    <cellStyle name="40% - Accent1 8 6 2" xfId="14682"/>
    <cellStyle name="40% - Accent1 8 6 3" xfId="52873"/>
    <cellStyle name="40% - Accent1 8 7" xfId="14683"/>
    <cellStyle name="40% - Accent1 8 8" xfId="14684"/>
    <cellStyle name="40% - Accent1 8 9" xfId="60238"/>
    <cellStyle name="40% - Accent1 9" xfId="14685"/>
    <cellStyle name="40% - Accent1 9 2" xfId="14686"/>
    <cellStyle name="40% - Accent1 9 2 2" xfId="14687"/>
    <cellStyle name="40% - Accent1 9 2 2 2" xfId="14688"/>
    <cellStyle name="40% - Accent1 9 2 2 2 2" xfId="14689"/>
    <cellStyle name="40% - Accent1 9 2 2 2 3" xfId="52874"/>
    <cellStyle name="40% - Accent1 9 2 2 3" xfId="14690"/>
    <cellStyle name="40% - Accent1 9 2 2 4" xfId="14691"/>
    <cellStyle name="40% - Accent1 9 2 2 5" xfId="60803"/>
    <cellStyle name="40% - Accent1 9 2 3" xfId="14692"/>
    <cellStyle name="40% - Accent1 9 2 3 2" xfId="14693"/>
    <cellStyle name="40% - Accent1 9 2 3 2 2" xfId="14694"/>
    <cellStyle name="40% - Accent1 9 2 3 2 3" xfId="52875"/>
    <cellStyle name="40% - Accent1 9 2 3 3" xfId="14695"/>
    <cellStyle name="40% - Accent1 9 2 3 4" xfId="14696"/>
    <cellStyle name="40% - Accent1 9 2 4" xfId="14697"/>
    <cellStyle name="40% - Accent1 9 2 4 2" xfId="14698"/>
    <cellStyle name="40% - Accent1 9 2 4 3" xfId="52876"/>
    <cellStyle name="40% - Accent1 9 2 5" xfId="14699"/>
    <cellStyle name="40% - Accent1 9 2 6" xfId="14700"/>
    <cellStyle name="40% - Accent1 9 2 7" xfId="60435"/>
    <cellStyle name="40% - Accent1 9 3" xfId="14701"/>
    <cellStyle name="40% - Accent1 9 3 2" xfId="14702"/>
    <cellStyle name="40% - Accent1 9 3 2 2" xfId="14703"/>
    <cellStyle name="40% - Accent1 9 3 2 3" xfId="52877"/>
    <cellStyle name="40% - Accent1 9 3 3" xfId="14704"/>
    <cellStyle name="40% - Accent1 9 3 4" xfId="14705"/>
    <cellStyle name="40% - Accent1 9 3 5" xfId="60620"/>
    <cellStyle name="40% - Accent1 9 4" xfId="14706"/>
    <cellStyle name="40% - Accent1 9 4 2" xfId="14707"/>
    <cellStyle name="40% - Accent1 9 4 2 2" xfId="14708"/>
    <cellStyle name="40% - Accent1 9 4 2 3" xfId="52878"/>
    <cellStyle name="40% - Accent1 9 4 3" xfId="14709"/>
    <cellStyle name="40% - Accent1 9 4 4" xfId="14710"/>
    <cellStyle name="40% - Accent1 9 5" xfId="14711"/>
    <cellStyle name="40% - Accent1 9 5 2" xfId="14712"/>
    <cellStyle name="40% - Accent1 9 5 3" xfId="52879"/>
    <cellStyle name="40% - Accent1 9 6" xfId="14713"/>
    <cellStyle name="40% - Accent1 9 7" xfId="14714"/>
    <cellStyle name="40% - Accent1 9 8" xfId="60252"/>
    <cellStyle name="40% - Accent2 10" xfId="14715"/>
    <cellStyle name="40% - Accent2 10 2" xfId="14716"/>
    <cellStyle name="40% - Accent2 10 2 2" xfId="14717"/>
    <cellStyle name="40% - Accent2 10 2 2 2" xfId="14718"/>
    <cellStyle name="40% - Accent2 10 2 2 3" xfId="52880"/>
    <cellStyle name="40% - Accent2 10 2 2 4" xfId="60819"/>
    <cellStyle name="40% - Accent2 10 2 3" xfId="14719"/>
    <cellStyle name="40% - Accent2 10 2 4" xfId="14720"/>
    <cellStyle name="40% - Accent2 10 2 5" xfId="60451"/>
    <cellStyle name="40% - Accent2 10 3" xfId="14721"/>
    <cellStyle name="40% - Accent2 10 3 2" xfId="14722"/>
    <cellStyle name="40% - Accent2 10 3 2 2" xfId="14723"/>
    <cellStyle name="40% - Accent2 10 3 2 3" xfId="52881"/>
    <cellStyle name="40% - Accent2 10 3 3" xfId="14724"/>
    <cellStyle name="40% - Accent2 10 3 4" xfId="14725"/>
    <cellStyle name="40% - Accent2 10 3 5" xfId="60636"/>
    <cellStyle name="40% - Accent2 10 4" xfId="14726"/>
    <cellStyle name="40% - Accent2 10 4 2" xfId="14727"/>
    <cellStyle name="40% - Accent2 10 4 3" xfId="52882"/>
    <cellStyle name="40% - Accent2 10 5" xfId="14728"/>
    <cellStyle name="40% - Accent2 10 6" xfId="14729"/>
    <cellStyle name="40% - Accent2 10 7" xfId="60268"/>
    <cellStyle name="40% - Accent2 11" xfId="14730"/>
    <cellStyle name="40% - Accent2 11 2" xfId="14731"/>
    <cellStyle name="40% - Accent2 11 2 2" xfId="14732"/>
    <cellStyle name="40% - Accent2 11 2 2 2" xfId="14733"/>
    <cellStyle name="40% - Accent2 11 2 2 3" xfId="52883"/>
    <cellStyle name="40% - Accent2 11 2 2 4" xfId="60833"/>
    <cellStyle name="40% - Accent2 11 2 3" xfId="14734"/>
    <cellStyle name="40% - Accent2 11 2 4" xfId="14735"/>
    <cellStyle name="40% - Accent2 11 2 5" xfId="60465"/>
    <cellStyle name="40% - Accent2 11 3" xfId="14736"/>
    <cellStyle name="40% - Accent2 11 3 2" xfId="14737"/>
    <cellStyle name="40% - Accent2 11 3 3" xfId="52884"/>
    <cellStyle name="40% - Accent2 11 3 4" xfId="60650"/>
    <cellStyle name="40% - Accent2 11 4" xfId="14738"/>
    <cellStyle name="40% - Accent2 11 5" xfId="14739"/>
    <cellStyle name="40% - Accent2 11 6" xfId="60282"/>
    <cellStyle name="40% - Accent2 12" xfId="14740"/>
    <cellStyle name="40% - Accent2 12 2" xfId="14741"/>
    <cellStyle name="40% - Accent2 12 2 2" xfId="14742"/>
    <cellStyle name="40% - Accent2 12 2 2 2" xfId="60847"/>
    <cellStyle name="40% - Accent2 12 2 3" xfId="52885"/>
    <cellStyle name="40% - Accent2 12 2 4" xfId="60479"/>
    <cellStyle name="40% - Accent2 12 3" xfId="14743"/>
    <cellStyle name="40% - Accent2 12 3 2" xfId="60664"/>
    <cellStyle name="40% - Accent2 12 4" xfId="14744"/>
    <cellStyle name="40% - Accent2 12 5" xfId="60296"/>
    <cellStyle name="40% - Accent2 13" xfId="14745"/>
    <cellStyle name="40% - Accent2 13 2" xfId="14746"/>
    <cellStyle name="40% - Accent2 13 2 2" xfId="14747"/>
    <cellStyle name="40% - Accent2 13 2 2 2" xfId="60861"/>
    <cellStyle name="40% - Accent2 13 2 3" xfId="52886"/>
    <cellStyle name="40% - Accent2 13 2 4" xfId="60493"/>
    <cellStyle name="40% - Accent2 13 3" xfId="14748"/>
    <cellStyle name="40% - Accent2 13 3 2" xfId="60678"/>
    <cellStyle name="40% - Accent2 13 4" xfId="14749"/>
    <cellStyle name="40% - Accent2 13 5" xfId="60310"/>
    <cellStyle name="40% - Accent2 14" xfId="14750"/>
    <cellStyle name="40% - Accent2 14 2" xfId="14751"/>
    <cellStyle name="40% - Accent2 14 2 2" xfId="60691"/>
    <cellStyle name="40% - Accent2 14 3" xfId="52887"/>
    <cellStyle name="40% - Accent2 14 4" xfId="60323"/>
    <cellStyle name="40% - Accent2 15" xfId="14752"/>
    <cellStyle name="40% - Accent2 15 2" xfId="60507"/>
    <cellStyle name="40% - Accent2 16" xfId="14753"/>
    <cellStyle name="40% - Accent2 16 2" xfId="60875"/>
    <cellStyle name="40% - Accent2 17" xfId="52888"/>
    <cellStyle name="40% - Accent2 17 2" xfId="60889"/>
    <cellStyle name="40% - Accent2 18" xfId="52889"/>
    <cellStyle name="40% - Accent2 18 2" xfId="60903"/>
    <cellStyle name="40% - Accent2 19" xfId="60130"/>
    <cellStyle name="40% - Accent2 2" xfId="14754"/>
    <cellStyle name="40% - Accent2 2 10" xfId="14755"/>
    <cellStyle name="40% - Accent2 2 10 2" xfId="14756"/>
    <cellStyle name="40% - Accent2 2 10 2 2" xfId="14757"/>
    <cellStyle name="40% - Accent2 2 10 2 2 2" xfId="14758"/>
    <cellStyle name="40% - Accent2 2 10 2 2 3" xfId="52890"/>
    <cellStyle name="40% - Accent2 2 10 2 3" xfId="14759"/>
    <cellStyle name="40% - Accent2 2 10 2 4" xfId="14760"/>
    <cellStyle name="40% - Accent2 2 10 3" xfId="14761"/>
    <cellStyle name="40% - Accent2 2 10 3 2" xfId="14762"/>
    <cellStyle name="40% - Accent2 2 10 3 3" xfId="52891"/>
    <cellStyle name="40% - Accent2 2 10 4" xfId="14763"/>
    <cellStyle name="40% - Accent2 2 10 5" xfId="14764"/>
    <cellStyle name="40% - Accent2 2 11" xfId="14765"/>
    <cellStyle name="40% - Accent2 2 11 2" xfId="14766"/>
    <cellStyle name="40% - Accent2 2 11 2 2" xfId="14767"/>
    <cellStyle name="40% - Accent2 2 11 2 3" xfId="52892"/>
    <cellStyle name="40% - Accent2 2 11 3" xfId="14768"/>
    <cellStyle name="40% - Accent2 2 11 4" xfId="14769"/>
    <cellStyle name="40% - Accent2 2 12" xfId="14770"/>
    <cellStyle name="40% - Accent2 2 12 2" xfId="14771"/>
    <cellStyle name="40% - Accent2 2 12 2 2" xfId="14772"/>
    <cellStyle name="40% - Accent2 2 12 2 3" xfId="52893"/>
    <cellStyle name="40% - Accent2 2 12 3" xfId="14773"/>
    <cellStyle name="40% - Accent2 2 12 4" xfId="14774"/>
    <cellStyle name="40% - Accent2 2 13" xfId="14775"/>
    <cellStyle name="40% - Accent2 2 13 2" xfId="14776"/>
    <cellStyle name="40% - Accent2 2 13 3" xfId="52894"/>
    <cellStyle name="40% - Accent2 2 14" xfId="14777"/>
    <cellStyle name="40% - Accent2 2 15" xfId="14778"/>
    <cellStyle name="40% - Accent2 2 16" xfId="60155"/>
    <cellStyle name="40% - Accent2 2 2" xfId="14779"/>
    <cellStyle name="40% - Accent2 2 2 10" xfId="14780"/>
    <cellStyle name="40% - Accent2 2 2 11" xfId="14781"/>
    <cellStyle name="40% - Accent2 2 2 12" xfId="60339"/>
    <cellStyle name="40% - Accent2 2 2 2" xfId="14782"/>
    <cellStyle name="40% - Accent2 2 2 2 10" xfId="14783"/>
    <cellStyle name="40% - Accent2 2 2 2 11" xfId="60707"/>
    <cellStyle name="40% - Accent2 2 2 2 2" xfId="14784"/>
    <cellStyle name="40% - Accent2 2 2 2 2 2" xfId="14785"/>
    <cellStyle name="40% - Accent2 2 2 2 2 2 2" xfId="14786"/>
    <cellStyle name="40% - Accent2 2 2 2 2 2 2 2" xfId="14787"/>
    <cellStyle name="40% - Accent2 2 2 2 2 2 2 2 2" xfId="14788"/>
    <cellStyle name="40% - Accent2 2 2 2 2 2 2 2 2 2" xfId="14789"/>
    <cellStyle name="40% - Accent2 2 2 2 2 2 2 2 2 3" xfId="52895"/>
    <cellStyle name="40% - Accent2 2 2 2 2 2 2 2 3" xfId="14790"/>
    <cellStyle name="40% - Accent2 2 2 2 2 2 2 2 4" xfId="14791"/>
    <cellStyle name="40% - Accent2 2 2 2 2 2 2 3" xfId="14792"/>
    <cellStyle name="40% - Accent2 2 2 2 2 2 2 3 2" xfId="14793"/>
    <cellStyle name="40% - Accent2 2 2 2 2 2 2 3 2 2" xfId="14794"/>
    <cellStyle name="40% - Accent2 2 2 2 2 2 2 3 2 3" xfId="52896"/>
    <cellStyle name="40% - Accent2 2 2 2 2 2 2 3 3" xfId="14795"/>
    <cellStyle name="40% - Accent2 2 2 2 2 2 2 3 4" xfId="14796"/>
    <cellStyle name="40% - Accent2 2 2 2 2 2 2 4" xfId="14797"/>
    <cellStyle name="40% - Accent2 2 2 2 2 2 2 4 2" xfId="14798"/>
    <cellStyle name="40% - Accent2 2 2 2 2 2 2 4 3" xfId="52897"/>
    <cellStyle name="40% - Accent2 2 2 2 2 2 2 5" xfId="14799"/>
    <cellStyle name="40% - Accent2 2 2 2 2 2 2 6" xfId="14800"/>
    <cellStyle name="40% - Accent2 2 2 2 2 2 3" xfId="14801"/>
    <cellStyle name="40% - Accent2 2 2 2 2 2 3 2" xfId="14802"/>
    <cellStyle name="40% - Accent2 2 2 2 2 2 3 2 2" xfId="14803"/>
    <cellStyle name="40% - Accent2 2 2 2 2 2 3 2 3" xfId="52898"/>
    <cellStyle name="40% - Accent2 2 2 2 2 2 3 3" xfId="14804"/>
    <cellStyle name="40% - Accent2 2 2 2 2 2 3 4" xfId="14805"/>
    <cellStyle name="40% - Accent2 2 2 2 2 2 4" xfId="14806"/>
    <cellStyle name="40% - Accent2 2 2 2 2 2 4 2" xfId="14807"/>
    <cellStyle name="40% - Accent2 2 2 2 2 2 4 2 2" xfId="14808"/>
    <cellStyle name="40% - Accent2 2 2 2 2 2 4 2 3" xfId="52899"/>
    <cellStyle name="40% - Accent2 2 2 2 2 2 4 3" xfId="14809"/>
    <cellStyle name="40% - Accent2 2 2 2 2 2 4 4" xfId="14810"/>
    <cellStyle name="40% - Accent2 2 2 2 2 2 5" xfId="14811"/>
    <cellStyle name="40% - Accent2 2 2 2 2 2 5 2" xfId="14812"/>
    <cellStyle name="40% - Accent2 2 2 2 2 2 5 3" xfId="52900"/>
    <cellStyle name="40% - Accent2 2 2 2 2 2 6" xfId="14813"/>
    <cellStyle name="40% - Accent2 2 2 2 2 2 7" xfId="14814"/>
    <cellStyle name="40% - Accent2 2 2 2 2 3" xfId="14815"/>
    <cellStyle name="40% - Accent2 2 2 2 2 3 2" xfId="14816"/>
    <cellStyle name="40% - Accent2 2 2 2 2 3 2 2" xfId="14817"/>
    <cellStyle name="40% - Accent2 2 2 2 2 3 2 2 2" xfId="14818"/>
    <cellStyle name="40% - Accent2 2 2 2 2 3 2 2 3" xfId="52901"/>
    <cellStyle name="40% - Accent2 2 2 2 2 3 2 3" xfId="14819"/>
    <cellStyle name="40% - Accent2 2 2 2 2 3 2 4" xfId="14820"/>
    <cellStyle name="40% - Accent2 2 2 2 2 3 3" xfId="14821"/>
    <cellStyle name="40% - Accent2 2 2 2 2 3 3 2" xfId="14822"/>
    <cellStyle name="40% - Accent2 2 2 2 2 3 3 2 2" xfId="14823"/>
    <cellStyle name="40% - Accent2 2 2 2 2 3 3 2 3" xfId="52902"/>
    <cellStyle name="40% - Accent2 2 2 2 2 3 3 3" xfId="14824"/>
    <cellStyle name="40% - Accent2 2 2 2 2 3 3 4" xfId="14825"/>
    <cellStyle name="40% - Accent2 2 2 2 2 3 4" xfId="14826"/>
    <cellStyle name="40% - Accent2 2 2 2 2 3 4 2" xfId="14827"/>
    <cellStyle name="40% - Accent2 2 2 2 2 3 4 3" xfId="52903"/>
    <cellStyle name="40% - Accent2 2 2 2 2 3 5" xfId="14828"/>
    <cellStyle name="40% - Accent2 2 2 2 2 3 6" xfId="14829"/>
    <cellStyle name="40% - Accent2 2 2 2 2 4" xfId="14830"/>
    <cellStyle name="40% - Accent2 2 2 2 2 4 2" xfId="14831"/>
    <cellStyle name="40% - Accent2 2 2 2 2 4 2 2" xfId="14832"/>
    <cellStyle name="40% - Accent2 2 2 2 2 4 2 3" xfId="52904"/>
    <cellStyle name="40% - Accent2 2 2 2 2 4 3" xfId="14833"/>
    <cellStyle name="40% - Accent2 2 2 2 2 4 4" xfId="14834"/>
    <cellStyle name="40% - Accent2 2 2 2 2 5" xfId="14835"/>
    <cellStyle name="40% - Accent2 2 2 2 2 5 2" xfId="14836"/>
    <cellStyle name="40% - Accent2 2 2 2 2 5 2 2" xfId="14837"/>
    <cellStyle name="40% - Accent2 2 2 2 2 5 2 3" xfId="52905"/>
    <cellStyle name="40% - Accent2 2 2 2 2 5 3" xfId="14838"/>
    <cellStyle name="40% - Accent2 2 2 2 2 5 4" xfId="14839"/>
    <cellStyle name="40% - Accent2 2 2 2 2 6" xfId="14840"/>
    <cellStyle name="40% - Accent2 2 2 2 2 6 2" xfId="14841"/>
    <cellStyle name="40% - Accent2 2 2 2 2 6 3" xfId="52906"/>
    <cellStyle name="40% - Accent2 2 2 2 2 7" xfId="14842"/>
    <cellStyle name="40% - Accent2 2 2 2 2 8" xfId="14843"/>
    <cellStyle name="40% - Accent2 2 2 2 3" xfId="14844"/>
    <cellStyle name="40% - Accent2 2 2 2 3 2" xfId="14845"/>
    <cellStyle name="40% - Accent2 2 2 2 3 2 2" xfId="14846"/>
    <cellStyle name="40% - Accent2 2 2 2 3 2 2 2" xfId="14847"/>
    <cellStyle name="40% - Accent2 2 2 2 3 2 2 2 2" xfId="14848"/>
    <cellStyle name="40% - Accent2 2 2 2 3 2 2 2 3" xfId="52907"/>
    <cellStyle name="40% - Accent2 2 2 2 3 2 2 3" xfId="14849"/>
    <cellStyle name="40% - Accent2 2 2 2 3 2 2 4" xfId="14850"/>
    <cellStyle name="40% - Accent2 2 2 2 3 2 3" xfId="14851"/>
    <cellStyle name="40% - Accent2 2 2 2 3 2 3 2" xfId="14852"/>
    <cellStyle name="40% - Accent2 2 2 2 3 2 3 2 2" xfId="14853"/>
    <cellStyle name="40% - Accent2 2 2 2 3 2 3 2 3" xfId="52908"/>
    <cellStyle name="40% - Accent2 2 2 2 3 2 3 3" xfId="14854"/>
    <cellStyle name="40% - Accent2 2 2 2 3 2 3 4" xfId="14855"/>
    <cellStyle name="40% - Accent2 2 2 2 3 2 4" xfId="14856"/>
    <cellStyle name="40% - Accent2 2 2 2 3 2 4 2" xfId="14857"/>
    <cellStyle name="40% - Accent2 2 2 2 3 2 4 3" xfId="52909"/>
    <cellStyle name="40% - Accent2 2 2 2 3 2 5" xfId="14858"/>
    <cellStyle name="40% - Accent2 2 2 2 3 2 6" xfId="14859"/>
    <cellStyle name="40% - Accent2 2 2 2 3 3" xfId="14860"/>
    <cellStyle name="40% - Accent2 2 2 2 3 3 2" xfId="14861"/>
    <cellStyle name="40% - Accent2 2 2 2 3 3 2 2" xfId="14862"/>
    <cellStyle name="40% - Accent2 2 2 2 3 3 2 3" xfId="52910"/>
    <cellStyle name="40% - Accent2 2 2 2 3 3 3" xfId="14863"/>
    <cellStyle name="40% - Accent2 2 2 2 3 3 4" xfId="14864"/>
    <cellStyle name="40% - Accent2 2 2 2 3 4" xfId="14865"/>
    <cellStyle name="40% - Accent2 2 2 2 3 4 2" xfId="14866"/>
    <cellStyle name="40% - Accent2 2 2 2 3 4 2 2" xfId="14867"/>
    <cellStyle name="40% - Accent2 2 2 2 3 4 2 3" xfId="52911"/>
    <cellStyle name="40% - Accent2 2 2 2 3 4 3" xfId="14868"/>
    <cellStyle name="40% - Accent2 2 2 2 3 4 4" xfId="14869"/>
    <cellStyle name="40% - Accent2 2 2 2 3 5" xfId="14870"/>
    <cellStyle name="40% - Accent2 2 2 2 3 5 2" xfId="14871"/>
    <cellStyle name="40% - Accent2 2 2 2 3 5 3" xfId="52912"/>
    <cellStyle name="40% - Accent2 2 2 2 3 6" xfId="14872"/>
    <cellStyle name="40% - Accent2 2 2 2 3 7" xfId="14873"/>
    <cellStyle name="40% - Accent2 2 2 2 4" xfId="14874"/>
    <cellStyle name="40% - Accent2 2 2 2 4 2" xfId="14875"/>
    <cellStyle name="40% - Accent2 2 2 2 4 2 2" xfId="14876"/>
    <cellStyle name="40% - Accent2 2 2 2 4 2 2 2" xfId="14877"/>
    <cellStyle name="40% - Accent2 2 2 2 4 2 2 3" xfId="52913"/>
    <cellStyle name="40% - Accent2 2 2 2 4 2 3" xfId="14878"/>
    <cellStyle name="40% - Accent2 2 2 2 4 2 4" xfId="14879"/>
    <cellStyle name="40% - Accent2 2 2 2 4 3" xfId="14880"/>
    <cellStyle name="40% - Accent2 2 2 2 4 3 2" xfId="14881"/>
    <cellStyle name="40% - Accent2 2 2 2 4 3 2 2" xfId="14882"/>
    <cellStyle name="40% - Accent2 2 2 2 4 3 2 3" xfId="52914"/>
    <cellStyle name="40% - Accent2 2 2 2 4 3 3" xfId="14883"/>
    <cellStyle name="40% - Accent2 2 2 2 4 3 4" xfId="14884"/>
    <cellStyle name="40% - Accent2 2 2 2 4 4" xfId="14885"/>
    <cellStyle name="40% - Accent2 2 2 2 4 4 2" xfId="14886"/>
    <cellStyle name="40% - Accent2 2 2 2 4 4 3" xfId="52915"/>
    <cellStyle name="40% - Accent2 2 2 2 4 5" xfId="14887"/>
    <cellStyle name="40% - Accent2 2 2 2 4 6" xfId="14888"/>
    <cellStyle name="40% - Accent2 2 2 2 5" xfId="14889"/>
    <cellStyle name="40% - Accent2 2 2 2 5 2" xfId="14890"/>
    <cellStyle name="40% - Accent2 2 2 2 5 2 2" xfId="14891"/>
    <cellStyle name="40% - Accent2 2 2 2 5 2 2 2" xfId="14892"/>
    <cellStyle name="40% - Accent2 2 2 2 5 2 2 3" xfId="52916"/>
    <cellStyle name="40% - Accent2 2 2 2 5 2 3" xfId="14893"/>
    <cellStyle name="40% - Accent2 2 2 2 5 2 4" xfId="14894"/>
    <cellStyle name="40% - Accent2 2 2 2 5 3" xfId="14895"/>
    <cellStyle name="40% - Accent2 2 2 2 5 3 2" xfId="14896"/>
    <cellStyle name="40% - Accent2 2 2 2 5 3 3" xfId="52917"/>
    <cellStyle name="40% - Accent2 2 2 2 5 4" xfId="14897"/>
    <cellStyle name="40% - Accent2 2 2 2 5 5" xfId="14898"/>
    <cellStyle name="40% - Accent2 2 2 2 6" xfId="14899"/>
    <cellStyle name="40% - Accent2 2 2 2 6 2" xfId="14900"/>
    <cellStyle name="40% - Accent2 2 2 2 6 2 2" xfId="14901"/>
    <cellStyle name="40% - Accent2 2 2 2 6 2 3" xfId="52918"/>
    <cellStyle name="40% - Accent2 2 2 2 6 3" xfId="14902"/>
    <cellStyle name="40% - Accent2 2 2 2 6 4" xfId="14903"/>
    <cellStyle name="40% - Accent2 2 2 2 7" xfId="14904"/>
    <cellStyle name="40% - Accent2 2 2 2 7 2" xfId="14905"/>
    <cellStyle name="40% - Accent2 2 2 2 7 2 2" xfId="14906"/>
    <cellStyle name="40% - Accent2 2 2 2 7 2 3" xfId="52919"/>
    <cellStyle name="40% - Accent2 2 2 2 7 3" xfId="14907"/>
    <cellStyle name="40% - Accent2 2 2 2 7 4" xfId="14908"/>
    <cellStyle name="40% - Accent2 2 2 2 8" xfId="14909"/>
    <cellStyle name="40% - Accent2 2 2 2 8 2" xfId="14910"/>
    <cellStyle name="40% - Accent2 2 2 2 8 3" xfId="52920"/>
    <cellStyle name="40% - Accent2 2 2 2 9" xfId="14911"/>
    <cellStyle name="40% - Accent2 2 2 3" xfId="14912"/>
    <cellStyle name="40% - Accent2 2 2 3 2" xfId="14913"/>
    <cellStyle name="40% - Accent2 2 2 3 2 2" xfId="14914"/>
    <cellStyle name="40% - Accent2 2 2 3 2 2 2" xfId="14915"/>
    <cellStyle name="40% - Accent2 2 2 3 2 2 2 2" xfId="14916"/>
    <cellStyle name="40% - Accent2 2 2 3 2 2 2 2 2" xfId="14917"/>
    <cellStyle name="40% - Accent2 2 2 3 2 2 2 2 3" xfId="52921"/>
    <cellStyle name="40% - Accent2 2 2 3 2 2 2 3" xfId="14918"/>
    <cellStyle name="40% - Accent2 2 2 3 2 2 2 4" xfId="14919"/>
    <cellStyle name="40% - Accent2 2 2 3 2 2 3" xfId="14920"/>
    <cellStyle name="40% - Accent2 2 2 3 2 2 3 2" xfId="14921"/>
    <cellStyle name="40% - Accent2 2 2 3 2 2 3 2 2" xfId="14922"/>
    <cellStyle name="40% - Accent2 2 2 3 2 2 3 2 3" xfId="52922"/>
    <cellStyle name="40% - Accent2 2 2 3 2 2 3 3" xfId="14923"/>
    <cellStyle name="40% - Accent2 2 2 3 2 2 3 4" xfId="14924"/>
    <cellStyle name="40% - Accent2 2 2 3 2 2 4" xfId="14925"/>
    <cellStyle name="40% - Accent2 2 2 3 2 2 4 2" xfId="14926"/>
    <cellStyle name="40% - Accent2 2 2 3 2 2 4 3" xfId="52923"/>
    <cellStyle name="40% - Accent2 2 2 3 2 2 5" xfId="14927"/>
    <cellStyle name="40% - Accent2 2 2 3 2 2 6" xfId="14928"/>
    <cellStyle name="40% - Accent2 2 2 3 2 3" xfId="14929"/>
    <cellStyle name="40% - Accent2 2 2 3 2 3 2" xfId="14930"/>
    <cellStyle name="40% - Accent2 2 2 3 2 3 2 2" xfId="14931"/>
    <cellStyle name="40% - Accent2 2 2 3 2 3 2 3" xfId="52924"/>
    <cellStyle name="40% - Accent2 2 2 3 2 3 3" xfId="14932"/>
    <cellStyle name="40% - Accent2 2 2 3 2 3 4" xfId="14933"/>
    <cellStyle name="40% - Accent2 2 2 3 2 4" xfId="14934"/>
    <cellStyle name="40% - Accent2 2 2 3 2 4 2" xfId="14935"/>
    <cellStyle name="40% - Accent2 2 2 3 2 4 2 2" xfId="14936"/>
    <cellStyle name="40% - Accent2 2 2 3 2 4 2 3" xfId="52925"/>
    <cellStyle name="40% - Accent2 2 2 3 2 4 3" xfId="14937"/>
    <cellStyle name="40% - Accent2 2 2 3 2 4 4" xfId="14938"/>
    <cellStyle name="40% - Accent2 2 2 3 2 5" xfId="14939"/>
    <cellStyle name="40% - Accent2 2 2 3 2 5 2" xfId="14940"/>
    <cellStyle name="40% - Accent2 2 2 3 2 5 3" xfId="52926"/>
    <cellStyle name="40% - Accent2 2 2 3 2 6" xfId="14941"/>
    <cellStyle name="40% - Accent2 2 2 3 2 7" xfId="14942"/>
    <cellStyle name="40% - Accent2 2 2 3 3" xfId="14943"/>
    <cellStyle name="40% - Accent2 2 2 3 3 2" xfId="14944"/>
    <cellStyle name="40% - Accent2 2 2 3 3 2 2" xfId="14945"/>
    <cellStyle name="40% - Accent2 2 2 3 3 2 2 2" xfId="14946"/>
    <cellStyle name="40% - Accent2 2 2 3 3 2 2 3" xfId="52927"/>
    <cellStyle name="40% - Accent2 2 2 3 3 2 3" xfId="14947"/>
    <cellStyle name="40% - Accent2 2 2 3 3 2 4" xfId="14948"/>
    <cellStyle name="40% - Accent2 2 2 3 3 3" xfId="14949"/>
    <cellStyle name="40% - Accent2 2 2 3 3 3 2" xfId="14950"/>
    <cellStyle name="40% - Accent2 2 2 3 3 3 2 2" xfId="14951"/>
    <cellStyle name="40% - Accent2 2 2 3 3 3 2 3" xfId="52928"/>
    <cellStyle name="40% - Accent2 2 2 3 3 3 3" xfId="14952"/>
    <cellStyle name="40% - Accent2 2 2 3 3 3 4" xfId="14953"/>
    <cellStyle name="40% - Accent2 2 2 3 3 4" xfId="14954"/>
    <cellStyle name="40% - Accent2 2 2 3 3 4 2" xfId="14955"/>
    <cellStyle name="40% - Accent2 2 2 3 3 4 3" xfId="52929"/>
    <cellStyle name="40% - Accent2 2 2 3 3 5" xfId="14956"/>
    <cellStyle name="40% - Accent2 2 2 3 3 6" xfId="14957"/>
    <cellStyle name="40% - Accent2 2 2 3 4" xfId="14958"/>
    <cellStyle name="40% - Accent2 2 2 3 4 2" xfId="14959"/>
    <cellStyle name="40% - Accent2 2 2 3 4 2 2" xfId="14960"/>
    <cellStyle name="40% - Accent2 2 2 3 4 2 2 2" xfId="14961"/>
    <cellStyle name="40% - Accent2 2 2 3 4 2 2 3" xfId="52930"/>
    <cellStyle name="40% - Accent2 2 2 3 4 2 3" xfId="14962"/>
    <cellStyle name="40% - Accent2 2 2 3 4 2 4" xfId="14963"/>
    <cellStyle name="40% - Accent2 2 2 3 4 3" xfId="14964"/>
    <cellStyle name="40% - Accent2 2 2 3 4 3 2" xfId="14965"/>
    <cellStyle name="40% - Accent2 2 2 3 4 3 3" xfId="52931"/>
    <cellStyle name="40% - Accent2 2 2 3 4 4" xfId="14966"/>
    <cellStyle name="40% - Accent2 2 2 3 4 5" xfId="14967"/>
    <cellStyle name="40% - Accent2 2 2 3 5" xfId="14968"/>
    <cellStyle name="40% - Accent2 2 2 3 5 2" xfId="14969"/>
    <cellStyle name="40% - Accent2 2 2 3 5 2 2" xfId="14970"/>
    <cellStyle name="40% - Accent2 2 2 3 5 2 3" xfId="52932"/>
    <cellStyle name="40% - Accent2 2 2 3 5 3" xfId="14971"/>
    <cellStyle name="40% - Accent2 2 2 3 5 4" xfId="14972"/>
    <cellStyle name="40% - Accent2 2 2 3 6" xfId="14973"/>
    <cellStyle name="40% - Accent2 2 2 3 6 2" xfId="14974"/>
    <cellStyle name="40% - Accent2 2 2 3 6 2 2" xfId="14975"/>
    <cellStyle name="40% - Accent2 2 2 3 6 2 3" xfId="52933"/>
    <cellStyle name="40% - Accent2 2 2 3 6 3" xfId="14976"/>
    <cellStyle name="40% - Accent2 2 2 3 6 4" xfId="14977"/>
    <cellStyle name="40% - Accent2 2 2 3 7" xfId="14978"/>
    <cellStyle name="40% - Accent2 2 2 3 7 2" xfId="14979"/>
    <cellStyle name="40% - Accent2 2 2 3 7 3" xfId="52934"/>
    <cellStyle name="40% - Accent2 2 2 3 8" xfId="14980"/>
    <cellStyle name="40% - Accent2 2 2 3 9" xfId="14981"/>
    <cellStyle name="40% - Accent2 2 2 4" xfId="14982"/>
    <cellStyle name="40% - Accent2 2 2 4 2" xfId="14983"/>
    <cellStyle name="40% - Accent2 2 2 4 2 2" xfId="14984"/>
    <cellStyle name="40% - Accent2 2 2 4 2 2 2" xfId="14985"/>
    <cellStyle name="40% - Accent2 2 2 4 2 2 2 2" xfId="14986"/>
    <cellStyle name="40% - Accent2 2 2 4 2 2 2 3" xfId="52935"/>
    <cellStyle name="40% - Accent2 2 2 4 2 2 3" xfId="14987"/>
    <cellStyle name="40% - Accent2 2 2 4 2 2 4" xfId="14988"/>
    <cellStyle name="40% - Accent2 2 2 4 2 3" xfId="14989"/>
    <cellStyle name="40% - Accent2 2 2 4 2 3 2" xfId="14990"/>
    <cellStyle name="40% - Accent2 2 2 4 2 3 2 2" xfId="14991"/>
    <cellStyle name="40% - Accent2 2 2 4 2 3 2 3" xfId="52936"/>
    <cellStyle name="40% - Accent2 2 2 4 2 3 3" xfId="14992"/>
    <cellStyle name="40% - Accent2 2 2 4 2 3 4" xfId="14993"/>
    <cellStyle name="40% - Accent2 2 2 4 2 4" xfId="14994"/>
    <cellStyle name="40% - Accent2 2 2 4 2 4 2" xfId="14995"/>
    <cellStyle name="40% - Accent2 2 2 4 2 4 3" xfId="52937"/>
    <cellStyle name="40% - Accent2 2 2 4 2 5" xfId="14996"/>
    <cellStyle name="40% - Accent2 2 2 4 2 6" xfId="14997"/>
    <cellStyle name="40% - Accent2 2 2 4 3" xfId="14998"/>
    <cellStyle name="40% - Accent2 2 2 4 3 2" xfId="14999"/>
    <cellStyle name="40% - Accent2 2 2 4 3 2 2" xfId="15000"/>
    <cellStyle name="40% - Accent2 2 2 4 3 2 3" xfId="52938"/>
    <cellStyle name="40% - Accent2 2 2 4 3 3" xfId="15001"/>
    <cellStyle name="40% - Accent2 2 2 4 3 4" xfId="15002"/>
    <cellStyle name="40% - Accent2 2 2 4 4" xfId="15003"/>
    <cellStyle name="40% - Accent2 2 2 4 4 2" xfId="15004"/>
    <cellStyle name="40% - Accent2 2 2 4 4 2 2" xfId="15005"/>
    <cellStyle name="40% - Accent2 2 2 4 4 2 3" xfId="52939"/>
    <cellStyle name="40% - Accent2 2 2 4 4 3" xfId="15006"/>
    <cellStyle name="40% - Accent2 2 2 4 4 4" xfId="15007"/>
    <cellStyle name="40% - Accent2 2 2 4 5" xfId="15008"/>
    <cellStyle name="40% - Accent2 2 2 4 5 2" xfId="15009"/>
    <cellStyle name="40% - Accent2 2 2 4 5 3" xfId="52940"/>
    <cellStyle name="40% - Accent2 2 2 4 6" xfId="15010"/>
    <cellStyle name="40% - Accent2 2 2 4 7" xfId="15011"/>
    <cellStyle name="40% - Accent2 2 2 5" xfId="15012"/>
    <cellStyle name="40% - Accent2 2 2 5 2" xfId="15013"/>
    <cellStyle name="40% - Accent2 2 2 5 2 2" xfId="15014"/>
    <cellStyle name="40% - Accent2 2 2 5 2 2 2" xfId="15015"/>
    <cellStyle name="40% - Accent2 2 2 5 2 2 3" xfId="52941"/>
    <cellStyle name="40% - Accent2 2 2 5 2 3" xfId="15016"/>
    <cellStyle name="40% - Accent2 2 2 5 2 4" xfId="15017"/>
    <cellStyle name="40% - Accent2 2 2 5 3" xfId="15018"/>
    <cellStyle name="40% - Accent2 2 2 5 3 2" xfId="15019"/>
    <cellStyle name="40% - Accent2 2 2 5 3 2 2" xfId="15020"/>
    <cellStyle name="40% - Accent2 2 2 5 3 2 3" xfId="52942"/>
    <cellStyle name="40% - Accent2 2 2 5 3 3" xfId="15021"/>
    <cellStyle name="40% - Accent2 2 2 5 3 4" xfId="15022"/>
    <cellStyle name="40% - Accent2 2 2 5 4" xfId="15023"/>
    <cellStyle name="40% - Accent2 2 2 5 4 2" xfId="15024"/>
    <cellStyle name="40% - Accent2 2 2 5 4 3" xfId="52943"/>
    <cellStyle name="40% - Accent2 2 2 5 5" xfId="15025"/>
    <cellStyle name="40% - Accent2 2 2 5 6" xfId="15026"/>
    <cellStyle name="40% - Accent2 2 2 6" xfId="15027"/>
    <cellStyle name="40% - Accent2 2 2 6 2" xfId="15028"/>
    <cellStyle name="40% - Accent2 2 2 6 2 2" xfId="15029"/>
    <cellStyle name="40% - Accent2 2 2 6 2 2 2" xfId="15030"/>
    <cellStyle name="40% - Accent2 2 2 6 2 2 3" xfId="52944"/>
    <cellStyle name="40% - Accent2 2 2 6 2 3" xfId="15031"/>
    <cellStyle name="40% - Accent2 2 2 6 2 4" xfId="15032"/>
    <cellStyle name="40% - Accent2 2 2 6 3" xfId="15033"/>
    <cellStyle name="40% - Accent2 2 2 6 3 2" xfId="15034"/>
    <cellStyle name="40% - Accent2 2 2 6 3 3" xfId="52945"/>
    <cellStyle name="40% - Accent2 2 2 6 4" xfId="15035"/>
    <cellStyle name="40% - Accent2 2 2 6 5" xfId="15036"/>
    <cellStyle name="40% - Accent2 2 2 7" xfId="15037"/>
    <cellStyle name="40% - Accent2 2 2 7 2" xfId="15038"/>
    <cellStyle name="40% - Accent2 2 2 7 2 2" xfId="15039"/>
    <cellStyle name="40% - Accent2 2 2 7 2 3" xfId="52946"/>
    <cellStyle name="40% - Accent2 2 2 7 3" xfId="15040"/>
    <cellStyle name="40% - Accent2 2 2 7 4" xfId="15041"/>
    <cellStyle name="40% - Accent2 2 2 8" xfId="15042"/>
    <cellStyle name="40% - Accent2 2 2 8 2" xfId="15043"/>
    <cellStyle name="40% - Accent2 2 2 8 2 2" xfId="15044"/>
    <cellStyle name="40% - Accent2 2 2 8 2 3" xfId="52947"/>
    <cellStyle name="40% - Accent2 2 2 8 3" xfId="15045"/>
    <cellStyle name="40% - Accent2 2 2 8 4" xfId="15046"/>
    <cellStyle name="40% - Accent2 2 2 9" xfId="15047"/>
    <cellStyle name="40% - Accent2 2 2 9 2" xfId="15048"/>
    <cellStyle name="40% - Accent2 2 2 9 3" xfId="52948"/>
    <cellStyle name="40% - Accent2 2 3" xfId="15049"/>
    <cellStyle name="40% - Accent2 2 3 10" xfId="15050"/>
    <cellStyle name="40% - Accent2 2 3 11" xfId="15051"/>
    <cellStyle name="40% - Accent2 2 3 12" xfId="60524"/>
    <cellStyle name="40% - Accent2 2 3 2" xfId="15052"/>
    <cellStyle name="40% - Accent2 2 3 2 10" xfId="15053"/>
    <cellStyle name="40% - Accent2 2 3 2 2" xfId="15054"/>
    <cellStyle name="40% - Accent2 2 3 2 2 2" xfId="15055"/>
    <cellStyle name="40% - Accent2 2 3 2 2 2 2" xfId="15056"/>
    <cellStyle name="40% - Accent2 2 3 2 2 2 2 2" xfId="15057"/>
    <cellStyle name="40% - Accent2 2 3 2 2 2 2 2 2" xfId="15058"/>
    <cellStyle name="40% - Accent2 2 3 2 2 2 2 2 2 2" xfId="15059"/>
    <cellStyle name="40% - Accent2 2 3 2 2 2 2 2 2 3" xfId="52949"/>
    <cellStyle name="40% - Accent2 2 3 2 2 2 2 2 3" xfId="15060"/>
    <cellStyle name="40% - Accent2 2 3 2 2 2 2 2 4" xfId="15061"/>
    <cellStyle name="40% - Accent2 2 3 2 2 2 2 3" xfId="15062"/>
    <cellStyle name="40% - Accent2 2 3 2 2 2 2 3 2" xfId="15063"/>
    <cellStyle name="40% - Accent2 2 3 2 2 2 2 3 2 2" xfId="15064"/>
    <cellStyle name="40% - Accent2 2 3 2 2 2 2 3 2 3" xfId="52950"/>
    <cellStyle name="40% - Accent2 2 3 2 2 2 2 3 3" xfId="15065"/>
    <cellStyle name="40% - Accent2 2 3 2 2 2 2 3 4" xfId="15066"/>
    <cellStyle name="40% - Accent2 2 3 2 2 2 2 4" xfId="15067"/>
    <cellStyle name="40% - Accent2 2 3 2 2 2 2 4 2" xfId="15068"/>
    <cellStyle name="40% - Accent2 2 3 2 2 2 2 4 3" xfId="52951"/>
    <cellStyle name="40% - Accent2 2 3 2 2 2 2 5" xfId="15069"/>
    <cellStyle name="40% - Accent2 2 3 2 2 2 2 6" xfId="15070"/>
    <cellStyle name="40% - Accent2 2 3 2 2 2 3" xfId="15071"/>
    <cellStyle name="40% - Accent2 2 3 2 2 2 3 2" xfId="15072"/>
    <cellStyle name="40% - Accent2 2 3 2 2 2 3 2 2" xfId="15073"/>
    <cellStyle name="40% - Accent2 2 3 2 2 2 3 2 3" xfId="52952"/>
    <cellStyle name="40% - Accent2 2 3 2 2 2 3 3" xfId="15074"/>
    <cellStyle name="40% - Accent2 2 3 2 2 2 3 4" xfId="15075"/>
    <cellStyle name="40% - Accent2 2 3 2 2 2 4" xfId="15076"/>
    <cellStyle name="40% - Accent2 2 3 2 2 2 4 2" xfId="15077"/>
    <cellStyle name="40% - Accent2 2 3 2 2 2 4 2 2" xfId="15078"/>
    <cellStyle name="40% - Accent2 2 3 2 2 2 4 2 3" xfId="52953"/>
    <cellStyle name="40% - Accent2 2 3 2 2 2 4 3" xfId="15079"/>
    <cellStyle name="40% - Accent2 2 3 2 2 2 4 4" xfId="15080"/>
    <cellStyle name="40% - Accent2 2 3 2 2 2 5" xfId="15081"/>
    <cellStyle name="40% - Accent2 2 3 2 2 2 5 2" xfId="15082"/>
    <cellStyle name="40% - Accent2 2 3 2 2 2 5 3" xfId="52954"/>
    <cellStyle name="40% - Accent2 2 3 2 2 2 6" xfId="15083"/>
    <cellStyle name="40% - Accent2 2 3 2 2 2 7" xfId="15084"/>
    <cellStyle name="40% - Accent2 2 3 2 2 3" xfId="15085"/>
    <cellStyle name="40% - Accent2 2 3 2 2 3 2" xfId="15086"/>
    <cellStyle name="40% - Accent2 2 3 2 2 3 2 2" xfId="15087"/>
    <cellStyle name="40% - Accent2 2 3 2 2 3 2 2 2" xfId="15088"/>
    <cellStyle name="40% - Accent2 2 3 2 2 3 2 2 3" xfId="52955"/>
    <cellStyle name="40% - Accent2 2 3 2 2 3 2 3" xfId="15089"/>
    <cellStyle name="40% - Accent2 2 3 2 2 3 2 4" xfId="15090"/>
    <cellStyle name="40% - Accent2 2 3 2 2 3 3" xfId="15091"/>
    <cellStyle name="40% - Accent2 2 3 2 2 3 3 2" xfId="15092"/>
    <cellStyle name="40% - Accent2 2 3 2 2 3 3 2 2" xfId="15093"/>
    <cellStyle name="40% - Accent2 2 3 2 2 3 3 2 3" xfId="52956"/>
    <cellStyle name="40% - Accent2 2 3 2 2 3 3 3" xfId="15094"/>
    <cellStyle name="40% - Accent2 2 3 2 2 3 3 4" xfId="15095"/>
    <cellStyle name="40% - Accent2 2 3 2 2 3 4" xfId="15096"/>
    <cellStyle name="40% - Accent2 2 3 2 2 3 4 2" xfId="15097"/>
    <cellStyle name="40% - Accent2 2 3 2 2 3 4 3" xfId="52957"/>
    <cellStyle name="40% - Accent2 2 3 2 2 3 5" xfId="15098"/>
    <cellStyle name="40% - Accent2 2 3 2 2 3 6" xfId="15099"/>
    <cellStyle name="40% - Accent2 2 3 2 2 4" xfId="15100"/>
    <cellStyle name="40% - Accent2 2 3 2 2 4 2" xfId="15101"/>
    <cellStyle name="40% - Accent2 2 3 2 2 4 2 2" xfId="15102"/>
    <cellStyle name="40% - Accent2 2 3 2 2 4 2 3" xfId="52958"/>
    <cellStyle name="40% - Accent2 2 3 2 2 4 3" xfId="15103"/>
    <cellStyle name="40% - Accent2 2 3 2 2 4 4" xfId="15104"/>
    <cellStyle name="40% - Accent2 2 3 2 2 5" xfId="15105"/>
    <cellStyle name="40% - Accent2 2 3 2 2 5 2" xfId="15106"/>
    <cellStyle name="40% - Accent2 2 3 2 2 5 2 2" xfId="15107"/>
    <cellStyle name="40% - Accent2 2 3 2 2 5 2 3" xfId="52959"/>
    <cellStyle name="40% - Accent2 2 3 2 2 5 3" xfId="15108"/>
    <cellStyle name="40% - Accent2 2 3 2 2 5 4" xfId="15109"/>
    <cellStyle name="40% - Accent2 2 3 2 2 6" xfId="15110"/>
    <cellStyle name="40% - Accent2 2 3 2 2 6 2" xfId="15111"/>
    <cellStyle name="40% - Accent2 2 3 2 2 6 3" xfId="52960"/>
    <cellStyle name="40% - Accent2 2 3 2 2 7" xfId="15112"/>
    <cellStyle name="40% - Accent2 2 3 2 2 8" xfId="15113"/>
    <cellStyle name="40% - Accent2 2 3 2 3" xfId="15114"/>
    <cellStyle name="40% - Accent2 2 3 2 3 2" xfId="15115"/>
    <cellStyle name="40% - Accent2 2 3 2 3 2 2" xfId="15116"/>
    <cellStyle name="40% - Accent2 2 3 2 3 2 2 2" xfId="15117"/>
    <cellStyle name="40% - Accent2 2 3 2 3 2 2 2 2" xfId="15118"/>
    <cellStyle name="40% - Accent2 2 3 2 3 2 2 2 3" xfId="52961"/>
    <cellStyle name="40% - Accent2 2 3 2 3 2 2 3" xfId="15119"/>
    <cellStyle name="40% - Accent2 2 3 2 3 2 2 4" xfId="15120"/>
    <cellStyle name="40% - Accent2 2 3 2 3 2 3" xfId="15121"/>
    <cellStyle name="40% - Accent2 2 3 2 3 2 3 2" xfId="15122"/>
    <cellStyle name="40% - Accent2 2 3 2 3 2 3 2 2" xfId="15123"/>
    <cellStyle name="40% - Accent2 2 3 2 3 2 3 2 3" xfId="52962"/>
    <cellStyle name="40% - Accent2 2 3 2 3 2 3 3" xfId="15124"/>
    <cellStyle name="40% - Accent2 2 3 2 3 2 3 4" xfId="15125"/>
    <cellStyle name="40% - Accent2 2 3 2 3 2 4" xfId="15126"/>
    <cellStyle name="40% - Accent2 2 3 2 3 2 4 2" xfId="15127"/>
    <cellStyle name="40% - Accent2 2 3 2 3 2 4 3" xfId="52963"/>
    <cellStyle name="40% - Accent2 2 3 2 3 2 5" xfId="15128"/>
    <cellStyle name="40% - Accent2 2 3 2 3 2 6" xfId="15129"/>
    <cellStyle name="40% - Accent2 2 3 2 3 3" xfId="15130"/>
    <cellStyle name="40% - Accent2 2 3 2 3 3 2" xfId="15131"/>
    <cellStyle name="40% - Accent2 2 3 2 3 3 2 2" xfId="15132"/>
    <cellStyle name="40% - Accent2 2 3 2 3 3 2 3" xfId="52964"/>
    <cellStyle name="40% - Accent2 2 3 2 3 3 3" xfId="15133"/>
    <cellStyle name="40% - Accent2 2 3 2 3 3 4" xfId="15134"/>
    <cellStyle name="40% - Accent2 2 3 2 3 4" xfId="15135"/>
    <cellStyle name="40% - Accent2 2 3 2 3 4 2" xfId="15136"/>
    <cellStyle name="40% - Accent2 2 3 2 3 4 2 2" xfId="15137"/>
    <cellStyle name="40% - Accent2 2 3 2 3 4 2 3" xfId="52965"/>
    <cellStyle name="40% - Accent2 2 3 2 3 4 3" xfId="15138"/>
    <cellStyle name="40% - Accent2 2 3 2 3 4 4" xfId="15139"/>
    <cellStyle name="40% - Accent2 2 3 2 3 5" xfId="15140"/>
    <cellStyle name="40% - Accent2 2 3 2 3 5 2" xfId="15141"/>
    <cellStyle name="40% - Accent2 2 3 2 3 5 3" xfId="52966"/>
    <cellStyle name="40% - Accent2 2 3 2 3 6" xfId="15142"/>
    <cellStyle name="40% - Accent2 2 3 2 3 7" xfId="15143"/>
    <cellStyle name="40% - Accent2 2 3 2 4" xfId="15144"/>
    <cellStyle name="40% - Accent2 2 3 2 4 2" xfId="15145"/>
    <cellStyle name="40% - Accent2 2 3 2 4 2 2" xfId="15146"/>
    <cellStyle name="40% - Accent2 2 3 2 4 2 2 2" xfId="15147"/>
    <cellStyle name="40% - Accent2 2 3 2 4 2 2 3" xfId="52967"/>
    <cellStyle name="40% - Accent2 2 3 2 4 2 3" xfId="15148"/>
    <cellStyle name="40% - Accent2 2 3 2 4 2 4" xfId="15149"/>
    <cellStyle name="40% - Accent2 2 3 2 4 3" xfId="15150"/>
    <cellStyle name="40% - Accent2 2 3 2 4 3 2" xfId="15151"/>
    <cellStyle name="40% - Accent2 2 3 2 4 3 2 2" xfId="15152"/>
    <cellStyle name="40% - Accent2 2 3 2 4 3 2 3" xfId="52968"/>
    <cellStyle name="40% - Accent2 2 3 2 4 3 3" xfId="15153"/>
    <cellStyle name="40% - Accent2 2 3 2 4 3 4" xfId="15154"/>
    <cellStyle name="40% - Accent2 2 3 2 4 4" xfId="15155"/>
    <cellStyle name="40% - Accent2 2 3 2 4 4 2" xfId="15156"/>
    <cellStyle name="40% - Accent2 2 3 2 4 4 3" xfId="52969"/>
    <cellStyle name="40% - Accent2 2 3 2 4 5" xfId="15157"/>
    <cellStyle name="40% - Accent2 2 3 2 4 6" xfId="15158"/>
    <cellStyle name="40% - Accent2 2 3 2 5" xfId="15159"/>
    <cellStyle name="40% - Accent2 2 3 2 5 2" xfId="15160"/>
    <cellStyle name="40% - Accent2 2 3 2 5 2 2" xfId="15161"/>
    <cellStyle name="40% - Accent2 2 3 2 5 2 2 2" xfId="15162"/>
    <cellStyle name="40% - Accent2 2 3 2 5 2 2 3" xfId="52970"/>
    <cellStyle name="40% - Accent2 2 3 2 5 2 3" xfId="15163"/>
    <cellStyle name="40% - Accent2 2 3 2 5 2 4" xfId="15164"/>
    <cellStyle name="40% - Accent2 2 3 2 5 3" xfId="15165"/>
    <cellStyle name="40% - Accent2 2 3 2 5 3 2" xfId="15166"/>
    <cellStyle name="40% - Accent2 2 3 2 5 3 3" xfId="52971"/>
    <cellStyle name="40% - Accent2 2 3 2 5 4" xfId="15167"/>
    <cellStyle name="40% - Accent2 2 3 2 5 5" xfId="15168"/>
    <cellStyle name="40% - Accent2 2 3 2 6" xfId="15169"/>
    <cellStyle name="40% - Accent2 2 3 2 6 2" xfId="15170"/>
    <cellStyle name="40% - Accent2 2 3 2 6 2 2" xfId="15171"/>
    <cellStyle name="40% - Accent2 2 3 2 6 2 3" xfId="52972"/>
    <cellStyle name="40% - Accent2 2 3 2 6 3" xfId="15172"/>
    <cellStyle name="40% - Accent2 2 3 2 6 4" xfId="15173"/>
    <cellStyle name="40% - Accent2 2 3 2 7" xfId="15174"/>
    <cellStyle name="40% - Accent2 2 3 2 7 2" xfId="15175"/>
    <cellStyle name="40% - Accent2 2 3 2 7 2 2" xfId="15176"/>
    <cellStyle name="40% - Accent2 2 3 2 7 2 3" xfId="52973"/>
    <cellStyle name="40% - Accent2 2 3 2 7 3" xfId="15177"/>
    <cellStyle name="40% - Accent2 2 3 2 7 4" xfId="15178"/>
    <cellStyle name="40% - Accent2 2 3 2 8" xfId="15179"/>
    <cellStyle name="40% - Accent2 2 3 2 8 2" xfId="15180"/>
    <cellStyle name="40% - Accent2 2 3 2 8 3" xfId="52974"/>
    <cellStyle name="40% - Accent2 2 3 2 9" xfId="15181"/>
    <cellStyle name="40% - Accent2 2 3 3" xfId="15182"/>
    <cellStyle name="40% - Accent2 2 3 3 2" xfId="15183"/>
    <cellStyle name="40% - Accent2 2 3 3 2 2" xfId="15184"/>
    <cellStyle name="40% - Accent2 2 3 3 2 2 2" xfId="15185"/>
    <cellStyle name="40% - Accent2 2 3 3 2 2 2 2" xfId="15186"/>
    <cellStyle name="40% - Accent2 2 3 3 2 2 2 2 2" xfId="15187"/>
    <cellStyle name="40% - Accent2 2 3 3 2 2 2 2 3" xfId="52975"/>
    <cellStyle name="40% - Accent2 2 3 3 2 2 2 3" xfId="15188"/>
    <cellStyle name="40% - Accent2 2 3 3 2 2 2 4" xfId="15189"/>
    <cellStyle name="40% - Accent2 2 3 3 2 2 3" xfId="15190"/>
    <cellStyle name="40% - Accent2 2 3 3 2 2 3 2" xfId="15191"/>
    <cellStyle name="40% - Accent2 2 3 3 2 2 3 2 2" xfId="15192"/>
    <cellStyle name="40% - Accent2 2 3 3 2 2 3 2 3" xfId="52976"/>
    <cellStyle name="40% - Accent2 2 3 3 2 2 3 3" xfId="15193"/>
    <cellStyle name="40% - Accent2 2 3 3 2 2 3 4" xfId="15194"/>
    <cellStyle name="40% - Accent2 2 3 3 2 2 4" xfId="15195"/>
    <cellStyle name="40% - Accent2 2 3 3 2 2 4 2" xfId="15196"/>
    <cellStyle name="40% - Accent2 2 3 3 2 2 4 3" xfId="52977"/>
    <cellStyle name="40% - Accent2 2 3 3 2 2 5" xfId="15197"/>
    <cellStyle name="40% - Accent2 2 3 3 2 2 6" xfId="15198"/>
    <cellStyle name="40% - Accent2 2 3 3 2 3" xfId="15199"/>
    <cellStyle name="40% - Accent2 2 3 3 2 3 2" xfId="15200"/>
    <cellStyle name="40% - Accent2 2 3 3 2 3 2 2" xfId="15201"/>
    <cellStyle name="40% - Accent2 2 3 3 2 3 2 3" xfId="52978"/>
    <cellStyle name="40% - Accent2 2 3 3 2 3 3" xfId="15202"/>
    <cellStyle name="40% - Accent2 2 3 3 2 3 4" xfId="15203"/>
    <cellStyle name="40% - Accent2 2 3 3 2 4" xfId="15204"/>
    <cellStyle name="40% - Accent2 2 3 3 2 4 2" xfId="15205"/>
    <cellStyle name="40% - Accent2 2 3 3 2 4 2 2" xfId="15206"/>
    <cellStyle name="40% - Accent2 2 3 3 2 4 2 3" xfId="52979"/>
    <cellStyle name="40% - Accent2 2 3 3 2 4 3" xfId="15207"/>
    <cellStyle name="40% - Accent2 2 3 3 2 4 4" xfId="15208"/>
    <cellStyle name="40% - Accent2 2 3 3 2 5" xfId="15209"/>
    <cellStyle name="40% - Accent2 2 3 3 2 5 2" xfId="15210"/>
    <cellStyle name="40% - Accent2 2 3 3 2 5 3" xfId="52980"/>
    <cellStyle name="40% - Accent2 2 3 3 2 6" xfId="15211"/>
    <cellStyle name="40% - Accent2 2 3 3 2 7" xfId="15212"/>
    <cellStyle name="40% - Accent2 2 3 3 3" xfId="15213"/>
    <cellStyle name="40% - Accent2 2 3 3 3 2" xfId="15214"/>
    <cellStyle name="40% - Accent2 2 3 3 3 2 2" xfId="15215"/>
    <cellStyle name="40% - Accent2 2 3 3 3 2 2 2" xfId="15216"/>
    <cellStyle name="40% - Accent2 2 3 3 3 2 2 3" xfId="52981"/>
    <cellStyle name="40% - Accent2 2 3 3 3 2 3" xfId="15217"/>
    <cellStyle name="40% - Accent2 2 3 3 3 2 4" xfId="15218"/>
    <cellStyle name="40% - Accent2 2 3 3 3 3" xfId="15219"/>
    <cellStyle name="40% - Accent2 2 3 3 3 3 2" xfId="15220"/>
    <cellStyle name="40% - Accent2 2 3 3 3 3 2 2" xfId="15221"/>
    <cellStyle name="40% - Accent2 2 3 3 3 3 2 3" xfId="52982"/>
    <cellStyle name="40% - Accent2 2 3 3 3 3 3" xfId="15222"/>
    <cellStyle name="40% - Accent2 2 3 3 3 3 4" xfId="15223"/>
    <cellStyle name="40% - Accent2 2 3 3 3 4" xfId="15224"/>
    <cellStyle name="40% - Accent2 2 3 3 3 4 2" xfId="15225"/>
    <cellStyle name="40% - Accent2 2 3 3 3 4 3" xfId="52983"/>
    <cellStyle name="40% - Accent2 2 3 3 3 5" xfId="15226"/>
    <cellStyle name="40% - Accent2 2 3 3 3 6" xfId="15227"/>
    <cellStyle name="40% - Accent2 2 3 3 4" xfId="15228"/>
    <cellStyle name="40% - Accent2 2 3 3 4 2" xfId="15229"/>
    <cellStyle name="40% - Accent2 2 3 3 4 2 2" xfId="15230"/>
    <cellStyle name="40% - Accent2 2 3 3 4 2 3" xfId="52984"/>
    <cellStyle name="40% - Accent2 2 3 3 4 3" xfId="15231"/>
    <cellStyle name="40% - Accent2 2 3 3 4 4" xfId="15232"/>
    <cellStyle name="40% - Accent2 2 3 3 5" xfId="15233"/>
    <cellStyle name="40% - Accent2 2 3 3 5 2" xfId="15234"/>
    <cellStyle name="40% - Accent2 2 3 3 5 2 2" xfId="15235"/>
    <cellStyle name="40% - Accent2 2 3 3 5 2 3" xfId="52985"/>
    <cellStyle name="40% - Accent2 2 3 3 5 3" xfId="15236"/>
    <cellStyle name="40% - Accent2 2 3 3 5 4" xfId="15237"/>
    <cellStyle name="40% - Accent2 2 3 3 6" xfId="15238"/>
    <cellStyle name="40% - Accent2 2 3 3 6 2" xfId="15239"/>
    <cellStyle name="40% - Accent2 2 3 3 6 3" xfId="52986"/>
    <cellStyle name="40% - Accent2 2 3 3 7" xfId="15240"/>
    <cellStyle name="40% - Accent2 2 3 3 8" xfId="15241"/>
    <cellStyle name="40% - Accent2 2 3 4" xfId="15242"/>
    <cellStyle name="40% - Accent2 2 3 4 2" xfId="15243"/>
    <cellStyle name="40% - Accent2 2 3 4 2 2" xfId="15244"/>
    <cellStyle name="40% - Accent2 2 3 4 2 2 2" xfId="15245"/>
    <cellStyle name="40% - Accent2 2 3 4 2 2 2 2" xfId="15246"/>
    <cellStyle name="40% - Accent2 2 3 4 2 2 2 3" xfId="52987"/>
    <cellStyle name="40% - Accent2 2 3 4 2 2 3" xfId="15247"/>
    <cellStyle name="40% - Accent2 2 3 4 2 2 4" xfId="15248"/>
    <cellStyle name="40% - Accent2 2 3 4 2 3" xfId="15249"/>
    <cellStyle name="40% - Accent2 2 3 4 2 3 2" xfId="15250"/>
    <cellStyle name="40% - Accent2 2 3 4 2 3 2 2" xfId="15251"/>
    <cellStyle name="40% - Accent2 2 3 4 2 3 2 3" xfId="52988"/>
    <cellStyle name="40% - Accent2 2 3 4 2 3 3" xfId="15252"/>
    <cellStyle name="40% - Accent2 2 3 4 2 3 4" xfId="15253"/>
    <cellStyle name="40% - Accent2 2 3 4 2 4" xfId="15254"/>
    <cellStyle name="40% - Accent2 2 3 4 2 4 2" xfId="15255"/>
    <cellStyle name="40% - Accent2 2 3 4 2 4 3" xfId="52989"/>
    <cellStyle name="40% - Accent2 2 3 4 2 5" xfId="15256"/>
    <cellStyle name="40% - Accent2 2 3 4 2 6" xfId="15257"/>
    <cellStyle name="40% - Accent2 2 3 4 3" xfId="15258"/>
    <cellStyle name="40% - Accent2 2 3 4 3 2" xfId="15259"/>
    <cellStyle name="40% - Accent2 2 3 4 3 2 2" xfId="15260"/>
    <cellStyle name="40% - Accent2 2 3 4 3 2 3" xfId="52990"/>
    <cellStyle name="40% - Accent2 2 3 4 3 3" xfId="15261"/>
    <cellStyle name="40% - Accent2 2 3 4 3 4" xfId="15262"/>
    <cellStyle name="40% - Accent2 2 3 4 4" xfId="15263"/>
    <cellStyle name="40% - Accent2 2 3 4 4 2" xfId="15264"/>
    <cellStyle name="40% - Accent2 2 3 4 4 2 2" xfId="15265"/>
    <cellStyle name="40% - Accent2 2 3 4 4 2 3" xfId="52991"/>
    <cellStyle name="40% - Accent2 2 3 4 4 3" xfId="15266"/>
    <cellStyle name="40% - Accent2 2 3 4 4 4" xfId="15267"/>
    <cellStyle name="40% - Accent2 2 3 4 5" xfId="15268"/>
    <cellStyle name="40% - Accent2 2 3 4 5 2" xfId="15269"/>
    <cellStyle name="40% - Accent2 2 3 4 5 3" xfId="52992"/>
    <cellStyle name="40% - Accent2 2 3 4 6" xfId="15270"/>
    <cellStyle name="40% - Accent2 2 3 4 7" xfId="15271"/>
    <cellStyle name="40% - Accent2 2 3 5" xfId="15272"/>
    <cellStyle name="40% - Accent2 2 3 5 2" xfId="15273"/>
    <cellStyle name="40% - Accent2 2 3 5 2 2" xfId="15274"/>
    <cellStyle name="40% - Accent2 2 3 5 2 2 2" xfId="15275"/>
    <cellStyle name="40% - Accent2 2 3 5 2 2 3" xfId="52993"/>
    <cellStyle name="40% - Accent2 2 3 5 2 3" xfId="15276"/>
    <cellStyle name="40% - Accent2 2 3 5 2 4" xfId="15277"/>
    <cellStyle name="40% - Accent2 2 3 5 3" xfId="15278"/>
    <cellStyle name="40% - Accent2 2 3 5 3 2" xfId="15279"/>
    <cellStyle name="40% - Accent2 2 3 5 3 2 2" xfId="15280"/>
    <cellStyle name="40% - Accent2 2 3 5 3 2 3" xfId="52994"/>
    <cellStyle name="40% - Accent2 2 3 5 3 3" xfId="15281"/>
    <cellStyle name="40% - Accent2 2 3 5 3 4" xfId="15282"/>
    <cellStyle name="40% - Accent2 2 3 5 4" xfId="15283"/>
    <cellStyle name="40% - Accent2 2 3 5 4 2" xfId="15284"/>
    <cellStyle name="40% - Accent2 2 3 5 4 3" xfId="52995"/>
    <cellStyle name="40% - Accent2 2 3 5 5" xfId="15285"/>
    <cellStyle name="40% - Accent2 2 3 5 6" xfId="15286"/>
    <cellStyle name="40% - Accent2 2 3 6" xfId="15287"/>
    <cellStyle name="40% - Accent2 2 3 6 2" xfId="15288"/>
    <cellStyle name="40% - Accent2 2 3 6 2 2" xfId="15289"/>
    <cellStyle name="40% - Accent2 2 3 6 2 2 2" xfId="15290"/>
    <cellStyle name="40% - Accent2 2 3 6 2 2 3" xfId="52996"/>
    <cellStyle name="40% - Accent2 2 3 6 2 3" xfId="15291"/>
    <cellStyle name="40% - Accent2 2 3 6 2 4" xfId="15292"/>
    <cellStyle name="40% - Accent2 2 3 6 3" xfId="15293"/>
    <cellStyle name="40% - Accent2 2 3 6 3 2" xfId="15294"/>
    <cellStyle name="40% - Accent2 2 3 6 3 3" xfId="52997"/>
    <cellStyle name="40% - Accent2 2 3 6 4" xfId="15295"/>
    <cellStyle name="40% - Accent2 2 3 6 5" xfId="15296"/>
    <cellStyle name="40% - Accent2 2 3 7" xfId="15297"/>
    <cellStyle name="40% - Accent2 2 3 7 2" xfId="15298"/>
    <cellStyle name="40% - Accent2 2 3 7 2 2" xfId="15299"/>
    <cellStyle name="40% - Accent2 2 3 7 2 3" xfId="52998"/>
    <cellStyle name="40% - Accent2 2 3 7 3" xfId="15300"/>
    <cellStyle name="40% - Accent2 2 3 7 4" xfId="15301"/>
    <cellStyle name="40% - Accent2 2 3 8" xfId="15302"/>
    <cellStyle name="40% - Accent2 2 3 8 2" xfId="15303"/>
    <cellStyle name="40% - Accent2 2 3 8 2 2" xfId="15304"/>
    <cellStyle name="40% - Accent2 2 3 8 2 3" xfId="52999"/>
    <cellStyle name="40% - Accent2 2 3 8 3" xfId="15305"/>
    <cellStyle name="40% - Accent2 2 3 8 4" xfId="15306"/>
    <cellStyle name="40% - Accent2 2 3 9" xfId="15307"/>
    <cellStyle name="40% - Accent2 2 3 9 2" xfId="15308"/>
    <cellStyle name="40% - Accent2 2 3 9 3" xfId="53000"/>
    <cellStyle name="40% - Accent2 2 4" xfId="15309"/>
    <cellStyle name="40% - Accent2 2 4 10" xfId="15310"/>
    <cellStyle name="40% - Accent2 2 4 2" xfId="15311"/>
    <cellStyle name="40% - Accent2 2 4 2 2" xfId="15312"/>
    <cellStyle name="40% - Accent2 2 4 2 2 2" xfId="15313"/>
    <cellStyle name="40% - Accent2 2 4 2 2 2 2" xfId="15314"/>
    <cellStyle name="40% - Accent2 2 4 2 2 2 2 2" xfId="15315"/>
    <cellStyle name="40% - Accent2 2 4 2 2 2 2 2 2" xfId="15316"/>
    <cellStyle name="40% - Accent2 2 4 2 2 2 2 2 3" xfId="53001"/>
    <cellStyle name="40% - Accent2 2 4 2 2 2 2 3" xfId="15317"/>
    <cellStyle name="40% - Accent2 2 4 2 2 2 2 4" xfId="15318"/>
    <cellStyle name="40% - Accent2 2 4 2 2 2 3" xfId="15319"/>
    <cellStyle name="40% - Accent2 2 4 2 2 2 3 2" xfId="15320"/>
    <cellStyle name="40% - Accent2 2 4 2 2 2 3 2 2" xfId="15321"/>
    <cellStyle name="40% - Accent2 2 4 2 2 2 3 2 3" xfId="53002"/>
    <cellStyle name="40% - Accent2 2 4 2 2 2 3 3" xfId="15322"/>
    <cellStyle name="40% - Accent2 2 4 2 2 2 3 4" xfId="15323"/>
    <cellStyle name="40% - Accent2 2 4 2 2 2 4" xfId="15324"/>
    <cellStyle name="40% - Accent2 2 4 2 2 2 4 2" xfId="15325"/>
    <cellStyle name="40% - Accent2 2 4 2 2 2 4 3" xfId="53003"/>
    <cellStyle name="40% - Accent2 2 4 2 2 2 5" xfId="15326"/>
    <cellStyle name="40% - Accent2 2 4 2 2 2 6" xfId="15327"/>
    <cellStyle name="40% - Accent2 2 4 2 2 3" xfId="15328"/>
    <cellStyle name="40% - Accent2 2 4 2 2 3 2" xfId="15329"/>
    <cellStyle name="40% - Accent2 2 4 2 2 3 2 2" xfId="15330"/>
    <cellStyle name="40% - Accent2 2 4 2 2 3 2 3" xfId="53004"/>
    <cellStyle name="40% - Accent2 2 4 2 2 3 3" xfId="15331"/>
    <cellStyle name="40% - Accent2 2 4 2 2 3 4" xfId="15332"/>
    <cellStyle name="40% - Accent2 2 4 2 2 4" xfId="15333"/>
    <cellStyle name="40% - Accent2 2 4 2 2 4 2" xfId="15334"/>
    <cellStyle name="40% - Accent2 2 4 2 2 4 2 2" xfId="15335"/>
    <cellStyle name="40% - Accent2 2 4 2 2 4 2 3" xfId="53005"/>
    <cellStyle name="40% - Accent2 2 4 2 2 4 3" xfId="15336"/>
    <cellStyle name="40% - Accent2 2 4 2 2 4 4" xfId="15337"/>
    <cellStyle name="40% - Accent2 2 4 2 2 5" xfId="15338"/>
    <cellStyle name="40% - Accent2 2 4 2 2 5 2" xfId="15339"/>
    <cellStyle name="40% - Accent2 2 4 2 2 5 3" xfId="53006"/>
    <cellStyle name="40% - Accent2 2 4 2 2 6" xfId="15340"/>
    <cellStyle name="40% - Accent2 2 4 2 2 7" xfId="15341"/>
    <cellStyle name="40% - Accent2 2 4 2 3" xfId="15342"/>
    <cellStyle name="40% - Accent2 2 4 2 3 2" xfId="15343"/>
    <cellStyle name="40% - Accent2 2 4 2 3 2 2" xfId="15344"/>
    <cellStyle name="40% - Accent2 2 4 2 3 2 2 2" xfId="15345"/>
    <cellStyle name="40% - Accent2 2 4 2 3 2 2 3" xfId="53007"/>
    <cellStyle name="40% - Accent2 2 4 2 3 2 3" xfId="15346"/>
    <cellStyle name="40% - Accent2 2 4 2 3 2 4" xfId="15347"/>
    <cellStyle name="40% - Accent2 2 4 2 3 3" xfId="15348"/>
    <cellStyle name="40% - Accent2 2 4 2 3 3 2" xfId="15349"/>
    <cellStyle name="40% - Accent2 2 4 2 3 3 2 2" xfId="15350"/>
    <cellStyle name="40% - Accent2 2 4 2 3 3 2 3" xfId="53008"/>
    <cellStyle name="40% - Accent2 2 4 2 3 3 3" xfId="15351"/>
    <cellStyle name="40% - Accent2 2 4 2 3 3 4" xfId="15352"/>
    <cellStyle name="40% - Accent2 2 4 2 3 4" xfId="15353"/>
    <cellStyle name="40% - Accent2 2 4 2 3 4 2" xfId="15354"/>
    <cellStyle name="40% - Accent2 2 4 2 3 4 3" xfId="53009"/>
    <cellStyle name="40% - Accent2 2 4 2 3 5" xfId="15355"/>
    <cellStyle name="40% - Accent2 2 4 2 3 6" xfId="15356"/>
    <cellStyle name="40% - Accent2 2 4 2 4" xfId="15357"/>
    <cellStyle name="40% - Accent2 2 4 2 4 2" xfId="15358"/>
    <cellStyle name="40% - Accent2 2 4 2 4 2 2" xfId="15359"/>
    <cellStyle name="40% - Accent2 2 4 2 4 2 3" xfId="53010"/>
    <cellStyle name="40% - Accent2 2 4 2 4 3" xfId="15360"/>
    <cellStyle name="40% - Accent2 2 4 2 4 4" xfId="15361"/>
    <cellStyle name="40% - Accent2 2 4 2 5" xfId="15362"/>
    <cellStyle name="40% - Accent2 2 4 2 5 2" xfId="15363"/>
    <cellStyle name="40% - Accent2 2 4 2 5 2 2" xfId="15364"/>
    <cellStyle name="40% - Accent2 2 4 2 5 2 3" xfId="53011"/>
    <cellStyle name="40% - Accent2 2 4 2 5 3" xfId="15365"/>
    <cellStyle name="40% - Accent2 2 4 2 5 4" xfId="15366"/>
    <cellStyle name="40% - Accent2 2 4 2 6" xfId="15367"/>
    <cellStyle name="40% - Accent2 2 4 2 6 2" xfId="15368"/>
    <cellStyle name="40% - Accent2 2 4 2 6 3" xfId="53012"/>
    <cellStyle name="40% - Accent2 2 4 2 7" xfId="15369"/>
    <cellStyle name="40% - Accent2 2 4 2 8" xfId="15370"/>
    <cellStyle name="40% - Accent2 2 4 3" xfId="15371"/>
    <cellStyle name="40% - Accent2 2 4 3 2" xfId="15372"/>
    <cellStyle name="40% - Accent2 2 4 3 2 2" xfId="15373"/>
    <cellStyle name="40% - Accent2 2 4 3 2 2 2" xfId="15374"/>
    <cellStyle name="40% - Accent2 2 4 3 2 2 2 2" xfId="15375"/>
    <cellStyle name="40% - Accent2 2 4 3 2 2 2 3" xfId="53013"/>
    <cellStyle name="40% - Accent2 2 4 3 2 2 3" xfId="15376"/>
    <cellStyle name="40% - Accent2 2 4 3 2 2 4" xfId="15377"/>
    <cellStyle name="40% - Accent2 2 4 3 2 3" xfId="15378"/>
    <cellStyle name="40% - Accent2 2 4 3 2 3 2" xfId="15379"/>
    <cellStyle name="40% - Accent2 2 4 3 2 3 2 2" xfId="15380"/>
    <cellStyle name="40% - Accent2 2 4 3 2 3 2 3" xfId="53014"/>
    <cellStyle name="40% - Accent2 2 4 3 2 3 3" xfId="15381"/>
    <cellStyle name="40% - Accent2 2 4 3 2 3 4" xfId="15382"/>
    <cellStyle name="40% - Accent2 2 4 3 2 4" xfId="15383"/>
    <cellStyle name="40% - Accent2 2 4 3 2 4 2" xfId="15384"/>
    <cellStyle name="40% - Accent2 2 4 3 2 4 3" xfId="53015"/>
    <cellStyle name="40% - Accent2 2 4 3 2 5" xfId="15385"/>
    <cellStyle name="40% - Accent2 2 4 3 2 6" xfId="15386"/>
    <cellStyle name="40% - Accent2 2 4 3 3" xfId="15387"/>
    <cellStyle name="40% - Accent2 2 4 3 3 2" xfId="15388"/>
    <cellStyle name="40% - Accent2 2 4 3 3 2 2" xfId="15389"/>
    <cellStyle name="40% - Accent2 2 4 3 3 2 3" xfId="53016"/>
    <cellStyle name="40% - Accent2 2 4 3 3 3" xfId="15390"/>
    <cellStyle name="40% - Accent2 2 4 3 3 4" xfId="15391"/>
    <cellStyle name="40% - Accent2 2 4 3 4" xfId="15392"/>
    <cellStyle name="40% - Accent2 2 4 3 4 2" xfId="15393"/>
    <cellStyle name="40% - Accent2 2 4 3 4 2 2" xfId="15394"/>
    <cellStyle name="40% - Accent2 2 4 3 4 2 3" xfId="53017"/>
    <cellStyle name="40% - Accent2 2 4 3 4 3" xfId="15395"/>
    <cellStyle name="40% - Accent2 2 4 3 4 4" xfId="15396"/>
    <cellStyle name="40% - Accent2 2 4 3 5" xfId="15397"/>
    <cellStyle name="40% - Accent2 2 4 3 5 2" xfId="15398"/>
    <cellStyle name="40% - Accent2 2 4 3 5 3" xfId="53018"/>
    <cellStyle name="40% - Accent2 2 4 3 6" xfId="15399"/>
    <cellStyle name="40% - Accent2 2 4 3 7" xfId="15400"/>
    <cellStyle name="40% - Accent2 2 4 4" xfId="15401"/>
    <cellStyle name="40% - Accent2 2 4 4 2" xfId="15402"/>
    <cellStyle name="40% - Accent2 2 4 4 2 2" xfId="15403"/>
    <cellStyle name="40% - Accent2 2 4 4 2 2 2" xfId="15404"/>
    <cellStyle name="40% - Accent2 2 4 4 2 2 3" xfId="53019"/>
    <cellStyle name="40% - Accent2 2 4 4 2 3" xfId="15405"/>
    <cellStyle name="40% - Accent2 2 4 4 2 4" xfId="15406"/>
    <cellStyle name="40% - Accent2 2 4 4 3" xfId="15407"/>
    <cellStyle name="40% - Accent2 2 4 4 3 2" xfId="15408"/>
    <cellStyle name="40% - Accent2 2 4 4 3 2 2" xfId="15409"/>
    <cellStyle name="40% - Accent2 2 4 4 3 2 3" xfId="53020"/>
    <cellStyle name="40% - Accent2 2 4 4 3 3" xfId="15410"/>
    <cellStyle name="40% - Accent2 2 4 4 3 4" xfId="15411"/>
    <cellStyle name="40% - Accent2 2 4 4 4" xfId="15412"/>
    <cellStyle name="40% - Accent2 2 4 4 4 2" xfId="15413"/>
    <cellStyle name="40% - Accent2 2 4 4 4 3" xfId="53021"/>
    <cellStyle name="40% - Accent2 2 4 4 5" xfId="15414"/>
    <cellStyle name="40% - Accent2 2 4 4 6" xfId="15415"/>
    <cellStyle name="40% - Accent2 2 4 5" xfId="15416"/>
    <cellStyle name="40% - Accent2 2 4 5 2" xfId="15417"/>
    <cellStyle name="40% - Accent2 2 4 5 2 2" xfId="15418"/>
    <cellStyle name="40% - Accent2 2 4 5 2 2 2" xfId="15419"/>
    <cellStyle name="40% - Accent2 2 4 5 2 2 3" xfId="53022"/>
    <cellStyle name="40% - Accent2 2 4 5 2 3" xfId="15420"/>
    <cellStyle name="40% - Accent2 2 4 5 2 4" xfId="15421"/>
    <cellStyle name="40% - Accent2 2 4 5 3" xfId="15422"/>
    <cellStyle name="40% - Accent2 2 4 5 3 2" xfId="15423"/>
    <cellStyle name="40% - Accent2 2 4 5 3 3" xfId="53023"/>
    <cellStyle name="40% - Accent2 2 4 5 4" xfId="15424"/>
    <cellStyle name="40% - Accent2 2 4 5 5" xfId="15425"/>
    <cellStyle name="40% - Accent2 2 4 6" xfId="15426"/>
    <cellStyle name="40% - Accent2 2 4 6 2" xfId="15427"/>
    <cellStyle name="40% - Accent2 2 4 6 2 2" xfId="15428"/>
    <cellStyle name="40% - Accent2 2 4 6 2 3" xfId="53024"/>
    <cellStyle name="40% - Accent2 2 4 6 3" xfId="15429"/>
    <cellStyle name="40% - Accent2 2 4 6 4" xfId="15430"/>
    <cellStyle name="40% - Accent2 2 4 7" xfId="15431"/>
    <cellStyle name="40% - Accent2 2 4 7 2" xfId="15432"/>
    <cellStyle name="40% - Accent2 2 4 7 2 2" xfId="15433"/>
    <cellStyle name="40% - Accent2 2 4 7 2 3" xfId="53025"/>
    <cellStyle name="40% - Accent2 2 4 7 3" xfId="15434"/>
    <cellStyle name="40% - Accent2 2 4 7 4" xfId="15435"/>
    <cellStyle name="40% - Accent2 2 4 8" xfId="15436"/>
    <cellStyle name="40% - Accent2 2 4 8 2" xfId="15437"/>
    <cellStyle name="40% - Accent2 2 4 8 3" xfId="53026"/>
    <cellStyle name="40% - Accent2 2 4 9" xfId="15438"/>
    <cellStyle name="40% - Accent2 2 5" xfId="15439"/>
    <cellStyle name="40% - Accent2 2 5 10" xfId="15440"/>
    <cellStyle name="40% - Accent2 2 5 2" xfId="15441"/>
    <cellStyle name="40% - Accent2 2 5 2 2" xfId="15442"/>
    <cellStyle name="40% - Accent2 2 5 2 2 2" xfId="15443"/>
    <cellStyle name="40% - Accent2 2 5 2 2 2 2" xfId="15444"/>
    <cellStyle name="40% - Accent2 2 5 2 2 2 2 2" xfId="15445"/>
    <cellStyle name="40% - Accent2 2 5 2 2 2 2 2 2" xfId="15446"/>
    <cellStyle name="40% - Accent2 2 5 2 2 2 2 2 3" xfId="53027"/>
    <cellStyle name="40% - Accent2 2 5 2 2 2 2 3" xfId="15447"/>
    <cellStyle name="40% - Accent2 2 5 2 2 2 2 4" xfId="15448"/>
    <cellStyle name="40% - Accent2 2 5 2 2 2 3" xfId="15449"/>
    <cellStyle name="40% - Accent2 2 5 2 2 2 3 2" xfId="15450"/>
    <cellStyle name="40% - Accent2 2 5 2 2 2 3 2 2" xfId="15451"/>
    <cellStyle name="40% - Accent2 2 5 2 2 2 3 2 3" xfId="53028"/>
    <cellStyle name="40% - Accent2 2 5 2 2 2 3 3" xfId="15452"/>
    <cellStyle name="40% - Accent2 2 5 2 2 2 3 4" xfId="15453"/>
    <cellStyle name="40% - Accent2 2 5 2 2 2 4" xfId="15454"/>
    <cellStyle name="40% - Accent2 2 5 2 2 2 4 2" xfId="15455"/>
    <cellStyle name="40% - Accent2 2 5 2 2 2 4 3" xfId="53029"/>
    <cellStyle name="40% - Accent2 2 5 2 2 2 5" xfId="15456"/>
    <cellStyle name="40% - Accent2 2 5 2 2 2 6" xfId="15457"/>
    <cellStyle name="40% - Accent2 2 5 2 2 3" xfId="15458"/>
    <cellStyle name="40% - Accent2 2 5 2 2 3 2" xfId="15459"/>
    <cellStyle name="40% - Accent2 2 5 2 2 3 2 2" xfId="15460"/>
    <cellStyle name="40% - Accent2 2 5 2 2 3 2 3" xfId="53030"/>
    <cellStyle name="40% - Accent2 2 5 2 2 3 3" xfId="15461"/>
    <cellStyle name="40% - Accent2 2 5 2 2 3 4" xfId="15462"/>
    <cellStyle name="40% - Accent2 2 5 2 2 4" xfId="15463"/>
    <cellStyle name="40% - Accent2 2 5 2 2 4 2" xfId="15464"/>
    <cellStyle name="40% - Accent2 2 5 2 2 4 2 2" xfId="15465"/>
    <cellStyle name="40% - Accent2 2 5 2 2 4 2 3" xfId="53031"/>
    <cellStyle name="40% - Accent2 2 5 2 2 4 3" xfId="15466"/>
    <cellStyle name="40% - Accent2 2 5 2 2 4 4" xfId="15467"/>
    <cellStyle name="40% - Accent2 2 5 2 2 5" xfId="15468"/>
    <cellStyle name="40% - Accent2 2 5 2 2 5 2" xfId="15469"/>
    <cellStyle name="40% - Accent2 2 5 2 2 5 3" xfId="53032"/>
    <cellStyle name="40% - Accent2 2 5 2 2 6" xfId="15470"/>
    <cellStyle name="40% - Accent2 2 5 2 2 7" xfId="15471"/>
    <cellStyle name="40% - Accent2 2 5 2 3" xfId="15472"/>
    <cellStyle name="40% - Accent2 2 5 2 3 2" xfId="15473"/>
    <cellStyle name="40% - Accent2 2 5 2 3 2 2" xfId="15474"/>
    <cellStyle name="40% - Accent2 2 5 2 3 2 2 2" xfId="15475"/>
    <cellStyle name="40% - Accent2 2 5 2 3 2 2 3" xfId="53033"/>
    <cellStyle name="40% - Accent2 2 5 2 3 2 3" xfId="15476"/>
    <cellStyle name="40% - Accent2 2 5 2 3 2 4" xfId="15477"/>
    <cellStyle name="40% - Accent2 2 5 2 3 3" xfId="15478"/>
    <cellStyle name="40% - Accent2 2 5 2 3 3 2" xfId="15479"/>
    <cellStyle name="40% - Accent2 2 5 2 3 3 2 2" xfId="15480"/>
    <cellStyle name="40% - Accent2 2 5 2 3 3 2 3" xfId="53034"/>
    <cellStyle name="40% - Accent2 2 5 2 3 3 3" xfId="15481"/>
    <cellStyle name="40% - Accent2 2 5 2 3 3 4" xfId="15482"/>
    <cellStyle name="40% - Accent2 2 5 2 3 4" xfId="15483"/>
    <cellStyle name="40% - Accent2 2 5 2 3 4 2" xfId="15484"/>
    <cellStyle name="40% - Accent2 2 5 2 3 4 3" xfId="53035"/>
    <cellStyle name="40% - Accent2 2 5 2 3 5" xfId="15485"/>
    <cellStyle name="40% - Accent2 2 5 2 3 6" xfId="15486"/>
    <cellStyle name="40% - Accent2 2 5 2 4" xfId="15487"/>
    <cellStyle name="40% - Accent2 2 5 2 4 2" xfId="15488"/>
    <cellStyle name="40% - Accent2 2 5 2 4 2 2" xfId="15489"/>
    <cellStyle name="40% - Accent2 2 5 2 4 2 3" xfId="53036"/>
    <cellStyle name="40% - Accent2 2 5 2 4 3" xfId="15490"/>
    <cellStyle name="40% - Accent2 2 5 2 4 4" xfId="15491"/>
    <cellStyle name="40% - Accent2 2 5 2 5" xfId="15492"/>
    <cellStyle name="40% - Accent2 2 5 2 5 2" xfId="15493"/>
    <cellStyle name="40% - Accent2 2 5 2 5 2 2" xfId="15494"/>
    <cellStyle name="40% - Accent2 2 5 2 5 2 3" xfId="53037"/>
    <cellStyle name="40% - Accent2 2 5 2 5 3" xfId="15495"/>
    <cellStyle name="40% - Accent2 2 5 2 5 4" xfId="15496"/>
    <cellStyle name="40% - Accent2 2 5 2 6" xfId="15497"/>
    <cellStyle name="40% - Accent2 2 5 2 6 2" xfId="15498"/>
    <cellStyle name="40% - Accent2 2 5 2 6 3" xfId="53038"/>
    <cellStyle name="40% - Accent2 2 5 2 7" xfId="15499"/>
    <cellStyle name="40% - Accent2 2 5 2 8" xfId="15500"/>
    <cellStyle name="40% - Accent2 2 5 3" xfId="15501"/>
    <cellStyle name="40% - Accent2 2 5 3 2" xfId="15502"/>
    <cellStyle name="40% - Accent2 2 5 3 2 2" xfId="15503"/>
    <cellStyle name="40% - Accent2 2 5 3 2 2 2" xfId="15504"/>
    <cellStyle name="40% - Accent2 2 5 3 2 2 2 2" xfId="15505"/>
    <cellStyle name="40% - Accent2 2 5 3 2 2 2 3" xfId="53039"/>
    <cellStyle name="40% - Accent2 2 5 3 2 2 3" xfId="15506"/>
    <cellStyle name="40% - Accent2 2 5 3 2 2 4" xfId="15507"/>
    <cellStyle name="40% - Accent2 2 5 3 2 3" xfId="15508"/>
    <cellStyle name="40% - Accent2 2 5 3 2 3 2" xfId="15509"/>
    <cellStyle name="40% - Accent2 2 5 3 2 3 2 2" xfId="15510"/>
    <cellStyle name="40% - Accent2 2 5 3 2 3 2 3" xfId="53040"/>
    <cellStyle name="40% - Accent2 2 5 3 2 3 3" xfId="15511"/>
    <cellStyle name="40% - Accent2 2 5 3 2 3 4" xfId="15512"/>
    <cellStyle name="40% - Accent2 2 5 3 2 4" xfId="15513"/>
    <cellStyle name="40% - Accent2 2 5 3 2 4 2" xfId="15514"/>
    <cellStyle name="40% - Accent2 2 5 3 2 4 3" xfId="53041"/>
    <cellStyle name="40% - Accent2 2 5 3 2 5" xfId="15515"/>
    <cellStyle name="40% - Accent2 2 5 3 2 6" xfId="15516"/>
    <cellStyle name="40% - Accent2 2 5 3 3" xfId="15517"/>
    <cellStyle name="40% - Accent2 2 5 3 3 2" xfId="15518"/>
    <cellStyle name="40% - Accent2 2 5 3 3 2 2" xfId="15519"/>
    <cellStyle name="40% - Accent2 2 5 3 3 2 3" xfId="53042"/>
    <cellStyle name="40% - Accent2 2 5 3 3 3" xfId="15520"/>
    <cellStyle name="40% - Accent2 2 5 3 3 4" xfId="15521"/>
    <cellStyle name="40% - Accent2 2 5 3 4" xfId="15522"/>
    <cellStyle name="40% - Accent2 2 5 3 4 2" xfId="15523"/>
    <cellStyle name="40% - Accent2 2 5 3 4 2 2" xfId="15524"/>
    <cellStyle name="40% - Accent2 2 5 3 4 2 3" xfId="53043"/>
    <cellStyle name="40% - Accent2 2 5 3 4 3" xfId="15525"/>
    <cellStyle name="40% - Accent2 2 5 3 4 4" xfId="15526"/>
    <cellStyle name="40% - Accent2 2 5 3 5" xfId="15527"/>
    <cellStyle name="40% - Accent2 2 5 3 5 2" xfId="15528"/>
    <cellStyle name="40% - Accent2 2 5 3 5 3" xfId="53044"/>
    <cellStyle name="40% - Accent2 2 5 3 6" xfId="15529"/>
    <cellStyle name="40% - Accent2 2 5 3 7" xfId="15530"/>
    <cellStyle name="40% - Accent2 2 5 4" xfId="15531"/>
    <cellStyle name="40% - Accent2 2 5 4 2" xfId="15532"/>
    <cellStyle name="40% - Accent2 2 5 4 2 2" xfId="15533"/>
    <cellStyle name="40% - Accent2 2 5 4 2 2 2" xfId="15534"/>
    <cellStyle name="40% - Accent2 2 5 4 2 2 3" xfId="53045"/>
    <cellStyle name="40% - Accent2 2 5 4 2 3" xfId="15535"/>
    <cellStyle name="40% - Accent2 2 5 4 2 4" xfId="15536"/>
    <cellStyle name="40% - Accent2 2 5 4 3" xfId="15537"/>
    <cellStyle name="40% - Accent2 2 5 4 3 2" xfId="15538"/>
    <cellStyle name="40% - Accent2 2 5 4 3 2 2" xfId="15539"/>
    <cellStyle name="40% - Accent2 2 5 4 3 2 3" xfId="53046"/>
    <cellStyle name="40% - Accent2 2 5 4 3 3" xfId="15540"/>
    <cellStyle name="40% - Accent2 2 5 4 3 4" xfId="15541"/>
    <cellStyle name="40% - Accent2 2 5 4 4" xfId="15542"/>
    <cellStyle name="40% - Accent2 2 5 4 4 2" xfId="15543"/>
    <cellStyle name="40% - Accent2 2 5 4 4 3" xfId="53047"/>
    <cellStyle name="40% - Accent2 2 5 4 5" xfId="15544"/>
    <cellStyle name="40% - Accent2 2 5 4 6" xfId="15545"/>
    <cellStyle name="40% - Accent2 2 5 5" xfId="15546"/>
    <cellStyle name="40% - Accent2 2 5 5 2" xfId="15547"/>
    <cellStyle name="40% - Accent2 2 5 5 2 2" xfId="15548"/>
    <cellStyle name="40% - Accent2 2 5 5 2 2 2" xfId="15549"/>
    <cellStyle name="40% - Accent2 2 5 5 2 2 3" xfId="53048"/>
    <cellStyle name="40% - Accent2 2 5 5 2 3" xfId="15550"/>
    <cellStyle name="40% - Accent2 2 5 5 2 4" xfId="15551"/>
    <cellStyle name="40% - Accent2 2 5 5 3" xfId="15552"/>
    <cellStyle name="40% - Accent2 2 5 5 3 2" xfId="15553"/>
    <cellStyle name="40% - Accent2 2 5 5 3 3" xfId="53049"/>
    <cellStyle name="40% - Accent2 2 5 5 4" xfId="15554"/>
    <cellStyle name="40% - Accent2 2 5 5 5" xfId="15555"/>
    <cellStyle name="40% - Accent2 2 5 6" xfId="15556"/>
    <cellStyle name="40% - Accent2 2 5 6 2" xfId="15557"/>
    <cellStyle name="40% - Accent2 2 5 6 2 2" xfId="15558"/>
    <cellStyle name="40% - Accent2 2 5 6 2 3" xfId="53050"/>
    <cellStyle name="40% - Accent2 2 5 6 3" xfId="15559"/>
    <cellStyle name="40% - Accent2 2 5 6 4" xfId="15560"/>
    <cellStyle name="40% - Accent2 2 5 7" xfId="15561"/>
    <cellStyle name="40% - Accent2 2 5 7 2" xfId="15562"/>
    <cellStyle name="40% - Accent2 2 5 7 2 2" xfId="15563"/>
    <cellStyle name="40% - Accent2 2 5 7 2 3" xfId="53051"/>
    <cellStyle name="40% - Accent2 2 5 7 3" xfId="15564"/>
    <cellStyle name="40% - Accent2 2 5 7 4" xfId="15565"/>
    <cellStyle name="40% - Accent2 2 5 8" xfId="15566"/>
    <cellStyle name="40% - Accent2 2 5 8 2" xfId="15567"/>
    <cellStyle name="40% - Accent2 2 5 8 3" xfId="53052"/>
    <cellStyle name="40% - Accent2 2 5 9" xfId="15568"/>
    <cellStyle name="40% - Accent2 2 6" xfId="15569"/>
    <cellStyle name="40% - Accent2 2 6 10" xfId="15570"/>
    <cellStyle name="40% - Accent2 2 6 2" xfId="15571"/>
    <cellStyle name="40% - Accent2 2 6 2 2" xfId="15572"/>
    <cellStyle name="40% - Accent2 2 6 2 2 2" xfId="15573"/>
    <cellStyle name="40% - Accent2 2 6 2 2 2 2" xfId="15574"/>
    <cellStyle name="40% - Accent2 2 6 2 2 2 2 2" xfId="15575"/>
    <cellStyle name="40% - Accent2 2 6 2 2 2 2 2 2" xfId="15576"/>
    <cellStyle name="40% - Accent2 2 6 2 2 2 2 2 3" xfId="53053"/>
    <cellStyle name="40% - Accent2 2 6 2 2 2 2 3" xfId="15577"/>
    <cellStyle name="40% - Accent2 2 6 2 2 2 2 4" xfId="15578"/>
    <cellStyle name="40% - Accent2 2 6 2 2 2 3" xfId="15579"/>
    <cellStyle name="40% - Accent2 2 6 2 2 2 3 2" xfId="15580"/>
    <cellStyle name="40% - Accent2 2 6 2 2 2 3 2 2" xfId="15581"/>
    <cellStyle name="40% - Accent2 2 6 2 2 2 3 2 3" xfId="53054"/>
    <cellStyle name="40% - Accent2 2 6 2 2 2 3 3" xfId="15582"/>
    <cellStyle name="40% - Accent2 2 6 2 2 2 3 4" xfId="15583"/>
    <cellStyle name="40% - Accent2 2 6 2 2 2 4" xfId="15584"/>
    <cellStyle name="40% - Accent2 2 6 2 2 2 4 2" xfId="15585"/>
    <cellStyle name="40% - Accent2 2 6 2 2 2 4 3" xfId="53055"/>
    <cellStyle name="40% - Accent2 2 6 2 2 2 5" xfId="15586"/>
    <cellStyle name="40% - Accent2 2 6 2 2 2 6" xfId="15587"/>
    <cellStyle name="40% - Accent2 2 6 2 2 3" xfId="15588"/>
    <cellStyle name="40% - Accent2 2 6 2 2 3 2" xfId="15589"/>
    <cellStyle name="40% - Accent2 2 6 2 2 3 2 2" xfId="15590"/>
    <cellStyle name="40% - Accent2 2 6 2 2 3 2 3" xfId="53056"/>
    <cellStyle name="40% - Accent2 2 6 2 2 3 3" xfId="15591"/>
    <cellStyle name="40% - Accent2 2 6 2 2 3 4" xfId="15592"/>
    <cellStyle name="40% - Accent2 2 6 2 2 4" xfId="15593"/>
    <cellStyle name="40% - Accent2 2 6 2 2 4 2" xfId="15594"/>
    <cellStyle name="40% - Accent2 2 6 2 2 4 2 2" xfId="15595"/>
    <cellStyle name="40% - Accent2 2 6 2 2 4 2 3" xfId="53057"/>
    <cellStyle name="40% - Accent2 2 6 2 2 4 3" xfId="15596"/>
    <cellStyle name="40% - Accent2 2 6 2 2 4 4" xfId="15597"/>
    <cellStyle name="40% - Accent2 2 6 2 2 5" xfId="15598"/>
    <cellStyle name="40% - Accent2 2 6 2 2 5 2" xfId="15599"/>
    <cellStyle name="40% - Accent2 2 6 2 2 5 3" xfId="53058"/>
    <cellStyle name="40% - Accent2 2 6 2 2 6" xfId="15600"/>
    <cellStyle name="40% - Accent2 2 6 2 2 7" xfId="15601"/>
    <cellStyle name="40% - Accent2 2 6 2 3" xfId="15602"/>
    <cellStyle name="40% - Accent2 2 6 2 3 2" xfId="15603"/>
    <cellStyle name="40% - Accent2 2 6 2 3 2 2" xfId="15604"/>
    <cellStyle name="40% - Accent2 2 6 2 3 2 2 2" xfId="15605"/>
    <cellStyle name="40% - Accent2 2 6 2 3 2 2 3" xfId="53059"/>
    <cellStyle name="40% - Accent2 2 6 2 3 2 3" xfId="15606"/>
    <cellStyle name="40% - Accent2 2 6 2 3 2 4" xfId="15607"/>
    <cellStyle name="40% - Accent2 2 6 2 3 3" xfId="15608"/>
    <cellStyle name="40% - Accent2 2 6 2 3 3 2" xfId="15609"/>
    <cellStyle name="40% - Accent2 2 6 2 3 3 2 2" xfId="15610"/>
    <cellStyle name="40% - Accent2 2 6 2 3 3 2 3" xfId="53060"/>
    <cellStyle name="40% - Accent2 2 6 2 3 3 3" xfId="15611"/>
    <cellStyle name="40% - Accent2 2 6 2 3 3 4" xfId="15612"/>
    <cellStyle name="40% - Accent2 2 6 2 3 4" xfId="15613"/>
    <cellStyle name="40% - Accent2 2 6 2 3 4 2" xfId="15614"/>
    <cellStyle name="40% - Accent2 2 6 2 3 4 3" xfId="53061"/>
    <cellStyle name="40% - Accent2 2 6 2 3 5" xfId="15615"/>
    <cellStyle name="40% - Accent2 2 6 2 3 6" xfId="15616"/>
    <cellStyle name="40% - Accent2 2 6 2 4" xfId="15617"/>
    <cellStyle name="40% - Accent2 2 6 2 4 2" xfId="15618"/>
    <cellStyle name="40% - Accent2 2 6 2 4 2 2" xfId="15619"/>
    <cellStyle name="40% - Accent2 2 6 2 4 2 3" xfId="53062"/>
    <cellStyle name="40% - Accent2 2 6 2 4 3" xfId="15620"/>
    <cellStyle name="40% - Accent2 2 6 2 4 4" xfId="15621"/>
    <cellStyle name="40% - Accent2 2 6 2 5" xfId="15622"/>
    <cellStyle name="40% - Accent2 2 6 2 5 2" xfId="15623"/>
    <cellStyle name="40% - Accent2 2 6 2 5 2 2" xfId="15624"/>
    <cellStyle name="40% - Accent2 2 6 2 5 2 3" xfId="53063"/>
    <cellStyle name="40% - Accent2 2 6 2 5 3" xfId="15625"/>
    <cellStyle name="40% - Accent2 2 6 2 5 4" xfId="15626"/>
    <cellStyle name="40% - Accent2 2 6 2 6" xfId="15627"/>
    <cellStyle name="40% - Accent2 2 6 2 6 2" xfId="15628"/>
    <cellStyle name="40% - Accent2 2 6 2 6 3" xfId="53064"/>
    <cellStyle name="40% - Accent2 2 6 2 7" xfId="15629"/>
    <cellStyle name="40% - Accent2 2 6 2 8" xfId="15630"/>
    <cellStyle name="40% - Accent2 2 6 3" xfId="15631"/>
    <cellStyle name="40% - Accent2 2 6 3 2" xfId="15632"/>
    <cellStyle name="40% - Accent2 2 6 3 2 2" xfId="15633"/>
    <cellStyle name="40% - Accent2 2 6 3 2 2 2" xfId="15634"/>
    <cellStyle name="40% - Accent2 2 6 3 2 2 2 2" xfId="15635"/>
    <cellStyle name="40% - Accent2 2 6 3 2 2 2 3" xfId="53065"/>
    <cellStyle name="40% - Accent2 2 6 3 2 2 3" xfId="15636"/>
    <cellStyle name="40% - Accent2 2 6 3 2 2 4" xfId="15637"/>
    <cellStyle name="40% - Accent2 2 6 3 2 3" xfId="15638"/>
    <cellStyle name="40% - Accent2 2 6 3 2 3 2" xfId="15639"/>
    <cellStyle name="40% - Accent2 2 6 3 2 3 2 2" xfId="15640"/>
    <cellStyle name="40% - Accent2 2 6 3 2 3 2 3" xfId="53066"/>
    <cellStyle name="40% - Accent2 2 6 3 2 3 3" xfId="15641"/>
    <cellStyle name="40% - Accent2 2 6 3 2 3 4" xfId="15642"/>
    <cellStyle name="40% - Accent2 2 6 3 2 4" xfId="15643"/>
    <cellStyle name="40% - Accent2 2 6 3 2 4 2" xfId="15644"/>
    <cellStyle name="40% - Accent2 2 6 3 2 4 3" xfId="53067"/>
    <cellStyle name="40% - Accent2 2 6 3 2 5" xfId="15645"/>
    <cellStyle name="40% - Accent2 2 6 3 2 6" xfId="15646"/>
    <cellStyle name="40% - Accent2 2 6 3 3" xfId="15647"/>
    <cellStyle name="40% - Accent2 2 6 3 3 2" xfId="15648"/>
    <cellStyle name="40% - Accent2 2 6 3 3 2 2" xfId="15649"/>
    <cellStyle name="40% - Accent2 2 6 3 3 2 3" xfId="53068"/>
    <cellStyle name="40% - Accent2 2 6 3 3 3" xfId="15650"/>
    <cellStyle name="40% - Accent2 2 6 3 3 4" xfId="15651"/>
    <cellStyle name="40% - Accent2 2 6 3 4" xfId="15652"/>
    <cellStyle name="40% - Accent2 2 6 3 4 2" xfId="15653"/>
    <cellStyle name="40% - Accent2 2 6 3 4 2 2" xfId="15654"/>
    <cellStyle name="40% - Accent2 2 6 3 4 2 3" xfId="53069"/>
    <cellStyle name="40% - Accent2 2 6 3 4 3" xfId="15655"/>
    <cellStyle name="40% - Accent2 2 6 3 4 4" xfId="15656"/>
    <cellStyle name="40% - Accent2 2 6 3 5" xfId="15657"/>
    <cellStyle name="40% - Accent2 2 6 3 5 2" xfId="15658"/>
    <cellStyle name="40% - Accent2 2 6 3 5 3" xfId="53070"/>
    <cellStyle name="40% - Accent2 2 6 3 6" xfId="15659"/>
    <cellStyle name="40% - Accent2 2 6 3 7" xfId="15660"/>
    <cellStyle name="40% - Accent2 2 6 4" xfId="15661"/>
    <cellStyle name="40% - Accent2 2 6 4 2" xfId="15662"/>
    <cellStyle name="40% - Accent2 2 6 4 2 2" xfId="15663"/>
    <cellStyle name="40% - Accent2 2 6 4 2 2 2" xfId="15664"/>
    <cellStyle name="40% - Accent2 2 6 4 2 2 3" xfId="53071"/>
    <cellStyle name="40% - Accent2 2 6 4 2 3" xfId="15665"/>
    <cellStyle name="40% - Accent2 2 6 4 2 4" xfId="15666"/>
    <cellStyle name="40% - Accent2 2 6 4 3" xfId="15667"/>
    <cellStyle name="40% - Accent2 2 6 4 3 2" xfId="15668"/>
    <cellStyle name="40% - Accent2 2 6 4 3 2 2" xfId="15669"/>
    <cellStyle name="40% - Accent2 2 6 4 3 2 3" xfId="53072"/>
    <cellStyle name="40% - Accent2 2 6 4 3 3" xfId="15670"/>
    <cellStyle name="40% - Accent2 2 6 4 3 4" xfId="15671"/>
    <cellStyle name="40% - Accent2 2 6 4 4" xfId="15672"/>
    <cellStyle name="40% - Accent2 2 6 4 4 2" xfId="15673"/>
    <cellStyle name="40% - Accent2 2 6 4 4 3" xfId="53073"/>
    <cellStyle name="40% - Accent2 2 6 4 5" xfId="15674"/>
    <cellStyle name="40% - Accent2 2 6 4 6" xfId="15675"/>
    <cellStyle name="40% - Accent2 2 6 5" xfId="15676"/>
    <cellStyle name="40% - Accent2 2 6 5 2" xfId="15677"/>
    <cellStyle name="40% - Accent2 2 6 5 2 2" xfId="15678"/>
    <cellStyle name="40% - Accent2 2 6 5 2 2 2" xfId="15679"/>
    <cellStyle name="40% - Accent2 2 6 5 2 2 3" xfId="53074"/>
    <cellStyle name="40% - Accent2 2 6 5 2 3" xfId="15680"/>
    <cellStyle name="40% - Accent2 2 6 5 2 4" xfId="15681"/>
    <cellStyle name="40% - Accent2 2 6 5 3" xfId="15682"/>
    <cellStyle name="40% - Accent2 2 6 5 3 2" xfId="15683"/>
    <cellStyle name="40% - Accent2 2 6 5 3 3" xfId="53075"/>
    <cellStyle name="40% - Accent2 2 6 5 4" xfId="15684"/>
    <cellStyle name="40% - Accent2 2 6 5 5" xfId="15685"/>
    <cellStyle name="40% - Accent2 2 6 6" xfId="15686"/>
    <cellStyle name="40% - Accent2 2 6 6 2" xfId="15687"/>
    <cellStyle name="40% - Accent2 2 6 6 2 2" xfId="15688"/>
    <cellStyle name="40% - Accent2 2 6 6 2 3" xfId="53076"/>
    <cellStyle name="40% - Accent2 2 6 6 3" xfId="15689"/>
    <cellStyle name="40% - Accent2 2 6 6 4" xfId="15690"/>
    <cellStyle name="40% - Accent2 2 6 7" xfId="15691"/>
    <cellStyle name="40% - Accent2 2 6 7 2" xfId="15692"/>
    <cellStyle name="40% - Accent2 2 6 7 2 2" xfId="15693"/>
    <cellStyle name="40% - Accent2 2 6 7 2 3" xfId="53077"/>
    <cellStyle name="40% - Accent2 2 6 7 3" xfId="15694"/>
    <cellStyle name="40% - Accent2 2 6 7 4" xfId="15695"/>
    <cellStyle name="40% - Accent2 2 6 8" xfId="15696"/>
    <cellStyle name="40% - Accent2 2 6 8 2" xfId="15697"/>
    <cellStyle name="40% - Accent2 2 6 8 3" xfId="53078"/>
    <cellStyle name="40% - Accent2 2 6 9" xfId="15698"/>
    <cellStyle name="40% - Accent2 2 7" xfId="15699"/>
    <cellStyle name="40% - Accent2 2 7 2" xfId="15700"/>
    <cellStyle name="40% - Accent2 2 7 2 2" xfId="15701"/>
    <cellStyle name="40% - Accent2 2 7 2 2 2" xfId="15702"/>
    <cellStyle name="40% - Accent2 2 7 2 2 2 2" xfId="15703"/>
    <cellStyle name="40% - Accent2 2 7 2 2 2 2 2" xfId="15704"/>
    <cellStyle name="40% - Accent2 2 7 2 2 2 2 3" xfId="53079"/>
    <cellStyle name="40% - Accent2 2 7 2 2 2 3" xfId="15705"/>
    <cellStyle name="40% - Accent2 2 7 2 2 2 4" xfId="15706"/>
    <cellStyle name="40% - Accent2 2 7 2 2 3" xfId="15707"/>
    <cellStyle name="40% - Accent2 2 7 2 2 3 2" xfId="15708"/>
    <cellStyle name="40% - Accent2 2 7 2 2 3 2 2" xfId="15709"/>
    <cellStyle name="40% - Accent2 2 7 2 2 3 2 3" xfId="53080"/>
    <cellStyle name="40% - Accent2 2 7 2 2 3 3" xfId="15710"/>
    <cellStyle name="40% - Accent2 2 7 2 2 3 4" xfId="15711"/>
    <cellStyle name="40% - Accent2 2 7 2 2 4" xfId="15712"/>
    <cellStyle name="40% - Accent2 2 7 2 2 4 2" xfId="15713"/>
    <cellStyle name="40% - Accent2 2 7 2 2 4 3" xfId="53081"/>
    <cellStyle name="40% - Accent2 2 7 2 2 5" xfId="15714"/>
    <cellStyle name="40% - Accent2 2 7 2 2 6" xfId="15715"/>
    <cellStyle name="40% - Accent2 2 7 2 3" xfId="15716"/>
    <cellStyle name="40% - Accent2 2 7 2 3 2" xfId="15717"/>
    <cellStyle name="40% - Accent2 2 7 2 3 2 2" xfId="15718"/>
    <cellStyle name="40% - Accent2 2 7 2 3 2 3" xfId="53082"/>
    <cellStyle name="40% - Accent2 2 7 2 3 3" xfId="15719"/>
    <cellStyle name="40% - Accent2 2 7 2 3 4" xfId="15720"/>
    <cellStyle name="40% - Accent2 2 7 2 4" xfId="15721"/>
    <cellStyle name="40% - Accent2 2 7 2 4 2" xfId="15722"/>
    <cellStyle name="40% - Accent2 2 7 2 4 2 2" xfId="15723"/>
    <cellStyle name="40% - Accent2 2 7 2 4 2 3" xfId="53083"/>
    <cellStyle name="40% - Accent2 2 7 2 4 3" xfId="15724"/>
    <cellStyle name="40% - Accent2 2 7 2 4 4" xfId="15725"/>
    <cellStyle name="40% - Accent2 2 7 2 5" xfId="15726"/>
    <cellStyle name="40% - Accent2 2 7 2 5 2" xfId="15727"/>
    <cellStyle name="40% - Accent2 2 7 2 5 3" xfId="53084"/>
    <cellStyle name="40% - Accent2 2 7 2 6" xfId="15728"/>
    <cellStyle name="40% - Accent2 2 7 2 7" xfId="15729"/>
    <cellStyle name="40% - Accent2 2 7 3" xfId="15730"/>
    <cellStyle name="40% - Accent2 2 7 3 2" xfId="15731"/>
    <cellStyle name="40% - Accent2 2 7 3 2 2" xfId="15732"/>
    <cellStyle name="40% - Accent2 2 7 3 2 2 2" xfId="15733"/>
    <cellStyle name="40% - Accent2 2 7 3 2 2 3" xfId="53085"/>
    <cellStyle name="40% - Accent2 2 7 3 2 3" xfId="15734"/>
    <cellStyle name="40% - Accent2 2 7 3 2 4" xfId="15735"/>
    <cellStyle name="40% - Accent2 2 7 3 3" xfId="15736"/>
    <cellStyle name="40% - Accent2 2 7 3 3 2" xfId="15737"/>
    <cellStyle name="40% - Accent2 2 7 3 3 2 2" xfId="15738"/>
    <cellStyle name="40% - Accent2 2 7 3 3 2 3" xfId="53086"/>
    <cellStyle name="40% - Accent2 2 7 3 3 3" xfId="15739"/>
    <cellStyle name="40% - Accent2 2 7 3 3 4" xfId="15740"/>
    <cellStyle name="40% - Accent2 2 7 3 4" xfId="15741"/>
    <cellStyle name="40% - Accent2 2 7 3 4 2" xfId="15742"/>
    <cellStyle name="40% - Accent2 2 7 3 4 3" xfId="53087"/>
    <cellStyle name="40% - Accent2 2 7 3 5" xfId="15743"/>
    <cellStyle name="40% - Accent2 2 7 3 6" xfId="15744"/>
    <cellStyle name="40% - Accent2 2 7 4" xfId="15745"/>
    <cellStyle name="40% - Accent2 2 7 4 2" xfId="15746"/>
    <cellStyle name="40% - Accent2 2 7 4 2 2" xfId="15747"/>
    <cellStyle name="40% - Accent2 2 7 4 2 3" xfId="53088"/>
    <cellStyle name="40% - Accent2 2 7 4 3" xfId="15748"/>
    <cellStyle name="40% - Accent2 2 7 4 4" xfId="15749"/>
    <cellStyle name="40% - Accent2 2 7 5" xfId="15750"/>
    <cellStyle name="40% - Accent2 2 7 5 2" xfId="15751"/>
    <cellStyle name="40% - Accent2 2 7 5 2 2" xfId="15752"/>
    <cellStyle name="40% - Accent2 2 7 5 2 3" xfId="53089"/>
    <cellStyle name="40% - Accent2 2 7 5 3" xfId="15753"/>
    <cellStyle name="40% - Accent2 2 7 5 4" xfId="15754"/>
    <cellStyle name="40% - Accent2 2 7 6" xfId="15755"/>
    <cellStyle name="40% - Accent2 2 7 6 2" xfId="15756"/>
    <cellStyle name="40% - Accent2 2 7 6 3" xfId="53090"/>
    <cellStyle name="40% - Accent2 2 7 7" xfId="15757"/>
    <cellStyle name="40% - Accent2 2 7 8" xfId="15758"/>
    <cellStyle name="40% - Accent2 2 8" xfId="15759"/>
    <cellStyle name="40% - Accent2 2 8 2" xfId="15760"/>
    <cellStyle name="40% - Accent2 2 8 2 2" xfId="15761"/>
    <cellStyle name="40% - Accent2 2 8 2 2 2" xfId="15762"/>
    <cellStyle name="40% - Accent2 2 8 2 2 2 2" xfId="15763"/>
    <cellStyle name="40% - Accent2 2 8 2 2 2 3" xfId="53091"/>
    <cellStyle name="40% - Accent2 2 8 2 2 3" xfId="15764"/>
    <cellStyle name="40% - Accent2 2 8 2 2 4" xfId="15765"/>
    <cellStyle name="40% - Accent2 2 8 2 3" xfId="15766"/>
    <cellStyle name="40% - Accent2 2 8 2 3 2" xfId="15767"/>
    <cellStyle name="40% - Accent2 2 8 2 3 2 2" xfId="15768"/>
    <cellStyle name="40% - Accent2 2 8 2 3 2 3" xfId="53092"/>
    <cellStyle name="40% - Accent2 2 8 2 3 3" xfId="15769"/>
    <cellStyle name="40% - Accent2 2 8 2 3 4" xfId="15770"/>
    <cellStyle name="40% - Accent2 2 8 2 4" xfId="15771"/>
    <cellStyle name="40% - Accent2 2 8 2 4 2" xfId="15772"/>
    <cellStyle name="40% - Accent2 2 8 2 4 3" xfId="53093"/>
    <cellStyle name="40% - Accent2 2 8 2 5" xfId="15773"/>
    <cellStyle name="40% - Accent2 2 8 2 6" xfId="15774"/>
    <cellStyle name="40% - Accent2 2 8 3" xfId="15775"/>
    <cellStyle name="40% - Accent2 2 8 3 2" xfId="15776"/>
    <cellStyle name="40% - Accent2 2 8 3 2 2" xfId="15777"/>
    <cellStyle name="40% - Accent2 2 8 3 2 3" xfId="53094"/>
    <cellStyle name="40% - Accent2 2 8 3 3" xfId="15778"/>
    <cellStyle name="40% - Accent2 2 8 3 4" xfId="15779"/>
    <cellStyle name="40% - Accent2 2 8 4" xfId="15780"/>
    <cellStyle name="40% - Accent2 2 8 4 2" xfId="15781"/>
    <cellStyle name="40% - Accent2 2 8 4 2 2" xfId="15782"/>
    <cellStyle name="40% - Accent2 2 8 4 2 3" xfId="53095"/>
    <cellStyle name="40% - Accent2 2 8 4 3" xfId="15783"/>
    <cellStyle name="40% - Accent2 2 8 4 4" xfId="15784"/>
    <cellStyle name="40% - Accent2 2 8 5" xfId="15785"/>
    <cellStyle name="40% - Accent2 2 8 5 2" xfId="15786"/>
    <cellStyle name="40% - Accent2 2 8 5 3" xfId="53096"/>
    <cellStyle name="40% - Accent2 2 8 6" xfId="15787"/>
    <cellStyle name="40% - Accent2 2 8 7" xfId="15788"/>
    <cellStyle name="40% - Accent2 2 9" xfId="15789"/>
    <cellStyle name="40% - Accent2 2 9 2" xfId="15790"/>
    <cellStyle name="40% - Accent2 2 9 2 2" xfId="15791"/>
    <cellStyle name="40% - Accent2 2 9 2 2 2" xfId="15792"/>
    <cellStyle name="40% - Accent2 2 9 2 2 3" xfId="53097"/>
    <cellStyle name="40% - Accent2 2 9 2 3" xfId="15793"/>
    <cellStyle name="40% - Accent2 2 9 2 4" xfId="15794"/>
    <cellStyle name="40% - Accent2 2 9 3" xfId="15795"/>
    <cellStyle name="40% - Accent2 2 9 3 2" xfId="15796"/>
    <cellStyle name="40% - Accent2 2 9 3 2 2" xfId="15797"/>
    <cellStyle name="40% - Accent2 2 9 3 2 3" xfId="53098"/>
    <cellStyle name="40% - Accent2 2 9 3 3" xfId="15798"/>
    <cellStyle name="40% - Accent2 2 9 3 4" xfId="15799"/>
    <cellStyle name="40% - Accent2 2 9 4" xfId="15800"/>
    <cellStyle name="40% - Accent2 2 9 4 2" xfId="15801"/>
    <cellStyle name="40% - Accent2 2 9 4 3" xfId="53099"/>
    <cellStyle name="40% - Accent2 2 9 5" xfId="15802"/>
    <cellStyle name="40% - Accent2 2 9 6" xfId="15803"/>
    <cellStyle name="40% - Accent2 3" xfId="15804"/>
    <cellStyle name="40% - Accent2 3 10" xfId="15805"/>
    <cellStyle name="40% - Accent2 3 11" xfId="15806"/>
    <cellStyle name="40% - Accent2 3 12" xfId="60170"/>
    <cellStyle name="40% - Accent2 3 2" xfId="15807"/>
    <cellStyle name="40% - Accent2 3 2 10" xfId="15808"/>
    <cellStyle name="40% - Accent2 3 2 11" xfId="60353"/>
    <cellStyle name="40% - Accent2 3 2 2" xfId="15809"/>
    <cellStyle name="40% - Accent2 3 2 2 2" xfId="15810"/>
    <cellStyle name="40% - Accent2 3 2 2 2 2" xfId="15811"/>
    <cellStyle name="40% - Accent2 3 2 2 2 2 2" xfId="15812"/>
    <cellStyle name="40% - Accent2 3 2 2 2 2 2 2" xfId="15813"/>
    <cellStyle name="40% - Accent2 3 2 2 2 2 2 2 2" xfId="15814"/>
    <cellStyle name="40% - Accent2 3 2 2 2 2 2 2 3" xfId="53100"/>
    <cellStyle name="40% - Accent2 3 2 2 2 2 2 3" xfId="15815"/>
    <cellStyle name="40% - Accent2 3 2 2 2 2 2 4" xfId="15816"/>
    <cellStyle name="40% - Accent2 3 2 2 2 2 3" xfId="15817"/>
    <cellStyle name="40% - Accent2 3 2 2 2 2 3 2" xfId="15818"/>
    <cellStyle name="40% - Accent2 3 2 2 2 2 3 2 2" xfId="15819"/>
    <cellStyle name="40% - Accent2 3 2 2 2 2 3 2 3" xfId="53101"/>
    <cellStyle name="40% - Accent2 3 2 2 2 2 3 3" xfId="15820"/>
    <cellStyle name="40% - Accent2 3 2 2 2 2 3 4" xfId="15821"/>
    <cellStyle name="40% - Accent2 3 2 2 2 2 4" xfId="15822"/>
    <cellStyle name="40% - Accent2 3 2 2 2 2 4 2" xfId="15823"/>
    <cellStyle name="40% - Accent2 3 2 2 2 2 4 3" xfId="53102"/>
    <cellStyle name="40% - Accent2 3 2 2 2 2 5" xfId="15824"/>
    <cellStyle name="40% - Accent2 3 2 2 2 2 6" xfId="15825"/>
    <cellStyle name="40% - Accent2 3 2 2 2 3" xfId="15826"/>
    <cellStyle name="40% - Accent2 3 2 2 2 3 2" xfId="15827"/>
    <cellStyle name="40% - Accent2 3 2 2 2 3 2 2" xfId="15828"/>
    <cellStyle name="40% - Accent2 3 2 2 2 3 2 3" xfId="53103"/>
    <cellStyle name="40% - Accent2 3 2 2 2 3 3" xfId="15829"/>
    <cellStyle name="40% - Accent2 3 2 2 2 3 4" xfId="15830"/>
    <cellStyle name="40% - Accent2 3 2 2 2 4" xfId="15831"/>
    <cellStyle name="40% - Accent2 3 2 2 2 4 2" xfId="15832"/>
    <cellStyle name="40% - Accent2 3 2 2 2 4 2 2" xfId="15833"/>
    <cellStyle name="40% - Accent2 3 2 2 2 4 2 3" xfId="53104"/>
    <cellStyle name="40% - Accent2 3 2 2 2 4 3" xfId="15834"/>
    <cellStyle name="40% - Accent2 3 2 2 2 4 4" xfId="15835"/>
    <cellStyle name="40% - Accent2 3 2 2 2 5" xfId="15836"/>
    <cellStyle name="40% - Accent2 3 2 2 2 5 2" xfId="15837"/>
    <cellStyle name="40% - Accent2 3 2 2 2 5 3" xfId="53105"/>
    <cellStyle name="40% - Accent2 3 2 2 2 6" xfId="15838"/>
    <cellStyle name="40% - Accent2 3 2 2 2 7" xfId="15839"/>
    <cellStyle name="40% - Accent2 3 2 2 3" xfId="15840"/>
    <cellStyle name="40% - Accent2 3 2 2 3 2" xfId="15841"/>
    <cellStyle name="40% - Accent2 3 2 2 3 2 2" xfId="15842"/>
    <cellStyle name="40% - Accent2 3 2 2 3 2 2 2" xfId="15843"/>
    <cellStyle name="40% - Accent2 3 2 2 3 2 2 3" xfId="53106"/>
    <cellStyle name="40% - Accent2 3 2 2 3 2 3" xfId="15844"/>
    <cellStyle name="40% - Accent2 3 2 2 3 2 4" xfId="15845"/>
    <cellStyle name="40% - Accent2 3 2 2 3 3" xfId="15846"/>
    <cellStyle name="40% - Accent2 3 2 2 3 3 2" xfId="15847"/>
    <cellStyle name="40% - Accent2 3 2 2 3 3 2 2" xfId="15848"/>
    <cellStyle name="40% - Accent2 3 2 2 3 3 2 3" xfId="53107"/>
    <cellStyle name="40% - Accent2 3 2 2 3 3 3" xfId="15849"/>
    <cellStyle name="40% - Accent2 3 2 2 3 3 4" xfId="15850"/>
    <cellStyle name="40% - Accent2 3 2 2 3 4" xfId="15851"/>
    <cellStyle name="40% - Accent2 3 2 2 3 4 2" xfId="15852"/>
    <cellStyle name="40% - Accent2 3 2 2 3 4 3" xfId="53108"/>
    <cellStyle name="40% - Accent2 3 2 2 3 5" xfId="15853"/>
    <cellStyle name="40% - Accent2 3 2 2 3 6" xfId="15854"/>
    <cellStyle name="40% - Accent2 3 2 2 4" xfId="15855"/>
    <cellStyle name="40% - Accent2 3 2 2 4 2" xfId="15856"/>
    <cellStyle name="40% - Accent2 3 2 2 4 2 2" xfId="15857"/>
    <cellStyle name="40% - Accent2 3 2 2 4 2 3" xfId="53109"/>
    <cellStyle name="40% - Accent2 3 2 2 4 3" xfId="15858"/>
    <cellStyle name="40% - Accent2 3 2 2 4 4" xfId="15859"/>
    <cellStyle name="40% - Accent2 3 2 2 5" xfId="15860"/>
    <cellStyle name="40% - Accent2 3 2 2 5 2" xfId="15861"/>
    <cellStyle name="40% - Accent2 3 2 2 5 2 2" xfId="15862"/>
    <cellStyle name="40% - Accent2 3 2 2 5 2 3" xfId="53110"/>
    <cellStyle name="40% - Accent2 3 2 2 5 3" xfId="15863"/>
    <cellStyle name="40% - Accent2 3 2 2 5 4" xfId="15864"/>
    <cellStyle name="40% - Accent2 3 2 2 6" xfId="15865"/>
    <cellStyle name="40% - Accent2 3 2 2 6 2" xfId="15866"/>
    <cellStyle name="40% - Accent2 3 2 2 6 3" xfId="53111"/>
    <cellStyle name="40% - Accent2 3 2 2 7" xfId="15867"/>
    <cellStyle name="40% - Accent2 3 2 2 8" xfId="15868"/>
    <cellStyle name="40% - Accent2 3 2 2 9" xfId="60721"/>
    <cellStyle name="40% - Accent2 3 2 3" xfId="15869"/>
    <cellStyle name="40% - Accent2 3 2 3 2" xfId="15870"/>
    <cellStyle name="40% - Accent2 3 2 3 2 2" xfId="15871"/>
    <cellStyle name="40% - Accent2 3 2 3 2 2 2" xfId="15872"/>
    <cellStyle name="40% - Accent2 3 2 3 2 2 2 2" xfId="15873"/>
    <cellStyle name="40% - Accent2 3 2 3 2 2 2 3" xfId="53112"/>
    <cellStyle name="40% - Accent2 3 2 3 2 2 3" xfId="15874"/>
    <cellStyle name="40% - Accent2 3 2 3 2 2 4" xfId="15875"/>
    <cellStyle name="40% - Accent2 3 2 3 2 3" xfId="15876"/>
    <cellStyle name="40% - Accent2 3 2 3 2 3 2" xfId="15877"/>
    <cellStyle name="40% - Accent2 3 2 3 2 3 2 2" xfId="15878"/>
    <cellStyle name="40% - Accent2 3 2 3 2 3 2 3" xfId="53113"/>
    <cellStyle name="40% - Accent2 3 2 3 2 3 3" xfId="15879"/>
    <cellStyle name="40% - Accent2 3 2 3 2 3 4" xfId="15880"/>
    <cellStyle name="40% - Accent2 3 2 3 2 4" xfId="15881"/>
    <cellStyle name="40% - Accent2 3 2 3 2 4 2" xfId="15882"/>
    <cellStyle name="40% - Accent2 3 2 3 2 4 3" xfId="53114"/>
    <cellStyle name="40% - Accent2 3 2 3 2 5" xfId="15883"/>
    <cellStyle name="40% - Accent2 3 2 3 2 6" xfId="15884"/>
    <cellStyle name="40% - Accent2 3 2 3 3" xfId="15885"/>
    <cellStyle name="40% - Accent2 3 2 3 3 2" xfId="15886"/>
    <cellStyle name="40% - Accent2 3 2 3 3 2 2" xfId="15887"/>
    <cellStyle name="40% - Accent2 3 2 3 3 2 3" xfId="53115"/>
    <cellStyle name="40% - Accent2 3 2 3 3 3" xfId="15888"/>
    <cellStyle name="40% - Accent2 3 2 3 3 4" xfId="15889"/>
    <cellStyle name="40% - Accent2 3 2 3 4" xfId="15890"/>
    <cellStyle name="40% - Accent2 3 2 3 4 2" xfId="15891"/>
    <cellStyle name="40% - Accent2 3 2 3 4 2 2" xfId="15892"/>
    <cellStyle name="40% - Accent2 3 2 3 4 2 3" xfId="53116"/>
    <cellStyle name="40% - Accent2 3 2 3 4 3" xfId="15893"/>
    <cellStyle name="40% - Accent2 3 2 3 4 4" xfId="15894"/>
    <cellStyle name="40% - Accent2 3 2 3 5" xfId="15895"/>
    <cellStyle name="40% - Accent2 3 2 3 5 2" xfId="15896"/>
    <cellStyle name="40% - Accent2 3 2 3 5 3" xfId="53117"/>
    <cellStyle name="40% - Accent2 3 2 3 6" xfId="15897"/>
    <cellStyle name="40% - Accent2 3 2 3 7" xfId="15898"/>
    <cellStyle name="40% - Accent2 3 2 4" xfId="15899"/>
    <cellStyle name="40% - Accent2 3 2 4 2" xfId="15900"/>
    <cellStyle name="40% - Accent2 3 2 4 2 2" xfId="15901"/>
    <cellStyle name="40% - Accent2 3 2 4 2 2 2" xfId="15902"/>
    <cellStyle name="40% - Accent2 3 2 4 2 2 3" xfId="53118"/>
    <cellStyle name="40% - Accent2 3 2 4 2 3" xfId="15903"/>
    <cellStyle name="40% - Accent2 3 2 4 2 4" xfId="15904"/>
    <cellStyle name="40% - Accent2 3 2 4 3" xfId="15905"/>
    <cellStyle name="40% - Accent2 3 2 4 3 2" xfId="15906"/>
    <cellStyle name="40% - Accent2 3 2 4 3 2 2" xfId="15907"/>
    <cellStyle name="40% - Accent2 3 2 4 3 2 3" xfId="53119"/>
    <cellStyle name="40% - Accent2 3 2 4 3 3" xfId="15908"/>
    <cellStyle name="40% - Accent2 3 2 4 3 4" xfId="15909"/>
    <cellStyle name="40% - Accent2 3 2 4 4" xfId="15910"/>
    <cellStyle name="40% - Accent2 3 2 4 4 2" xfId="15911"/>
    <cellStyle name="40% - Accent2 3 2 4 4 3" xfId="53120"/>
    <cellStyle name="40% - Accent2 3 2 4 5" xfId="15912"/>
    <cellStyle name="40% - Accent2 3 2 4 6" xfId="15913"/>
    <cellStyle name="40% - Accent2 3 2 5" xfId="15914"/>
    <cellStyle name="40% - Accent2 3 2 5 2" xfId="15915"/>
    <cellStyle name="40% - Accent2 3 2 5 2 2" xfId="15916"/>
    <cellStyle name="40% - Accent2 3 2 5 2 2 2" xfId="15917"/>
    <cellStyle name="40% - Accent2 3 2 5 2 2 3" xfId="53121"/>
    <cellStyle name="40% - Accent2 3 2 5 2 3" xfId="15918"/>
    <cellStyle name="40% - Accent2 3 2 5 2 4" xfId="15919"/>
    <cellStyle name="40% - Accent2 3 2 5 3" xfId="15920"/>
    <cellStyle name="40% - Accent2 3 2 5 3 2" xfId="15921"/>
    <cellStyle name="40% - Accent2 3 2 5 3 3" xfId="53122"/>
    <cellStyle name="40% - Accent2 3 2 5 4" xfId="15922"/>
    <cellStyle name="40% - Accent2 3 2 5 5" xfId="15923"/>
    <cellStyle name="40% - Accent2 3 2 6" xfId="15924"/>
    <cellStyle name="40% - Accent2 3 2 6 2" xfId="15925"/>
    <cellStyle name="40% - Accent2 3 2 6 2 2" xfId="15926"/>
    <cellStyle name="40% - Accent2 3 2 6 2 3" xfId="53123"/>
    <cellStyle name="40% - Accent2 3 2 6 3" xfId="15927"/>
    <cellStyle name="40% - Accent2 3 2 6 4" xfId="15928"/>
    <cellStyle name="40% - Accent2 3 2 7" xfId="15929"/>
    <cellStyle name="40% - Accent2 3 2 7 2" xfId="15930"/>
    <cellStyle name="40% - Accent2 3 2 7 2 2" xfId="15931"/>
    <cellStyle name="40% - Accent2 3 2 7 2 3" xfId="53124"/>
    <cellStyle name="40% - Accent2 3 2 7 3" xfId="15932"/>
    <cellStyle name="40% - Accent2 3 2 7 4" xfId="15933"/>
    <cellStyle name="40% - Accent2 3 2 8" xfId="15934"/>
    <cellStyle name="40% - Accent2 3 2 8 2" xfId="15935"/>
    <cellStyle name="40% - Accent2 3 2 8 3" xfId="53125"/>
    <cellStyle name="40% - Accent2 3 2 9" xfId="15936"/>
    <cellStyle name="40% - Accent2 3 3" xfId="15937"/>
    <cellStyle name="40% - Accent2 3 3 10" xfId="60538"/>
    <cellStyle name="40% - Accent2 3 3 2" xfId="15938"/>
    <cellStyle name="40% - Accent2 3 3 2 2" xfId="15939"/>
    <cellStyle name="40% - Accent2 3 3 2 2 2" xfId="15940"/>
    <cellStyle name="40% - Accent2 3 3 2 2 2 2" xfId="15941"/>
    <cellStyle name="40% - Accent2 3 3 2 2 2 2 2" xfId="15942"/>
    <cellStyle name="40% - Accent2 3 3 2 2 2 2 3" xfId="53126"/>
    <cellStyle name="40% - Accent2 3 3 2 2 2 3" xfId="15943"/>
    <cellStyle name="40% - Accent2 3 3 2 2 2 4" xfId="15944"/>
    <cellStyle name="40% - Accent2 3 3 2 2 3" xfId="15945"/>
    <cellStyle name="40% - Accent2 3 3 2 2 3 2" xfId="15946"/>
    <cellStyle name="40% - Accent2 3 3 2 2 3 2 2" xfId="15947"/>
    <cellStyle name="40% - Accent2 3 3 2 2 3 2 3" xfId="53127"/>
    <cellStyle name="40% - Accent2 3 3 2 2 3 3" xfId="15948"/>
    <cellStyle name="40% - Accent2 3 3 2 2 3 4" xfId="15949"/>
    <cellStyle name="40% - Accent2 3 3 2 2 4" xfId="15950"/>
    <cellStyle name="40% - Accent2 3 3 2 2 4 2" xfId="15951"/>
    <cellStyle name="40% - Accent2 3 3 2 2 4 3" xfId="53128"/>
    <cellStyle name="40% - Accent2 3 3 2 2 5" xfId="15952"/>
    <cellStyle name="40% - Accent2 3 3 2 2 6" xfId="15953"/>
    <cellStyle name="40% - Accent2 3 3 2 3" xfId="15954"/>
    <cellStyle name="40% - Accent2 3 3 2 3 2" xfId="15955"/>
    <cellStyle name="40% - Accent2 3 3 2 3 2 2" xfId="15956"/>
    <cellStyle name="40% - Accent2 3 3 2 3 2 3" xfId="53129"/>
    <cellStyle name="40% - Accent2 3 3 2 3 3" xfId="15957"/>
    <cellStyle name="40% - Accent2 3 3 2 3 4" xfId="15958"/>
    <cellStyle name="40% - Accent2 3 3 2 4" xfId="15959"/>
    <cellStyle name="40% - Accent2 3 3 2 4 2" xfId="15960"/>
    <cellStyle name="40% - Accent2 3 3 2 4 2 2" xfId="15961"/>
    <cellStyle name="40% - Accent2 3 3 2 4 2 3" xfId="53130"/>
    <cellStyle name="40% - Accent2 3 3 2 4 3" xfId="15962"/>
    <cellStyle name="40% - Accent2 3 3 2 4 4" xfId="15963"/>
    <cellStyle name="40% - Accent2 3 3 2 5" xfId="15964"/>
    <cellStyle name="40% - Accent2 3 3 2 5 2" xfId="15965"/>
    <cellStyle name="40% - Accent2 3 3 2 5 3" xfId="53131"/>
    <cellStyle name="40% - Accent2 3 3 2 6" xfId="15966"/>
    <cellStyle name="40% - Accent2 3 3 2 7" xfId="15967"/>
    <cellStyle name="40% - Accent2 3 3 3" xfId="15968"/>
    <cellStyle name="40% - Accent2 3 3 3 2" xfId="15969"/>
    <cellStyle name="40% - Accent2 3 3 3 2 2" xfId="15970"/>
    <cellStyle name="40% - Accent2 3 3 3 2 2 2" xfId="15971"/>
    <cellStyle name="40% - Accent2 3 3 3 2 2 3" xfId="53132"/>
    <cellStyle name="40% - Accent2 3 3 3 2 3" xfId="15972"/>
    <cellStyle name="40% - Accent2 3 3 3 2 4" xfId="15973"/>
    <cellStyle name="40% - Accent2 3 3 3 3" xfId="15974"/>
    <cellStyle name="40% - Accent2 3 3 3 3 2" xfId="15975"/>
    <cellStyle name="40% - Accent2 3 3 3 3 2 2" xfId="15976"/>
    <cellStyle name="40% - Accent2 3 3 3 3 2 3" xfId="53133"/>
    <cellStyle name="40% - Accent2 3 3 3 3 3" xfId="15977"/>
    <cellStyle name="40% - Accent2 3 3 3 3 4" xfId="15978"/>
    <cellStyle name="40% - Accent2 3 3 3 4" xfId="15979"/>
    <cellStyle name="40% - Accent2 3 3 3 4 2" xfId="15980"/>
    <cellStyle name="40% - Accent2 3 3 3 4 3" xfId="53134"/>
    <cellStyle name="40% - Accent2 3 3 3 5" xfId="15981"/>
    <cellStyle name="40% - Accent2 3 3 3 6" xfId="15982"/>
    <cellStyle name="40% - Accent2 3 3 4" xfId="15983"/>
    <cellStyle name="40% - Accent2 3 3 4 2" xfId="15984"/>
    <cellStyle name="40% - Accent2 3 3 4 2 2" xfId="15985"/>
    <cellStyle name="40% - Accent2 3 3 4 2 2 2" xfId="15986"/>
    <cellStyle name="40% - Accent2 3 3 4 2 2 3" xfId="53135"/>
    <cellStyle name="40% - Accent2 3 3 4 2 3" xfId="15987"/>
    <cellStyle name="40% - Accent2 3 3 4 2 4" xfId="15988"/>
    <cellStyle name="40% - Accent2 3 3 4 3" xfId="15989"/>
    <cellStyle name="40% - Accent2 3 3 4 3 2" xfId="15990"/>
    <cellStyle name="40% - Accent2 3 3 4 3 3" xfId="53136"/>
    <cellStyle name="40% - Accent2 3 3 4 4" xfId="15991"/>
    <cellStyle name="40% - Accent2 3 3 4 5" xfId="15992"/>
    <cellStyle name="40% - Accent2 3 3 5" xfId="15993"/>
    <cellStyle name="40% - Accent2 3 3 5 2" xfId="15994"/>
    <cellStyle name="40% - Accent2 3 3 5 2 2" xfId="15995"/>
    <cellStyle name="40% - Accent2 3 3 5 2 3" xfId="53137"/>
    <cellStyle name="40% - Accent2 3 3 5 3" xfId="15996"/>
    <cellStyle name="40% - Accent2 3 3 5 4" xfId="15997"/>
    <cellStyle name="40% - Accent2 3 3 6" xfId="15998"/>
    <cellStyle name="40% - Accent2 3 3 6 2" xfId="15999"/>
    <cellStyle name="40% - Accent2 3 3 6 2 2" xfId="16000"/>
    <cellStyle name="40% - Accent2 3 3 6 2 3" xfId="53138"/>
    <cellStyle name="40% - Accent2 3 3 6 3" xfId="16001"/>
    <cellStyle name="40% - Accent2 3 3 6 4" xfId="16002"/>
    <cellStyle name="40% - Accent2 3 3 7" xfId="16003"/>
    <cellStyle name="40% - Accent2 3 3 7 2" xfId="16004"/>
    <cellStyle name="40% - Accent2 3 3 7 3" xfId="53139"/>
    <cellStyle name="40% - Accent2 3 3 8" xfId="16005"/>
    <cellStyle name="40% - Accent2 3 3 9" xfId="16006"/>
    <cellStyle name="40% - Accent2 3 4" xfId="16007"/>
    <cellStyle name="40% - Accent2 3 4 2" xfId="16008"/>
    <cellStyle name="40% - Accent2 3 4 2 2" xfId="16009"/>
    <cellStyle name="40% - Accent2 3 4 2 2 2" xfId="16010"/>
    <cellStyle name="40% - Accent2 3 4 2 2 2 2" xfId="16011"/>
    <cellStyle name="40% - Accent2 3 4 2 2 2 3" xfId="53140"/>
    <cellStyle name="40% - Accent2 3 4 2 2 3" xfId="16012"/>
    <cellStyle name="40% - Accent2 3 4 2 2 4" xfId="16013"/>
    <cellStyle name="40% - Accent2 3 4 2 3" xfId="16014"/>
    <cellStyle name="40% - Accent2 3 4 2 3 2" xfId="16015"/>
    <cellStyle name="40% - Accent2 3 4 2 3 2 2" xfId="16016"/>
    <cellStyle name="40% - Accent2 3 4 2 3 2 3" xfId="53141"/>
    <cellStyle name="40% - Accent2 3 4 2 3 3" xfId="16017"/>
    <cellStyle name="40% - Accent2 3 4 2 3 4" xfId="16018"/>
    <cellStyle name="40% - Accent2 3 4 2 4" xfId="16019"/>
    <cellStyle name="40% - Accent2 3 4 2 4 2" xfId="16020"/>
    <cellStyle name="40% - Accent2 3 4 2 4 3" xfId="53142"/>
    <cellStyle name="40% - Accent2 3 4 2 5" xfId="16021"/>
    <cellStyle name="40% - Accent2 3 4 2 6" xfId="16022"/>
    <cellStyle name="40% - Accent2 3 4 3" xfId="16023"/>
    <cellStyle name="40% - Accent2 3 4 3 2" xfId="16024"/>
    <cellStyle name="40% - Accent2 3 4 3 2 2" xfId="16025"/>
    <cellStyle name="40% - Accent2 3 4 3 2 3" xfId="53143"/>
    <cellStyle name="40% - Accent2 3 4 3 3" xfId="16026"/>
    <cellStyle name="40% - Accent2 3 4 3 4" xfId="16027"/>
    <cellStyle name="40% - Accent2 3 4 4" xfId="16028"/>
    <cellStyle name="40% - Accent2 3 4 4 2" xfId="16029"/>
    <cellStyle name="40% - Accent2 3 4 4 2 2" xfId="16030"/>
    <cellStyle name="40% - Accent2 3 4 4 2 3" xfId="53144"/>
    <cellStyle name="40% - Accent2 3 4 4 3" xfId="16031"/>
    <cellStyle name="40% - Accent2 3 4 4 4" xfId="16032"/>
    <cellStyle name="40% - Accent2 3 4 5" xfId="16033"/>
    <cellStyle name="40% - Accent2 3 4 5 2" xfId="16034"/>
    <cellStyle name="40% - Accent2 3 4 5 3" xfId="53145"/>
    <cellStyle name="40% - Accent2 3 4 6" xfId="16035"/>
    <cellStyle name="40% - Accent2 3 4 7" xfId="16036"/>
    <cellStyle name="40% - Accent2 3 5" xfId="16037"/>
    <cellStyle name="40% - Accent2 3 5 2" xfId="16038"/>
    <cellStyle name="40% - Accent2 3 5 2 2" xfId="16039"/>
    <cellStyle name="40% - Accent2 3 5 2 2 2" xfId="16040"/>
    <cellStyle name="40% - Accent2 3 5 2 2 3" xfId="53146"/>
    <cellStyle name="40% - Accent2 3 5 2 3" xfId="16041"/>
    <cellStyle name="40% - Accent2 3 5 2 4" xfId="16042"/>
    <cellStyle name="40% - Accent2 3 5 3" xfId="16043"/>
    <cellStyle name="40% - Accent2 3 5 3 2" xfId="16044"/>
    <cellStyle name="40% - Accent2 3 5 3 2 2" xfId="16045"/>
    <cellStyle name="40% - Accent2 3 5 3 2 3" xfId="53147"/>
    <cellStyle name="40% - Accent2 3 5 3 3" xfId="16046"/>
    <cellStyle name="40% - Accent2 3 5 3 4" xfId="16047"/>
    <cellStyle name="40% - Accent2 3 5 4" xfId="16048"/>
    <cellStyle name="40% - Accent2 3 5 4 2" xfId="16049"/>
    <cellStyle name="40% - Accent2 3 5 4 3" xfId="53148"/>
    <cellStyle name="40% - Accent2 3 5 5" xfId="16050"/>
    <cellStyle name="40% - Accent2 3 5 6" xfId="16051"/>
    <cellStyle name="40% - Accent2 3 6" xfId="16052"/>
    <cellStyle name="40% - Accent2 3 6 2" xfId="16053"/>
    <cellStyle name="40% - Accent2 3 6 2 2" xfId="16054"/>
    <cellStyle name="40% - Accent2 3 6 2 2 2" xfId="16055"/>
    <cellStyle name="40% - Accent2 3 6 2 2 3" xfId="53149"/>
    <cellStyle name="40% - Accent2 3 6 2 3" xfId="16056"/>
    <cellStyle name="40% - Accent2 3 6 2 4" xfId="16057"/>
    <cellStyle name="40% - Accent2 3 6 3" xfId="16058"/>
    <cellStyle name="40% - Accent2 3 6 3 2" xfId="16059"/>
    <cellStyle name="40% - Accent2 3 6 3 3" xfId="53150"/>
    <cellStyle name="40% - Accent2 3 6 4" xfId="16060"/>
    <cellStyle name="40% - Accent2 3 6 5" xfId="16061"/>
    <cellStyle name="40% - Accent2 3 7" xfId="16062"/>
    <cellStyle name="40% - Accent2 3 7 2" xfId="16063"/>
    <cellStyle name="40% - Accent2 3 7 2 2" xfId="16064"/>
    <cellStyle name="40% - Accent2 3 7 2 3" xfId="53151"/>
    <cellStyle name="40% - Accent2 3 7 3" xfId="16065"/>
    <cellStyle name="40% - Accent2 3 7 4" xfId="16066"/>
    <cellStyle name="40% - Accent2 3 8" xfId="16067"/>
    <cellStyle name="40% - Accent2 3 8 2" xfId="16068"/>
    <cellStyle name="40% - Accent2 3 8 2 2" xfId="16069"/>
    <cellStyle name="40% - Accent2 3 8 2 3" xfId="53152"/>
    <cellStyle name="40% - Accent2 3 8 3" xfId="16070"/>
    <cellStyle name="40% - Accent2 3 8 4" xfId="16071"/>
    <cellStyle name="40% - Accent2 3 9" xfId="16072"/>
    <cellStyle name="40% - Accent2 3 9 2" xfId="16073"/>
    <cellStyle name="40% - Accent2 3 9 3" xfId="53153"/>
    <cellStyle name="40% - Accent2 4" xfId="16074"/>
    <cellStyle name="40% - Accent2 4 10" xfId="16075"/>
    <cellStyle name="40% - Accent2 4 11" xfId="16076"/>
    <cellStyle name="40% - Accent2 4 12" xfId="60184"/>
    <cellStyle name="40% - Accent2 4 2" xfId="16077"/>
    <cellStyle name="40% - Accent2 4 2 10" xfId="16078"/>
    <cellStyle name="40% - Accent2 4 2 11" xfId="60367"/>
    <cellStyle name="40% - Accent2 4 2 2" xfId="16079"/>
    <cellStyle name="40% - Accent2 4 2 2 2" xfId="16080"/>
    <cellStyle name="40% - Accent2 4 2 2 2 2" xfId="16081"/>
    <cellStyle name="40% - Accent2 4 2 2 2 2 2" xfId="16082"/>
    <cellStyle name="40% - Accent2 4 2 2 2 2 2 2" xfId="16083"/>
    <cellStyle name="40% - Accent2 4 2 2 2 2 2 2 2" xfId="16084"/>
    <cellStyle name="40% - Accent2 4 2 2 2 2 2 2 3" xfId="53154"/>
    <cellStyle name="40% - Accent2 4 2 2 2 2 2 3" xfId="16085"/>
    <cellStyle name="40% - Accent2 4 2 2 2 2 2 4" xfId="16086"/>
    <cellStyle name="40% - Accent2 4 2 2 2 2 3" xfId="16087"/>
    <cellStyle name="40% - Accent2 4 2 2 2 2 3 2" xfId="16088"/>
    <cellStyle name="40% - Accent2 4 2 2 2 2 3 2 2" xfId="16089"/>
    <cellStyle name="40% - Accent2 4 2 2 2 2 3 2 3" xfId="53155"/>
    <cellStyle name="40% - Accent2 4 2 2 2 2 3 3" xfId="16090"/>
    <cellStyle name="40% - Accent2 4 2 2 2 2 3 4" xfId="16091"/>
    <cellStyle name="40% - Accent2 4 2 2 2 2 4" xfId="16092"/>
    <cellStyle name="40% - Accent2 4 2 2 2 2 4 2" xfId="16093"/>
    <cellStyle name="40% - Accent2 4 2 2 2 2 4 3" xfId="53156"/>
    <cellStyle name="40% - Accent2 4 2 2 2 2 5" xfId="16094"/>
    <cellStyle name="40% - Accent2 4 2 2 2 2 6" xfId="16095"/>
    <cellStyle name="40% - Accent2 4 2 2 2 3" xfId="16096"/>
    <cellStyle name="40% - Accent2 4 2 2 2 3 2" xfId="16097"/>
    <cellStyle name="40% - Accent2 4 2 2 2 3 2 2" xfId="16098"/>
    <cellStyle name="40% - Accent2 4 2 2 2 3 2 3" xfId="53157"/>
    <cellStyle name="40% - Accent2 4 2 2 2 3 3" xfId="16099"/>
    <cellStyle name="40% - Accent2 4 2 2 2 3 4" xfId="16100"/>
    <cellStyle name="40% - Accent2 4 2 2 2 4" xfId="16101"/>
    <cellStyle name="40% - Accent2 4 2 2 2 4 2" xfId="16102"/>
    <cellStyle name="40% - Accent2 4 2 2 2 4 2 2" xfId="16103"/>
    <cellStyle name="40% - Accent2 4 2 2 2 4 2 3" xfId="53158"/>
    <cellStyle name="40% - Accent2 4 2 2 2 4 3" xfId="16104"/>
    <cellStyle name="40% - Accent2 4 2 2 2 4 4" xfId="16105"/>
    <cellStyle name="40% - Accent2 4 2 2 2 5" xfId="16106"/>
    <cellStyle name="40% - Accent2 4 2 2 2 5 2" xfId="16107"/>
    <cellStyle name="40% - Accent2 4 2 2 2 5 3" xfId="53159"/>
    <cellStyle name="40% - Accent2 4 2 2 2 6" xfId="16108"/>
    <cellStyle name="40% - Accent2 4 2 2 2 7" xfId="16109"/>
    <cellStyle name="40% - Accent2 4 2 2 3" xfId="16110"/>
    <cellStyle name="40% - Accent2 4 2 2 3 2" xfId="16111"/>
    <cellStyle name="40% - Accent2 4 2 2 3 2 2" xfId="16112"/>
    <cellStyle name="40% - Accent2 4 2 2 3 2 2 2" xfId="16113"/>
    <cellStyle name="40% - Accent2 4 2 2 3 2 2 3" xfId="53160"/>
    <cellStyle name="40% - Accent2 4 2 2 3 2 3" xfId="16114"/>
    <cellStyle name="40% - Accent2 4 2 2 3 2 4" xfId="16115"/>
    <cellStyle name="40% - Accent2 4 2 2 3 3" xfId="16116"/>
    <cellStyle name="40% - Accent2 4 2 2 3 3 2" xfId="16117"/>
    <cellStyle name="40% - Accent2 4 2 2 3 3 2 2" xfId="16118"/>
    <cellStyle name="40% - Accent2 4 2 2 3 3 2 3" xfId="53161"/>
    <cellStyle name="40% - Accent2 4 2 2 3 3 3" xfId="16119"/>
    <cellStyle name="40% - Accent2 4 2 2 3 3 4" xfId="16120"/>
    <cellStyle name="40% - Accent2 4 2 2 3 4" xfId="16121"/>
    <cellStyle name="40% - Accent2 4 2 2 3 4 2" xfId="16122"/>
    <cellStyle name="40% - Accent2 4 2 2 3 4 3" xfId="53162"/>
    <cellStyle name="40% - Accent2 4 2 2 3 5" xfId="16123"/>
    <cellStyle name="40% - Accent2 4 2 2 3 6" xfId="16124"/>
    <cellStyle name="40% - Accent2 4 2 2 4" xfId="16125"/>
    <cellStyle name="40% - Accent2 4 2 2 4 2" xfId="16126"/>
    <cellStyle name="40% - Accent2 4 2 2 4 2 2" xfId="16127"/>
    <cellStyle name="40% - Accent2 4 2 2 4 2 3" xfId="53163"/>
    <cellStyle name="40% - Accent2 4 2 2 4 3" xfId="16128"/>
    <cellStyle name="40% - Accent2 4 2 2 4 4" xfId="16129"/>
    <cellStyle name="40% - Accent2 4 2 2 5" xfId="16130"/>
    <cellStyle name="40% - Accent2 4 2 2 5 2" xfId="16131"/>
    <cellStyle name="40% - Accent2 4 2 2 5 2 2" xfId="16132"/>
    <cellStyle name="40% - Accent2 4 2 2 5 2 3" xfId="53164"/>
    <cellStyle name="40% - Accent2 4 2 2 5 3" xfId="16133"/>
    <cellStyle name="40% - Accent2 4 2 2 5 4" xfId="16134"/>
    <cellStyle name="40% - Accent2 4 2 2 6" xfId="16135"/>
    <cellStyle name="40% - Accent2 4 2 2 6 2" xfId="16136"/>
    <cellStyle name="40% - Accent2 4 2 2 6 3" xfId="53165"/>
    <cellStyle name="40% - Accent2 4 2 2 7" xfId="16137"/>
    <cellStyle name="40% - Accent2 4 2 2 8" xfId="16138"/>
    <cellStyle name="40% - Accent2 4 2 2 9" xfId="60735"/>
    <cellStyle name="40% - Accent2 4 2 3" xfId="16139"/>
    <cellStyle name="40% - Accent2 4 2 3 2" xfId="16140"/>
    <cellStyle name="40% - Accent2 4 2 3 2 2" xfId="16141"/>
    <cellStyle name="40% - Accent2 4 2 3 2 2 2" xfId="16142"/>
    <cellStyle name="40% - Accent2 4 2 3 2 2 2 2" xfId="16143"/>
    <cellStyle name="40% - Accent2 4 2 3 2 2 2 3" xfId="53166"/>
    <cellStyle name="40% - Accent2 4 2 3 2 2 3" xfId="16144"/>
    <cellStyle name="40% - Accent2 4 2 3 2 2 4" xfId="16145"/>
    <cellStyle name="40% - Accent2 4 2 3 2 3" xfId="16146"/>
    <cellStyle name="40% - Accent2 4 2 3 2 3 2" xfId="16147"/>
    <cellStyle name="40% - Accent2 4 2 3 2 3 2 2" xfId="16148"/>
    <cellStyle name="40% - Accent2 4 2 3 2 3 2 3" xfId="53167"/>
    <cellStyle name="40% - Accent2 4 2 3 2 3 3" xfId="16149"/>
    <cellStyle name="40% - Accent2 4 2 3 2 3 4" xfId="16150"/>
    <cellStyle name="40% - Accent2 4 2 3 2 4" xfId="16151"/>
    <cellStyle name="40% - Accent2 4 2 3 2 4 2" xfId="16152"/>
    <cellStyle name="40% - Accent2 4 2 3 2 4 3" xfId="53168"/>
    <cellStyle name="40% - Accent2 4 2 3 2 5" xfId="16153"/>
    <cellStyle name="40% - Accent2 4 2 3 2 6" xfId="16154"/>
    <cellStyle name="40% - Accent2 4 2 3 3" xfId="16155"/>
    <cellStyle name="40% - Accent2 4 2 3 3 2" xfId="16156"/>
    <cellStyle name="40% - Accent2 4 2 3 3 2 2" xfId="16157"/>
    <cellStyle name="40% - Accent2 4 2 3 3 2 3" xfId="53169"/>
    <cellStyle name="40% - Accent2 4 2 3 3 3" xfId="16158"/>
    <cellStyle name="40% - Accent2 4 2 3 3 4" xfId="16159"/>
    <cellStyle name="40% - Accent2 4 2 3 4" xfId="16160"/>
    <cellStyle name="40% - Accent2 4 2 3 4 2" xfId="16161"/>
    <cellStyle name="40% - Accent2 4 2 3 4 2 2" xfId="16162"/>
    <cellStyle name="40% - Accent2 4 2 3 4 2 3" xfId="53170"/>
    <cellStyle name="40% - Accent2 4 2 3 4 3" xfId="16163"/>
    <cellStyle name="40% - Accent2 4 2 3 4 4" xfId="16164"/>
    <cellStyle name="40% - Accent2 4 2 3 5" xfId="16165"/>
    <cellStyle name="40% - Accent2 4 2 3 5 2" xfId="16166"/>
    <cellStyle name="40% - Accent2 4 2 3 5 3" xfId="53171"/>
    <cellStyle name="40% - Accent2 4 2 3 6" xfId="16167"/>
    <cellStyle name="40% - Accent2 4 2 3 7" xfId="16168"/>
    <cellStyle name="40% - Accent2 4 2 4" xfId="16169"/>
    <cellStyle name="40% - Accent2 4 2 4 2" xfId="16170"/>
    <cellStyle name="40% - Accent2 4 2 4 2 2" xfId="16171"/>
    <cellStyle name="40% - Accent2 4 2 4 2 2 2" xfId="16172"/>
    <cellStyle name="40% - Accent2 4 2 4 2 2 3" xfId="53172"/>
    <cellStyle name="40% - Accent2 4 2 4 2 3" xfId="16173"/>
    <cellStyle name="40% - Accent2 4 2 4 2 4" xfId="16174"/>
    <cellStyle name="40% - Accent2 4 2 4 3" xfId="16175"/>
    <cellStyle name="40% - Accent2 4 2 4 3 2" xfId="16176"/>
    <cellStyle name="40% - Accent2 4 2 4 3 2 2" xfId="16177"/>
    <cellStyle name="40% - Accent2 4 2 4 3 2 3" xfId="53173"/>
    <cellStyle name="40% - Accent2 4 2 4 3 3" xfId="16178"/>
    <cellStyle name="40% - Accent2 4 2 4 3 4" xfId="16179"/>
    <cellStyle name="40% - Accent2 4 2 4 4" xfId="16180"/>
    <cellStyle name="40% - Accent2 4 2 4 4 2" xfId="16181"/>
    <cellStyle name="40% - Accent2 4 2 4 4 3" xfId="53174"/>
    <cellStyle name="40% - Accent2 4 2 4 5" xfId="16182"/>
    <cellStyle name="40% - Accent2 4 2 4 6" xfId="16183"/>
    <cellStyle name="40% - Accent2 4 2 5" xfId="16184"/>
    <cellStyle name="40% - Accent2 4 2 5 2" xfId="16185"/>
    <cellStyle name="40% - Accent2 4 2 5 2 2" xfId="16186"/>
    <cellStyle name="40% - Accent2 4 2 5 2 2 2" xfId="16187"/>
    <cellStyle name="40% - Accent2 4 2 5 2 2 3" xfId="53175"/>
    <cellStyle name="40% - Accent2 4 2 5 2 3" xfId="16188"/>
    <cellStyle name="40% - Accent2 4 2 5 2 4" xfId="16189"/>
    <cellStyle name="40% - Accent2 4 2 5 3" xfId="16190"/>
    <cellStyle name="40% - Accent2 4 2 5 3 2" xfId="16191"/>
    <cellStyle name="40% - Accent2 4 2 5 3 3" xfId="53176"/>
    <cellStyle name="40% - Accent2 4 2 5 4" xfId="16192"/>
    <cellStyle name="40% - Accent2 4 2 5 5" xfId="16193"/>
    <cellStyle name="40% - Accent2 4 2 6" xfId="16194"/>
    <cellStyle name="40% - Accent2 4 2 6 2" xfId="16195"/>
    <cellStyle name="40% - Accent2 4 2 6 2 2" xfId="16196"/>
    <cellStyle name="40% - Accent2 4 2 6 2 3" xfId="53177"/>
    <cellStyle name="40% - Accent2 4 2 6 3" xfId="16197"/>
    <cellStyle name="40% - Accent2 4 2 6 4" xfId="16198"/>
    <cellStyle name="40% - Accent2 4 2 7" xfId="16199"/>
    <cellStyle name="40% - Accent2 4 2 7 2" xfId="16200"/>
    <cellStyle name="40% - Accent2 4 2 7 2 2" xfId="16201"/>
    <cellStyle name="40% - Accent2 4 2 7 2 3" xfId="53178"/>
    <cellStyle name="40% - Accent2 4 2 7 3" xfId="16202"/>
    <cellStyle name="40% - Accent2 4 2 7 4" xfId="16203"/>
    <cellStyle name="40% - Accent2 4 2 8" xfId="16204"/>
    <cellStyle name="40% - Accent2 4 2 8 2" xfId="16205"/>
    <cellStyle name="40% - Accent2 4 2 8 3" xfId="53179"/>
    <cellStyle name="40% - Accent2 4 2 9" xfId="16206"/>
    <cellStyle name="40% - Accent2 4 3" xfId="16207"/>
    <cellStyle name="40% - Accent2 4 3 2" xfId="16208"/>
    <cellStyle name="40% - Accent2 4 3 2 2" xfId="16209"/>
    <cellStyle name="40% - Accent2 4 3 2 2 2" xfId="16210"/>
    <cellStyle name="40% - Accent2 4 3 2 2 2 2" xfId="16211"/>
    <cellStyle name="40% - Accent2 4 3 2 2 2 2 2" xfId="16212"/>
    <cellStyle name="40% - Accent2 4 3 2 2 2 2 3" xfId="53180"/>
    <cellStyle name="40% - Accent2 4 3 2 2 2 3" xfId="16213"/>
    <cellStyle name="40% - Accent2 4 3 2 2 2 4" xfId="16214"/>
    <cellStyle name="40% - Accent2 4 3 2 2 3" xfId="16215"/>
    <cellStyle name="40% - Accent2 4 3 2 2 3 2" xfId="16216"/>
    <cellStyle name="40% - Accent2 4 3 2 2 3 2 2" xfId="16217"/>
    <cellStyle name="40% - Accent2 4 3 2 2 3 2 3" xfId="53181"/>
    <cellStyle name="40% - Accent2 4 3 2 2 3 3" xfId="16218"/>
    <cellStyle name="40% - Accent2 4 3 2 2 3 4" xfId="16219"/>
    <cellStyle name="40% - Accent2 4 3 2 2 4" xfId="16220"/>
    <cellStyle name="40% - Accent2 4 3 2 2 4 2" xfId="16221"/>
    <cellStyle name="40% - Accent2 4 3 2 2 4 3" xfId="53182"/>
    <cellStyle name="40% - Accent2 4 3 2 2 5" xfId="16222"/>
    <cellStyle name="40% - Accent2 4 3 2 2 6" xfId="16223"/>
    <cellStyle name="40% - Accent2 4 3 2 3" xfId="16224"/>
    <cellStyle name="40% - Accent2 4 3 2 3 2" xfId="16225"/>
    <cellStyle name="40% - Accent2 4 3 2 3 2 2" xfId="16226"/>
    <cellStyle name="40% - Accent2 4 3 2 3 2 3" xfId="53183"/>
    <cellStyle name="40% - Accent2 4 3 2 3 3" xfId="16227"/>
    <cellStyle name="40% - Accent2 4 3 2 3 4" xfId="16228"/>
    <cellStyle name="40% - Accent2 4 3 2 4" xfId="16229"/>
    <cellStyle name="40% - Accent2 4 3 2 4 2" xfId="16230"/>
    <cellStyle name="40% - Accent2 4 3 2 4 2 2" xfId="16231"/>
    <cellStyle name="40% - Accent2 4 3 2 4 2 3" xfId="53184"/>
    <cellStyle name="40% - Accent2 4 3 2 4 3" xfId="16232"/>
    <cellStyle name="40% - Accent2 4 3 2 4 4" xfId="16233"/>
    <cellStyle name="40% - Accent2 4 3 2 5" xfId="16234"/>
    <cellStyle name="40% - Accent2 4 3 2 5 2" xfId="16235"/>
    <cellStyle name="40% - Accent2 4 3 2 5 3" xfId="53185"/>
    <cellStyle name="40% - Accent2 4 3 2 6" xfId="16236"/>
    <cellStyle name="40% - Accent2 4 3 2 7" xfId="16237"/>
    <cellStyle name="40% - Accent2 4 3 3" xfId="16238"/>
    <cellStyle name="40% - Accent2 4 3 3 2" xfId="16239"/>
    <cellStyle name="40% - Accent2 4 3 3 2 2" xfId="16240"/>
    <cellStyle name="40% - Accent2 4 3 3 2 2 2" xfId="16241"/>
    <cellStyle name="40% - Accent2 4 3 3 2 2 3" xfId="53186"/>
    <cellStyle name="40% - Accent2 4 3 3 2 3" xfId="16242"/>
    <cellStyle name="40% - Accent2 4 3 3 2 4" xfId="16243"/>
    <cellStyle name="40% - Accent2 4 3 3 3" xfId="16244"/>
    <cellStyle name="40% - Accent2 4 3 3 3 2" xfId="16245"/>
    <cellStyle name="40% - Accent2 4 3 3 3 2 2" xfId="16246"/>
    <cellStyle name="40% - Accent2 4 3 3 3 2 3" xfId="53187"/>
    <cellStyle name="40% - Accent2 4 3 3 3 3" xfId="16247"/>
    <cellStyle name="40% - Accent2 4 3 3 3 4" xfId="16248"/>
    <cellStyle name="40% - Accent2 4 3 3 4" xfId="16249"/>
    <cellStyle name="40% - Accent2 4 3 3 4 2" xfId="16250"/>
    <cellStyle name="40% - Accent2 4 3 3 4 3" xfId="53188"/>
    <cellStyle name="40% - Accent2 4 3 3 5" xfId="16251"/>
    <cellStyle name="40% - Accent2 4 3 3 6" xfId="16252"/>
    <cellStyle name="40% - Accent2 4 3 4" xfId="16253"/>
    <cellStyle name="40% - Accent2 4 3 4 2" xfId="16254"/>
    <cellStyle name="40% - Accent2 4 3 4 2 2" xfId="16255"/>
    <cellStyle name="40% - Accent2 4 3 4 2 3" xfId="53189"/>
    <cellStyle name="40% - Accent2 4 3 4 3" xfId="16256"/>
    <cellStyle name="40% - Accent2 4 3 4 4" xfId="16257"/>
    <cellStyle name="40% - Accent2 4 3 5" xfId="16258"/>
    <cellStyle name="40% - Accent2 4 3 5 2" xfId="16259"/>
    <cellStyle name="40% - Accent2 4 3 5 2 2" xfId="16260"/>
    <cellStyle name="40% - Accent2 4 3 5 2 3" xfId="53190"/>
    <cellStyle name="40% - Accent2 4 3 5 3" xfId="16261"/>
    <cellStyle name="40% - Accent2 4 3 5 4" xfId="16262"/>
    <cellStyle name="40% - Accent2 4 3 6" xfId="16263"/>
    <cellStyle name="40% - Accent2 4 3 6 2" xfId="16264"/>
    <cellStyle name="40% - Accent2 4 3 6 3" xfId="53191"/>
    <cellStyle name="40% - Accent2 4 3 7" xfId="16265"/>
    <cellStyle name="40% - Accent2 4 3 8" xfId="16266"/>
    <cellStyle name="40% - Accent2 4 3 9" xfId="60552"/>
    <cellStyle name="40% - Accent2 4 4" xfId="16267"/>
    <cellStyle name="40% - Accent2 4 4 2" xfId="16268"/>
    <cellStyle name="40% - Accent2 4 4 2 2" xfId="16269"/>
    <cellStyle name="40% - Accent2 4 4 2 2 2" xfId="16270"/>
    <cellStyle name="40% - Accent2 4 4 2 2 2 2" xfId="16271"/>
    <cellStyle name="40% - Accent2 4 4 2 2 2 3" xfId="53192"/>
    <cellStyle name="40% - Accent2 4 4 2 2 3" xfId="16272"/>
    <cellStyle name="40% - Accent2 4 4 2 2 4" xfId="16273"/>
    <cellStyle name="40% - Accent2 4 4 2 3" xfId="16274"/>
    <cellStyle name="40% - Accent2 4 4 2 3 2" xfId="16275"/>
    <cellStyle name="40% - Accent2 4 4 2 3 2 2" xfId="16276"/>
    <cellStyle name="40% - Accent2 4 4 2 3 2 3" xfId="53193"/>
    <cellStyle name="40% - Accent2 4 4 2 3 3" xfId="16277"/>
    <cellStyle name="40% - Accent2 4 4 2 3 4" xfId="16278"/>
    <cellStyle name="40% - Accent2 4 4 2 4" xfId="16279"/>
    <cellStyle name="40% - Accent2 4 4 2 4 2" xfId="16280"/>
    <cellStyle name="40% - Accent2 4 4 2 4 3" xfId="53194"/>
    <cellStyle name="40% - Accent2 4 4 2 5" xfId="16281"/>
    <cellStyle name="40% - Accent2 4 4 2 6" xfId="16282"/>
    <cellStyle name="40% - Accent2 4 4 3" xfId="16283"/>
    <cellStyle name="40% - Accent2 4 4 3 2" xfId="16284"/>
    <cellStyle name="40% - Accent2 4 4 3 2 2" xfId="16285"/>
    <cellStyle name="40% - Accent2 4 4 3 2 3" xfId="53195"/>
    <cellStyle name="40% - Accent2 4 4 3 3" xfId="16286"/>
    <cellStyle name="40% - Accent2 4 4 3 4" xfId="16287"/>
    <cellStyle name="40% - Accent2 4 4 4" xfId="16288"/>
    <cellStyle name="40% - Accent2 4 4 4 2" xfId="16289"/>
    <cellStyle name="40% - Accent2 4 4 4 2 2" xfId="16290"/>
    <cellStyle name="40% - Accent2 4 4 4 2 3" xfId="53196"/>
    <cellStyle name="40% - Accent2 4 4 4 3" xfId="16291"/>
    <cellStyle name="40% - Accent2 4 4 4 4" xfId="16292"/>
    <cellStyle name="40% - Accent2 4 4 5" xfId="16293"/>
    <cellStyle name="40% - Accent2 4 4 5 2" xfId="16294"/>
    <cellStyle name="40% - Accent2 4 4 5 3" xfId="53197"/>
    <cellStyle name="40% - Accent2 4 4 6" xfId="16295"/>
    <cellStyle name="40% - Accent2 4 4 7" xfId="16296"/>
    <cellStyle name="40% - Accent2 4 5" xfId="16297"/>
    <cellStyle name="40% - Accent2 4 5 2" xfId="16298"/>
    <cellStyle name="40% - Accent2 4 5 2 2" xfId="16299"/>
    <cellStyle name="40% - Accent2 4 5 2 2 2" xfId="16300"/>
    <cellStyle name="40% - Accent2 4 5 2 2 3" xfId="53198"/>
    <cellStyle name="40% - Accent2 4 5 2 3" xfId="16301"/>
    <cellStyle name="40% - Accent2 4 5 2 4" xfId="16302"/>
    <cellStyle name="40% - Accent2 4 5 3" xfId="16303"/>
    <cellStyle name="40% - Accent2 4 5 3 2" xfId="16304"/>
    <cellStyle name="40% - Accent2 4 5 3 2 2" xfId="16305"/>
    <cellStyle name="40% - Accent2 4 5 3 2 3" xfId="53199"/>
    <cellStyle name="40% - Accent2 4 5 3 3" xfId="16306"/>
    <cellStyle name="40% - Accent2 4 5 3 4" xfId="16307"/>
    <cellStyle name="40% - Accent2 4 5 4" xfId="16308"/>
    <cellStyle name="40% - Accent2 4 5 4 2" xfId="16309"/>
    <cellStyle name="40% - Accent2 4 5 4 3" xfId="53200"/>
    <cellStyle name="40% - Accent2 4 5 5" xfId="16310"/>
    <cellStyle name="40% - Accent2 4 5 6" xfId="16311"/>
    <cellStyle name="40% - Accent2 4 6" xfId="16312"/>
    <cellStyle name="40% - Accent2 4 6 2" xfId="16313"/>
    <cellStyle name="40% - Accent2 4 6 2 2" xfId="16314"/>
    <cellStyle name="40% - Accent2 4 6 2 2 2" xfId="16315"/>
    <cellStyle name="40% - Accent2 4 6 2 2 3" xfId="53201"/>
    <cellStyle name="40% - Accent2 4 6 2 3" xfId="16316"/>
    <cellStyle name="40% - Accent2 4 6 2 4" xfId="16317"/>
    <cellStyle name="40% - Accent2 4 6 3" xfId="16318"/>
    <cellStyle name="40% - Accent2 4 6 3 2" xfId="16319"/>
    <cellStyle name="40% - Accent2 4 6 3 3" xfId="53202"/>
    <cellStyle name="40% - Accent2 4 6 4" xfId="16320"/>
    <cellStyle name="40% - Accent2 4 6 5" xfId="16321"/>
    <cellStyle name="40% - Accent2 4 7" xfId="16322"/>
    <cellStyle name="40% - Accent2 4 7 2" xfId="16323"/>
    <cellStyle name="40% - Accent2 4 7 2 2" xfId="16324"/>
    <cellStyle name="40% - Accent2 4 7 2 3" xfId="53203"/>
    <cellStyle name="40% - Accent2 4 7 3" xfId="16325"/>
    <cellStyle name="40% - Accent2 4 7 4" xfId="16326"/>
    <cellStyle name="40% - Accent2 4 8" xfId="16327"/>
    <cellStyle name="40% - Accent2 4 8 2" xfId="16328"/>
    <cellStyle name="40% - Accent2 4 8 2 2" xfId="16329"/>
    <cellStyle name="40% - Accent2 4 8 2 3" xfId="53204"/>
    <cellStyle name="40% - Accent2 4 8 3" xfId="16330"/>
    <cellStyle name="40% - Accent2 4 8 4" xfId="16331"/>
    <cellStyle name="40% - Accent2 4 9" xfId="16332"/>
    <cellStyle name="40% - Accent2 4 9 2" xfId="16333"/>
    <cellStyle name="40% - Accent2 4 9 3" xfId="53205"/>
    <cellStyle name="40% - Accent2 5" xfId="16334"/>
    <cellStyle name="40% - Accent2 5 10" xfId="16335"/>
    <cellStyle name="40% - Accent2 5 11" xfId="60198"/>
    <cellStyle name="40% - Accent2 5 2" xfId="16336"/>
    <cellStyle name="40% - Accent2 5 2 2" xfId="16337"/>
    <cellStyle name="40% - Accent2 5 2 2 2" xfId="16338"/>
    <cellStyle name="40% - Accent2 5 2 2 2 2" xfId="16339"/>
    <cellStyle name="40% - Accent2 5 2 2 2 2 2" xfId="16340"/>
    <cellStyle name="40% - Accent2 5 2 2 2 2 2 2" xfId="16341"/>
    <cellStyle name="40% - Accent2 5 2 2 2 2 2 3" xfId="53206"/>
    <cellStyle name="40% - Accent2 5 2 2 2 2 3" xfId="16342"/>
    <cellStyle name="40% - Accent2 5 2 2 2 2 4" xfId="16343"/>
    <cellStyle name="40% - Accent2 5 2 2 2 3" xfId="16344"/>
    <cellStyle name="40% - Accent2 5 2 2 2 3 2" xfId="16345"/>
    <cellStyle name="40% - Accent2 5 2 2 2 3 2 2" xfId="16346"/>
    <cellStyle name="40% - Accent2 5 2 2 2 3 2 3" xfId="53207"/>
    <cellStyle name="40% - Accent2 5 2 2 2 3 3" xfId="16347"/>
    <cellStyle name="40% - Accent2 5 2 2 2 3 4" xfId="16348"/>
    <cellStyle name="40% - Accent2 5 2 2 2 4" xfId="16349"/>
    <cellStyle name="40% - Accent2 5 2 2 2 4 2" xfId="16350"/>
    <cellStyle name="40% - Accent2 5 2 2 2 4 3" xfId="53208"/>
    <cellStyle name="40% - Accent2 5 2 2 2 5" xfId="16351"/>
    <cellStyle name="40% - Accent2 5 2 2 2 6" xfId="16352"/>
    <cellStyle name="40% - Accent2 5 2 2 3" xfId="16353"/>
    <cellStyle name="40% - Accent2 5 2 2 3 2" xfId="16354"/>
    <cellStyle name="40% - Accent2 5 2 2 3 2 2" xfId="16355"/>
    <cellStyle name="40% - Accent2 5 2 2 3 2 3" xfId="53209"/>
    <cellStyle name="40% - Accent2 5 2 2 3 3" xfId="16356"/>
    <cellStyle name="40% - Accent2 5 2 2 3 4" xfId="16357"/>
    <cellStyle name="40% - Accent2 5 2 2 4" xfId="16358"/>
    <cellStyle name="40% - Accent2 5 2 2 4 2" xfId="16359"/>
    <cellStyle name="40% - Accent2 5 2 2 4 2 2" xfId="16360"/>
    <cellStyle name="40% - Accent2 5 2 2 4 2 3" xfId="53210"/>
    <cellStyle name="40% - Accent2 5 2 2 4 3" xfId="16361"/>
    <cellStyle name="40% - Accent2 5 2 2 4 4" xfId="16362"/>
    <cellStyle name="40% - Accent2 5 2 2 5" xfId="16363"/>
    <cellStyle name="40% - Accent2 5 2 2 5 2" xfId="16364"/>
    <cellStyle name="40% - Accent2 5 2 2 5 3" xfId="53211"/>
    <cellStyle name="40% - Accent2 5 2 2 6" xfId="16365"/>
    <cellStyle name="40% - Accent2 5 2 2 7" xfId="16366"/>
    <cellStyle name="40% - Accent2 5 2 2 8" xfId="60749"/>
    <cellStyle name="40% - Accent2 5 2 3" xfId="16367"/>
    <cellStyle name="40% - Accent2 5 2 3 2" xfId="16368"/>
    <cellStyle name="40% - Accent2 5 2 3 2 2" xfId="16369"/>
    <cellStyle name="40% - Accent2 5 2 3 2 2 2" xfId="16370"/>
    <cellStyle name="40% - Accent2 5 2 3 2 2 3" xfId="53212"/>
    <cellStyle name="40% - Accent2 5 2 3 2 3" xfId="16371"/>
    <cellStyle name="40% - Accent2 5 2 3 2 4" xfId="16372"/>
    <cellStyle name="40% - Accent2 5 2 3 3" xfId="16373"/>
    <cellStyle name="40% - Accent2 5 2 3 3 2" xfId="16374"/>
    <cellStyle name="40% - Accent2 5 2 3 3 2 2" xfId="16375"/>
    <cellStyle name="40% - Accent2 5 2 3 3 2 3" xfId="53213"/>
    <cellStyle name="40% - Accent2 5 2 3 3 3" xfId="16376"/>
    <cellStyle name="40% - Accent2 5 2 3 3 4" xfId="16377"/>
    <cellStyle name="40% - Accent2 5 2 3 4" xfId="16378"/>
    <cellStyle name="40% - Accent2 5 2 3 4 2" xfId="16379"/>
    <cellStyle name="40% - Accent2 5 2 3 4 3" xfId="53214"/>
    <cellStyle name="40% - Accent2 5 2 3 5" xfId="16380"/>
    <cellStyle name="40% - Accent2 5 2 3 6" xfId="16381"/>
    <cellStyle name="40% - Accent2 5 2 4" xfId="16382"/>
    <cellStyle name="40% - Accent2 5 2 4 2" xfId="16383"/>
    <cellStyle name="40% - Accent2 5 2 4 2 2" xfId="16384"/>
    <cellStyle name="40% - Accent2 5 2 4 2 3" xfId="53215"/>
    <cellStyle name="40% - Accent2 5 2 4 3" xfId="16385"/>
    <cellStyle name="40% - Accent2 5 2 4 4" xfId="16386"/>
    <cellStyle name="40% - Accent2 5 2 5" xfId="16387"/>
    <cellStyle name="40% - Accent2 5 2 5 2" xfId="16388"/>
    <cellStyle name="40% - Accent2 5 2 5 2 2" xfId="16389"/>
    <cellStyle name="40% - Accent2 5 2 5 2 3" xfId="53216"/>
    <cellStyle name="40% - Accent2 5 2 5 3" xfId="16390"/>
    <cellStyle name="40% - Accent2 5 2 5 4" xfId="16391"/>
    <cellStyle name="40% - Accent2 5 2 6" xfId="16392"/>
    <cellStyle name="40% - Accent2 5 2 6 2" xfId="16393"/>
    <cellStyle name="40% - Accent2 5 2 6 3" xfId="53217"/>
    <cellStyle name="40% - Accent2 5 2 7" xfId="16394"/>
    <cellStyle name="40% - Accent2 5 2 8" xfId="16395"/>
    <cellStyle name="40% - Accent2 5 2 9" xfId="60381"/>
    <cellStyle name="40% - Accent2 5 3" xfId="16396"/>
    <cellStyle name="40% - Accent2 5 3 2" xfId="16397"/>
    <cellStyle name="40% - Accent2 5 3 2 2" xfId="16398"/>
    <cellStyle name="40% - Accent2 5 3 2 2 2" xfId="16399"/>
    <cellStyle name="40% - Accent2 5 3 2 2 2 2" xfId="16400"/>
    <cellStyle name="40% - Accent2 5 3 2 2 2 3" xfId="53218"/>
    <cellStyle name="40% - Accent2 5 3 2 2 3" xfId="16401"/>
    <cellStyle name="40% - Accent2 5 3 2 2 4" xfId="16402"/>
    <cellStyle name="40% - Accent2 5 3 2 3" xfId="16403"/>
    <cellStyle name="40% - Accent2 5 3 2 3 2" xfId="16404"/>
    <cellStyle name="40% - Accent2 5 3 2 3 2 2" xfId="16405"/>
    <cellStyle name="40% - Accent2 5 3 2 3 2 3" xfId="53219"/>
    <cellStyle name="40% - Accent2 5 3 2 3 3" xfId="16406"/>
    <cellStyle name="40% - Accent2 5 3 2 3 4" xfId="16407"/>
    <cellStyle name="40% - Accent2 5 3 2 4" xfId="16408"/>
    <cellStyle name="40% - Accent2 5 3 2 4 2" xfId="16409"/>
    <cellStyle name="40% - Accent2 5 3 2 4 3" xfId="53220"/>
    <cellStyle name="40% - Accent2 5 3 2 5" xfId="16410"/>
    <cellStyle name="40% - Accent2 5 3 2 6" xfId="16411"/>
    <cellStyle name="40% - Accent2 5 3 3" xfId="16412"/>
    <cellStyle name="40% - Accent2 5 3 3 2" xfId="16413"/>
    <cellStyle name="40% - Accent2 5 3 3 2 2" xfId="16414"/>
    <cellStyle name="40% - Accent2 5 3 3 2 3" xfId="53221"/>
    <cellStyle name="40% - Accent2 5 3 3 3" xfId="16415"/>
    <cellStyle name="40% - Accent2 5 3 3 4" xfId="16416"/>
    <cellStyle name="40% - Accent2 5 3 4" xfId="16417"/>
    <cellStyle name="40% - Accent2 5 3 4 2" xfId="16418"/>
    <cellStyle name="40% - Accent2 5 3 4 2 2" xfId="16419"/>
    <cellStyle name="40% - Accent2 5 3 4 2 3" xfId="53222"/>
    <cellStyle name="40% - Accent2 5 3 4 3" xfId="16420"/>
    <cellStyle name="40% - Accent2 5 3 4 4" xfId="16421"/>
    <cellStyle name="40% - Accent2 5 3 5" xfId="16422"/>
    <cellStyle name="40% - Accent2 5 3 5 2" xfId="16423"/>
    <cellStyle name="40% - Accent2 5 3 5 3" xfId="53223"/>
    <cellStyle name="40% - Accent2 5 3 6" xfId="16424"/>
    <cellStyle name="40% - Accent2 5 3 7" xfId="16425"/>
    <cellStyle name="40% - Accent2 5 3 8" xfId="60566"/>
    <cellStyle name="40% - Accent2 5 4" xfId="16426"/>
    <cellStyle name="40% - Accent2 5 4 2" xfId="16427"/>
    <cellStyle name="40% - Accent2 5 4 2 2" xfId="16428"/>
    <cellStyle name="40% - Accent2 5 4 2 2 2" xfId="16429"/>
    <cellStyle name="40% - Accent2 5 4 2 2 3" xfId="53224"/>
    <cellStyle name="40% - Accent2 5 4 2 3" xfId="16430"/>
    <cellStyle name="40% - Accent2 5 4 2 4" xfId="16431"/>
    <cellStyle name="40% - Accent2 5 4 3" xfId="16432"/>
    <cellStyle name="40% - Accent2 5 4 3 2" xfId="16433"/>
    <cellStyle name="40% - Accent2 5 4 3 2 2" xfId="16434"/>
    <cellStyle name="40% - Accent2 5 4 3 2 3" xfId="53225"/>
    <cellStyle name="40% - Accent2 5 4 3 3" xfId="16435"/>
    <cellStyle name="40% - Accent2 5 4 3 4" xfId="16436"/>
    <cellStyle name="40% - Accent2 5 4 4" xfId="16437"/>
    <cellStyle name="40% - Accent2 5 4 4 2" xfId="16438"/>
    <cellStyle name="40% - Accent2 5 4 4 3" xfId="53226"/>
    <cellStyle name="40% - Accent2 5 4 5" xfId="16439"/>
    <cellStyle name="40% - Accent2 5 4 6" xfId="16440"/>
    <cellStyle name="40% - Accent2 5 5" xfId="16441"/>
    <cellStyle name="40% - Accent2 5 5 2" xfId="16442"/>
    <cellStyle name="40% - Accent2 5 5 2 2" xfId="16443"/>
    <cellStyle name="40% - Accent2 5 5 2 2 2" xfId="16444"/>
    <cellStyle name="40% - Accent2 5 5 2 2 3" xfId="53227"/>
    <cellStyle name="40% - Accent2 5 5 2 3" xfId="16445"/>
    <cellStyle name="40% - Accent2 5 5 2 4" xfId="16446"/>
    <cellStyle name="40% - Accent2 5 5 3" xfId="16447"/>
    <cellStyle name="40% - Accent2 5 5 3 2" xfId="16448"/>
    <cellStyle name="40% - Accent2 5 5 3 3" xfId="53228"/>
    <cellStyle name="40% - Accent2 5 5 4" xfId="16449"/>
    <cellStyle name="40% - Accent2 5 5 5" xfId="16450"/>
    <cellStyle name="40% - Accent2 5 6" xfId="16451"/>
    <cellStyle name="40% - Accent2 5 6 2" xfId="16452"/>
    <cellStyle name="40% - Accent2 5 6 2 2" xfId="16453"/>
    <cellStyle name="40% - Accent2 5 6 2 3" xfId="53229"/>
    <cellStyle name="40% - Accent2 5 6 3" xfId="16454"/>
    <cellStyle name="40% - Accent2 5 6 4" xfId="16455"/>
    <cellStyle name="40% - Accent2 5 7" xfId="16456"/>
    <cellStyle name="40% - Accent2 5 7 2" xfId="16457"/>
    <cellStyle name="40% - Accent2 5 7 2 2" xfId="16458"/>
    <cellStyle name="40% - Accent2 5 7 2 3" xfId="53230"/>
    <cellStyle name="40% - Accent2 5 7 3" xfId="16459"/>
    <cellStyle name="40% - Accent2 5 7 4" xfId="16460"/>
    <cellStyle name="40% - Accent2 5 8" xfId="16461"/>
    <cellStyle name="40% - Accent2 5 8 2" xfId="16462"/>
    <cellStyle name="40% - Accent2 5 8 3" xfId="53231"/>
    <cellStyle name="40% - Accent2 5 9" xfId="16463"/>
    <cellStyle name="40% - Accent2 6" xfId="16464"/>
    <cellStyle name="40% - Accent2 6 10" xfId="16465"/>
    <cellStyle name="40% - Accent2 6 11" xfId="60212"/>
    <cellStyle name="40% - Accent2 6 2" xfId="16466"/>
    <cellStyle name="40% - Accent2 6 2 2" xfId="16467"/>
    <cellStyle name="40% - Accent2 6 2 2 2" xfId="16468"/>
    <cellStyle name="40% - Accent2 6 2 2 2 2" xfId="16469"/>
    <cellStyle name="40% - Accent2 6 2 2 2 2 2" xfId="16470"/>
    <cellStyle name="40% - Accent2 6 2 2 2 2 2 2" xfId="16471"/>
    <cellStyle name="40% - Accent2 6 2 2 2 2 2 3" xfId="53232"/>
    <cellStyle name="40% - Accent2 6 2 2 2 2 3" xfId="16472"/>
    <cellStyle name="40% - Accent2 6 2 2 2 2 4" xfId="16473"/>
    <cellStyle name="40% - Accent2 6 2 2 2 3" xfId="16474"/>
    <cellStyle name="40% - Accent2 6 2 2 2 3 2" xfId="16475"/>
    <cellStyle name="40% - Accent2 6 2 2 2 3 2 2" xfId="16476"/>
    <cellStyle name="40% - Accent2 6 2 2 2 3 2 3" xfId="53233"/>
    <cellStyle name="40% - Accent2 6 2 2 2 3 3" xfId="16477"/>
    <cellStyle name="40% - Accent2 6 2 2 2 3 4" xfId="16478"/>
    <cellStyle name="40% - Accent2 6 2 2 2 4" xfId="16479"/>
    <cellStyle name="40% - Accent2 6 2 2 2 4 2" xfId="16480"/>
    <cellStyle name="40% - Accent2 6 2 2 2 4 3" xfId="53234"/>
    <cellStyle name="40% - Accent2 6 2 2 2 5" xfId="16481"/>
    <cellStyle name="40% - Accent2 6 2 2 2 6" xfId="16482"/>
    <cellStyle name="40% - Accent2 6 2 2 3" xfId="16483"/>
    <cellStyle name="40% - Accent2 6 2 2 3 2" xfId="16484"/>
    <cellStyle name="40% - Accent2 6 2 2 3 2 2" xfId="16485"/>
    <cellStyle name="40% - Accent2 6 2 2 3 2 3" xfId="53235"/>
    <cellStyle name="40% - Accent2 6 2 2 3 3" xfId="16486"/>
    <cellStyle name="40% - Accent2 6 2 2 3 4" xfId="16487"/>
    <cellStyle name="40% - Accent2 6 2 2 4" xfId="16488"/>
    <cellStyle name="40% - Accent2 6 2 2 4 2" xfId="16489"/>
    <cellStyle name="40% - Accent2 6 2 2 4 2 2" xfId="16490"/>
    <cellStyle name="40% - Accent2 6 2 2 4 2 3" xfId="53236"/>
    <cellStyle name="40% - Accent2 6 2 2 4 3" xfId="16491"/>
    <cellStyle name="40% - Accent2 6 2 2 4 4" xfId="16492"/>
    <cellStyle name="40% - Accent2 6 2 2 5" xfId="16493"/>
    <cellStyle name="40% - Accent2 6 2 2 5 2" xfId="16494"/>
    <cellStyle name="40% - Accent2 6 2 2 5 3" xfId="53237"/>
    <cellStyle name="40% - Accent2 6 2 2 6" xfId="16495"/>
    <cellStyle name="40% - Accent2 6 2 2 7" xfId="16496"/>
    <cellStyle name="40% - Accent2 6 2 2 8" xfId="60763"/>
    <cellStyle name="40% - Accent2 6 2 3" xfId="16497"/>
    <cellStyle name="40% - Accent2 6 2 3 2" xfId="16498"/>
    <cellStyle name="40% - Accent2 6 2 3 2 2" xfId="16499"/>
    <cellStyle name="40% - Accent2 6 2 3 2 2 2" xfId="16500"/>
    <cellStyle name="40% - Accent2 6 2 3 2 2 3" xfId="53238"/>
    <cellStyle name="40% - Accent2 6 2 3 2 3" xfId="16501"/>
    <cellStyle name="40% - Accent2 6 2 3 2 4" xfId="16502"/>
    <cellStyle name="40% - Accent2 6 2 3 3" xfId="16503"/>
    <cellStyle name="40% - Accent2 6 2 3 3 2" xfId="16504"/>
    <cellStyle name="40% - Accent2 6 2 3 3 2 2" xfId="16505"/>
    <cellStyle name="40% - Accent2 6 2 3 3 2 3" xfId="53239"/>
    <cellStyle name="40% - Accent2 6 2 3 3 3" xfId="16506"/>
    <cellStyle name="40% - Accent2 6 2 3 3 4" xfId="16507"/>
    <cellStyle name="40% - Accent2 6 2 3 4" xfId="16508"/>
    <cellStyle name="40% - Accent2 6 2 3 4 2" xfId="16509"/>
    <cellStyle name="40% - Accent2 6 2 3 4 3" xfId="53240"/>
    <cellStyle name="40% - Accent2 6 2 3 5" xfId="16510"/>
    <cellStyle name="40% - Accent2 6 2 3 6" xfId="16511"/>
    <cellStyle name="40% - Accent2 6 2 4" xfId="16512"/>
    <cellStyle name="40% - Accent2 6 2 4 2" xfId="16513"/>
    <cellStyle name="40% - Accent2 6 2 4 2 2" xfId="16514"/>
    <cellStyle name="40% - Accent2 6 2 4 2 3" xfId="53241"/>
    <cellStyle name="40% - Accent2 6 2 4 3" xfId="16515"/>
    <cellStyle name="40% - Accent2 6 2 4 4" xfId="16516"/>
    <cellStyle name="40% - Accent2 6 2 5" xfId="16517"/>
    <cellStyle name="40% - Accent2 6 2 5 2" xfId="16518"/>
    <cellStyle name="40% - Accent2 6 2 5 2 2" xfId="16519"/>
    <cellStyle name="40% - Accent2 6 2 5 2 3" xfId="53242"/>
    <cellStyle name="40% - Accent2 6 2 5 3" xfId="16520"/>
    <cellStyle name="40% - Accent2 6 2 5 4" xfId="16521"/>
    <cellStyle name="40% - Accent2 6 2 6" xfId="16522"/>
    <cellStyle name="40% - Accent2 6 2 6 2" xfId="16523"/>
    <cellStyle name="40% - Accent2 6 2 6 3" xfId="53243"/>
    <cellStyle name="40% - Accent2 6 2 7" xfId="16524"/>
    <cellStyle name="40% - Accent2 6 2 8" xfId="16525"/>
    <cellStyle name="40% - Accent2 6 2 9" xfId="60395"/>
    <cellStyle name="40% - Accent2 6 3" xfId="16526"/>
    <cellStyle name="40% - Accent2 6 3 2" xfId="16527"/>
    <cellStyle name="40% - Accent2 6 3 2 2" xfId="16528"/>
    <cellStyle name="40% - Accent2 6 3 2 2 2" xfId="16529"/>
    <cellStyle name="40% - Accent2 6 3 2 2 2 2" xfId="16530"/>
    <cellStyle name="40% - Accent2 6 3 2 2 2 3" xfId="53244"/>
    <cellStyle name="40% - Accent2 6 3 2 2 3" xfId="16531"/>
    <cellStyle name="40% - Accent2 6 3 2 2 4" xfId="16532"/>
    <cellStyle name="40% - Accent2 6 3 2 3" xfId="16533"/>
    <cellStyle name="40% - Accent2 6 3 2 3 2" xfId="16534"/>
    <cellStyle name="40% - Accent2 6 3 2 3 2 2" xfId="16535"/>
    <cellStyle name="40% - Accent2 6 3 2 3 2 3" xfId="53245"/>
    <cellStyle name="40% - Accent2 6 3 2 3 3" xfId="16536"/>
    <cellStyle name="40% - Accent2 6 3 2 3 4" xfId="16537"/>
    <cellStyle name="40% - Accent2 6 3 2 4" xfId="16538"/>
    <cellStyle name="40% - Accent2 6 3 2 4 2" xfId="16539"/>
    <cellStyle name="40% - Accent2 6 3 2 4 3" xfId="53246"/>
    <cellStyle name="40% - Accent2 6 3 2 5" xfId="16540"/>
    <cellStyle name="40% - Accent2 6 3 2 6" xfId="16541"/>
    <cellStyle name="40% - Accent2 6 3 3" xfId="16542"/>
    <cellStyle name="40% - Accent2 6 3 3 2" xfId="16543"/>
    <cellStyle name="40% - Accent2 6 3 3 2 2" xfId="16544"/>
    <cellStyle name="40% - Accent2 6 3 3 2 3" xfId="53247"/>
    <cellStyle name="40% - Accent2 6 3 3 3" xfId="16545"/>
    <cellStyle name="40% - Accent2 6 3 3 4" xfId="16546"/>
    <cellStyle name="40% - Accent2 6 3 4" xfId="16547"/>
    <cellStyle name="40% - Accent2 6 3 4 2" xfId="16548"/>
    <cellStyle name="40% - Accent2 6 3 4 2 2" xfId="16549"/>
    <cellStyle name="40% - Accent2 6 3 4 2 3" xfId="53248"/>
    <cellStyle name="40% - Accent2 6 3 4 3" xfId="16550"/>
    <cellStyle name="40% - Accent2 6 3 4 4" xfId="16551"/>
    <cellStyle name="40% - Accent2 6 3 5" xfId="16552"/>
    <cellStyle name="40% - Accent2 6 3 5 2" xfId="16553"/>
    <cellStyle name="40% - Accent2 6 3 5 3" xfId="53249"/>
    <cellStyle name="40% - Accent2 6 3 6" xfId="16554"/>
    <cellStyle name="40% - Accent2 6 3 7" xfId="16555"/>
    <cellStyle name="40% - Accent2 6 3 8" xfId="60580"/>
    <cellStyle name="40% - Accent2 6 4" xfId="16556"/>
    <cellStyle name="40% - Accent2 6 4 2" xfId="16557"/>
    <cellStyle name="40% - Accent2 6 4 2 2" xfId="16558"/>
    <cellStyle name="40% - Accent2 6 4 2 2 2" xfId="16559"/>
    <cellStyle name="40% - Accent2 6 4 2 2 3" xfId="53250"/>
    <cellStyle name="40% - Accent2 6 4 2 3" xfId="16560"/>
    <cellStyle name="40% - Accent2 6 4 2 4" xfId="16561"/>
    <cellStyle name="40% - Accent2 6 4 3" xfId="16562"/>
    <cellStyle name="40% - Accent2 6 4 3 2" xfId="16563"/>
    <cellStyle name="40% - Accent2 6 4 3 2 2" xfId="16564"/>
    <cellStyle name="40% - Accent2 6 4 3 2 3" xfId="53251"/>
    <cellStyle name="40% - Accent2 6 4 3 3" xfId="16565"/>
    <cellStyle name="40% - Accent2 6 4 3 4" xfId="16566"/>
    <cellStyle name="40% - Accent2 6 4 4" xfId="16567"/>
    <cellStyle name="40% - Accent2 6 4 4 2" xfId="16568"/>
    <cellStyle name="40% - Accent2 6 4 4 3" xfId="53252"/>
    <cellStyle name="40% - Accent2 6 4 5" xfId="16569"/>
    <cellStyle name="40% - Accent2 6 4 6" xfId="16570"/>
    <cellStyle name="40% - Accent2 6 5" xfId="16571"/>
    <cellStyle name="40% - Accent2 6 5 2" xfId="16572"/>
    <cellStyle name="40% - Accent2 6 5 2 2" xfId="16573"/>
    <cellStyle name="40% - Accent2 6 5 2 2 2" xfId="16574"/>
    <cellStyle name="40% - Accent2 6 5 2 2 3" xfId="53253"/>
    <cellStyle name="40% - Accent2 6 5 2 3" xfId="16575"/>
    <cellStyle name="40% - Accent2 6 5 2 4" xfId="16576"/>
    <cellStyle name="40% - Accent2 6 5 3" xfId="16577"/>
    <cellStyle name="40% - Accent2 6 5 3 2" xfId="16578"/>
    <cellStyle name="40% - Accent2 6 5 3 3" xfId="53254"/>
    <cellStyle name="40% - Accent2 6 5 4" xfId="16579"/>
    <cellStyle name="40% - Accent2 6 5 5" xfId="16580"/>
    <cellStyle name="40% - Accent2 6 6" xfId="16581"/>
    <cellStyle name="40% - Accent2 6 6 2" xfId="16582"/>
    <cellStyle name="40% - Accent2 6 6 2 2" xfId="16583"/>
    <cellStyle name="40% - Accent2 6 6 2 3" xfId="53255"/>
    <cellStyle name="40% - Accent2 6 6 3" xfId="16584"/>
    <cellStyle name="40% - Accent2 6 6 4" xfId="16585"/>
    <cellStyle name="40% - Accent2 6 7" xfId="16586"/>
    <cellStyle name="40% - Accent2 6 7 2" xfId="16587"/>
    <cellStyle name="40% - Accent2 6 7 2 2" xfId="16588"/>
    <cellStyle name="40% - Accent2 6 7 2 3" xfId="53256"/>
    <cellStyle name="40% - Accent2 6 7 3" xfId="16589"/>
    <cellStyle name="40% - Accent2 6 7 4" xfId="16590"/>
    <cellStyle name="40% - Accent2 6 8" xfId="16591"/>
    <cellStyle name="40% - Accent2 6 8 2" xfId="16592"/>
    <cellStyle name="40% - Accent2 6 8 3" xfId="53257"/>
    <cellStyle name="40% - Accent2 6 9" xfId="16593"/>
    <cellStyle name="40% - Accent2 7" xfId="16594"/>
    <cellStyle name="40% - Accent2 7 10" xfId="16595"/>
    <cellStyle name="40% - Accent2 7 11" xfId="60226"/>
    <cellStyle name="40% - Accent2 7 2" xfId="16596"/>
    <cellStyle name="40% - Accent2 7 2 2" xfId="16597"/>
    <cellStyle name="40% - Accent2 7 2 2 2" xfId="16598"/>
    <cellStyle name="40% - Accent2 7 2 2 2 2" xfId="16599"/>
    <cellStyle name="40% - Accent2 7 2 2 2 2 2" xfId="16600"/>
    <cellStyle name="40% - Accent2 7 2 2 2 2 2 2" xfId="16601"/>
    <cellStyle name="40% - Accent2 7 2 2 2 2 2 3" xfId="53258"/>
    <cellStyle name="40% - Accent2 7 2 2 2 2 3" xfId="16602"/>
    <cellStyle name="40% - Accent2 7 2 2 2 2 4" xfId="16603"/>
    <cellStyle name="40% - Accent2 7 2 2 2 3" xfId="16604"/>
    <cellStyle name="40% - Accent2 7 2 2 2 3 2" xfId="16605"/>
    <cellStyle name="40% - Accent2 7 2 2 2 3 2 2" xfId="16606"/>
    <cellStyle name="40% - Accent2 7 2 2 2 3 2 3" xfId="53259"/>
    <cellStyle name="40% - Accent2 7 2 2 2 3 3" xfId="16607"/>
    <cellStyle name="40% - Accent2 7 2 2 2 3 4" xfId="16608"/>
    <cellStyle name="40% - Accent2 7 2 2 2 4" xfId="16609"/>
    <cellStyle name="40% - Accent2 7 2 2 2 4 2" xfId="16610"/>
    <cellStyle name="40% - Accent2 7 2 2 2 4 3" xfId="53260"/>
    <cellStyle name="40% - Accent2 7 2 2 2 5" xfId="16611"/>
    <cellStyle name="40% - Accent2 7 2 2 2 6" xfId="16612"/>
    <cellStyle name="40% - Accent2 7 2 2 3" xfId="16613"/>
    <cellStyle name="40% - Accent2 7 2 2 3 2" xfId="16614"/>
    <cellStyle name="40% - Accent2 7 2 2 3 2 2" xfId="16615"/>
    <cellStyle name="40% - Accent2 7 2 2 3 2 3" xfId="53261"/>
    <cellStyle name="40% - Accent2 7 2 2 3 3" xfId="16616"/>
    <cellStyle name="40% - Accent2 7 2 2 3 4" xfId="16617"/>
    <cellStyle name="40% - Accent2 7 2 2 4" xfId="16618"/>
    <cellStyle name="40% - Accent2 7 2 2 4 2" xfId="16619"/>
    <cellStyle name="40% - Accent2 7 2 2 4 2 2" xfId="16620"/>
    <cellStyle name="40% - Accent2 7 2 2 4 2 3" xfId="53262"/>
    <cellStyle name="40% - Accent2 7 2 2 4 3" xfId="16621"/>
    <cellStyle name="40% - Accent2 7 2 2 4 4" xfId="16622"/>
    <cellStyle name="40% - Accent2 7 2 2 5" xfId="16623"/>
    <cellStyle name="40% - Accent2 7 2 2 5 2" xfId="16624"/>
    <cellStyle name="40% - Accent2 7 2 2 5 3" xfId="53263"/>
    <cellStyle name="40% - Accent2 7 2 2 6" xfId="16625"/>
    <cellStyle name="40% - Accent2 7 2 2 7" xfId="16626"/>
    <cellStyle name="40% - Accent2 7 2 2 8" xfId="60777"/>
    <cellStyle name="40% - Accent2 7 2 3" xfId="16627"/>
    <cellStyle name="40% - Accent2 7 2 3 2" xfId="16628"/>
    <cellStyle name="40% - Accent2 7 2 3 2 2" xfId="16629"/>
    <cellStyle name="40% - Accent2 7 2 3 2 2 2" xfId="16630"/>
    <cellStyle name="40% - Accent2 7 2 3 2 2 3" xfId="53264"/>
    <cellStyle name="40% - Accent2 7 2 3 2 3" xfId="16631"/>
    <cellStyle name="40% - Accent2 7 2 3 2 4" xfId="16632"/>
    <cellStyle name="40% - Accent2 7 2 3 3" xfId="16633"/>
    <cellStyle name="40% - Accent2 7 2 3 3 2" xfId="16634"/>
    <cellStyle name="40% - Accent2 7 2 3 3 2 2" xfId="16635"/>
    <cellStyle name="40% - Accent2 7 2 3 3 2 3" xfId="53265"/>
    <cellStyle name="40% - Accent2 7 2 3 3 3" xfId="16636"/>
    <cellStyle name="40% - Accent2 7 2 3 3 4" xfId="16637"/>
    <cellStyle name="40% - Accent2 7 2 3 4" xfId="16638"/>
    <cellStyle name="40% - Accent2 7 2 3 4 2" xfId="16639"/>
    <cellStyle name="40% - Accent2 7 2 3 4 3" xfId="53266"/>
    <cellStyle name="40% - Accent2 7 2 3 5" xfId="16640"/>
    <cellStyle name="40% - Accent2 7 2 3 6" xfId="16641"/>
    <cellStyle name="40% - Accent2 7 2 4" xfId="16642"/>
    <cellStyle name="40% - Accent2 7 2 4 2" xfId="16643"/>
    <cellStyle name="40% - Accent2 7 2 4 2 2" xfId="16644"/>
    <cellStyle name="40% - Accent2 7 2 4 2 3" xfId="53267"/>
    <cellStyle name="40% - Accent2 7 2 4 3" xfId="16645"/>
    <cellStyle name="40% - Accent2 7 2 4 4" xfId="16646"/>
    <cellStyle name="40% - Accent2 7 2 5" xfId="16647"/>
    <cellStyle name="40% - Accent2 7 2 5 2" xfId="16648"/>
    <cellStyle name="40% - Accent2 7 2 5 2 2" xfId="16649"/>
    <cellStyle name="40% - Accent2 7 2 5 2 3" xfId="53268"/>
    <cellStyle name="40% - Accent2 7 2 5 3" xfId="16650"/>
    <cellStyle name="40% - Accent2 7 2 5 4" xfId="16651"/>
    <cellStyle name="40% - Accent2 7 2 6" xfId="16652"/>
    <cellStyle name="40% - Accent2 7 2 6 2" xfId="16653"/>
    <cellStyle name="40% - Accent2 7 2 6 3" xfId="53269"/>
    <cellStyle name="40% - Accent2 7 2 7" xfId="16654"/>
    <cellStyle name="40% - Accent2 7 2 8" xfId="16655"/>
    <cellStyle name="40% - Accent2 7 2 9" xfId="60409"/>
    <cellStyle name="40% - Accent2 7 3" xfId="16656"/>
    <cellStyle name="40% - Accent2 7 3 2" xfId="16657"/>
    <cellStyle name="40% - Accent2 7 3 2 2" xfId="16658"/>
    <cellStyle name="40% - Accent2 7 3 2 2 2" xfId="16659"/>
    <cellStyle name="40% - Accent2 7 3 2 2 2 2" xfId="16660"/>
    <cellStyle name="40% - Accent2 7 3 2 2 2 3" xfId="53270"/>
    <cellStyle name="40% - Accent2 7 3 2 2 3" xfId="16661"/>
    <cellStyle name="40% - Accent2 7 3 2 2 4" xfId="16662"/>
    <cellStyle name="40% - Accent2 7 3 2 3" xfId="16663"/>
    <cellStyle name="40% - Accent2 7 3 2 3 2" xfId="16664"/>
    <cellStyle name="40% - Accent2 7 3 2 3 2 2" xfId="16665"/>
    <cellStyle name="40% - Accent2 7 3 2 3 2 3" xfId="53271"/>
    <cellStyle name="40% - Accent2 7 3 2 3 3" xfId="16666"/>
    <cellStyle name="40% - Accent2 7 3 2 3 4" xfId="16667"/>
    <cellStyle name="40% - Accent2 7 3 2 4" xfId="16668"/>
    <cellStyle name="40% - Accent2 7 3 2 4 2" xfId="16669"/>
    <cellStyle name="40% - Accent2 7 3 2 4 3" xfId="53272"/>
    <cellStyle name="40% - Accent2 7 3 2 5" xfId="16670"/>
    <cellStyle name="40% - Accent2 7 3 2 6" xfId="16671"/>
    <cellStyle name="40% - Accent2 7 3 3" xfId="16672"/>
    <cellStyle name="40% - Accent2 7 3 3 2" xfId="16673"/>
    <cellStyle name="40% - Accent2 7 3 3 2 2" xfId="16674"/>
    <cellStyle name="40% - Accent2 7 3 3 2 3" xfId="53273"/>
    <cellStyle name="40% - Accent2 7 3 3 3" xfId="16675"/>
    <cellStyle name="40% - Accent2 7 3 3 4" xfId="16676"/>
    <cellStyle name="40% - Accent2 7 3 4" xfId="16677"/>
    <cellStyle name="40% - Accent2 7 3 4 2" xfId="16678"/>
    <cellStyle name="40% - Accent2 7 3 4 2 2" xfId="16679"/>
    <cellStyle name="40% - Accent2 7 3 4 2 3" xfId="53274"/>
    <cellStyle name="40% - Accent2 7 3 4 3" xfId="16680"/>
    <cellStyle name="40% - Accent2 7 3 4 4" xfId="16681"/>
    <cellStyle name="40% - Accent2 7 3 5" xfId="16682"/>
    <cellStyle name="40% - Accent2 7 3 5 2" xfId="16683"/>
    <cellStyle name="40% - Accent2 7 3 5 3" xfId="53275"/>
    <cellStyle name="40% - Accent2 7 3 6" xfId="16684"/>
    <cellStyle name="40% - Accent2 7 3 7" xfId="16685"/>
    <cellStyle name="40% - Accent2 7 3 8" xfId="60594"/>
    <cellStyle name="40% - Accent2 7 4" xfId="16686"/>
    <cellStyle name="40% - Accent2 7 4 2" xfId="16687"/>
    <cellStyle name="40% - Accent2 7 4 2 2" xfId="16688"/>
    <cellStyle name="40% - Accent2 7 4 2 2 2" xfId="16689"/>
    <cellStyle name="40% - Accent2 7 4 2 2 3" xfId="53276"/>
    <cellStyle name="40% - Accent2 7 4 2 3" xfId="16690"/>
    <cellStyle name="40% - Accent2 7 4 2 4" xfId="16691"/>
    <cellStyle name="40% - Accent2 7 4 3" xfId="16692"/>
    <cellStyle name="40% - Accent2 7 4 3 2" xfId="16693"/>
    <cellStyle name="40% - Accent2 7 4 3 2 2" xfId="16694"/>
    <cellStyle name="40% - Accent2 7 4 3 2 3" xfId="53277"/>
    <cellStyle name="40% - Accent2 7 4 3 3" xfId="16695"/>
    <cellStyle name="40% - Accent2 7 4 3 4" xfId="16696"/>
    <cellStyle name="40% - Accent2 7 4 4" xfId="16697"/>
    <cellStyle name="40% - Accent2 7 4 4 2" xfId="16698"/>
    <cellStyle name="40% - Accent2 7 4 4 3" xfId="53278"/>
    <cellStyle name="40% - Accent2 7 4 5" xfId="16699"/>
    <cellStyle name="40% - Accent2 7 4 6" xfId="16700"/>
    <cellStyle name="40% - Accent2 7 5" xfId="16701"/>
    <cellStyle name="40% - Accent2 7 5 2" xfId="16702"/>
    <cellStyle name="40% - Accent2 7 5 2 2" xfId="16703"/>
    <cellStyle name="40% - Accent2 7 5 2 2 2" xfId="16704"/>
    <cellStyle name="40% - Accent2 7 5 2 2 3" xfId="53279"/>
    <cellStyle name="40% - Accent2 7 5 2 3" xfId="16705"/>
    <cellStyle name="40% - Accent2 7 5 2 4" xfId="16706"/>
    <cellStyle name="40% - Accent2 7 5 3" xfId="16707"/>
    <cellStyle name="40% - Accent2 7 5 3 2" xfId="16708"/>
    <cellStyle name="40% - Accent2 7 5 3 3" xfId="53280"/>
    <cellStyle name="40% - Accent2 7 5 4" xfId="16709"/>
    <cellStyle name="40% - Accent2 7 5 5" xfId="16710"/>
    <cellStyle name="40% - Accent2 7 6" xfId="16711"/>
    <cellStyle name="40% - Accent2 7 6 2" xfId="16712"/>
    <cellStyle name="40% - Accent2 7 6 2 2" xfId="16713"/>
    <cellStyle name="40% - Accent2 7 6 2 3" xfId="53281"/>
    <cellStyle name="40% - Accent2 7 6 3" xfId="16714"/>
    <cellStyle name="40% - Accent2 7 6 4" xfId="16715"/>
    <cellStyle name="40% - Accent2 7 7" xfId="16716"/>
    <cellStyle name="40% - Accent2 7 7 2" xfId="16717"/>
    <cellStyle name="40% - Accent2 7 7 2 2" xfId="16718"/>
    <cellStyle name="40% - Accent2 7 7 2 3" xfId="53282"/>
    <cellStyle name="40% - Accent2 7 7 3" xfId="16719"/>
    <cellStyle name="40% - Accent2 7 7 4" xfId="16720"/>
    <cellStyle name="40% - Accent2 7 8" xfId="16721"/>
    <cellStyle name="40% - Accent2 7 8 2" xfId="16722"/>
    <cellStyle name="40% - Accent2 7 8 3" xfId="53283"/>
    <cellStyle name="40% - Accent2 7 9" xfId="16723"/>
    <cellStyle name="40% - Accent2 8" xfId="16724"/>
    <cellStyle name="40% - Accent2 8 2" xfId="16725"/>
    <cellStyle name="40% - Accent2 8 2 2" xfId="16726"/>
    <cellStyle name="40% - Accent2 8 2 2 2" xfId="16727"/>
    <cellStyle name="40% - Accent2 8 2 2 2 2" xfId="16728"/>
    <cellStyle name="40% - Accent2 8 2 2 2 2 2" xfId="16729"/>
    <cellStyle name="40% - Accent2 8 2 2 2 2 3" xfId="53284"/>
    <cellStyle name="40% - Accent2 8 2 2 2 3" xfId="16730"/>
    <cellStyle name="40% - Accent2 8 2 2 2 4" xfId="16731"/>
    <cellStyle name="40% - Accent2 8 2 2 3" xfId="16732"/>
    <cellStyle name="40% - Accent2 8 2 2 3 2" xfId="16733"/>
    <cellStyle name="40% - Accent2 8 2 2 3 2 2" xfId="16734"/>
    <cellStyle name="40% - Accent2 8 2 2 3 2 3" xfId="53285"/>
    <cellStyle name="40% - Accent2 8 2 2 3 3" xfId="16735"/>
    <cellStyle name="40% - Accent2 8 2 2 3 4" xfId="16736"/>
    <cellStyle name="40% - Accent2 8 2 2 4" xfId="16737"/>
    <cellStyle name="40% - Accent2 8 2 2 4 2" xfId="16738"/>
    <cellStyle name="40% - Accent2 8 2 2 4 3" xfId="53286"/>
    <cellStyle name="40% - Accent2 8 2 2 5" xfId="16739"/>
    <cellStyle name="40% - Accent2 8 2 2 6" xfId="16740"/>
    <cellStyle name="40% - Accent2 8 2 2 7" xfId="60791"/>
    <cellStyle name="40% - Accent2 8 2 3" xfId="16741"/>
    <cellStyle name="40% - Accent2 8 2 3 2" xfId="16742"/>
    <cellStyle name="40% - Accent2 8 2 3 2 2" xfId="16743"/>
    <cellStyle name="40% - Accent2 8 2 3 2 3" xfId="53287"/>
    <cellStyle name="40% - Accent2 8 2 3 3" xfId="16744"/>
    <cellStyle name="40% - Accent2 8 2 3 4" xfId="16745"/>
    <cellStyle name="40% - Accent2 8 2 4" xfId="16746"/>
    <cellStyle name="40% - Accent2 8 2 4 2" xfId="16747"/>
    <cellStyle name="40% - Accent2 8 2 4 2 2" xfId="16748"/>
    <cellStyle name="40% - Accent2 8 2 4 2 3" xfId="53288"/>
    <cellStyle name="40% - Accent2 8 2 4 3" xfId="16749"/>
    <cellStyle name="40% - Accent2 8 2 4 4" xfId="16750"/>
    <cellStyle name="40% - Accent2 8 2 5" xfId="16751"/>
    <cellStyle name="40% - Accent2 8 2 5 2" xfId="16752"/>
    <cellStyle name="40% - Accent2 8 2 5 3" xfId="53289"/>
    <cellStyle name="40% - Accent2 8 2 6" xfId="16753"/>
    <cellStyle name="40% - Accent2 8 2 7" xfId="16754"/>
    <cellStyle name="40% - Accent2 8 2 8" xfId="60423"/>
    <cellStyle name="40% - Accent2 8 3" xfId="16755"/>
    <cellStyle name="40% - Accent2 8 3 2" xfId="16756"/>
    <cellStyle name="40% - Accent2 8 3 2 2" xfId="16757"/>
    <cellStyle name="40% - Accent2 8 3 2 2 2" xfId="16758"/>
    <cellStyle name="40% - Accent2 8 3 2 2 3" xfId="53290"/>
    <cellStyle name="40% - Accent2 8 3 2 3" xfId="16759"/>
    <cellStyle name="40% - Accent2 8 3 2 4" xfId="16760"/>
    <cellStyle name="40% - Accent2 8 3 3" xfId="16761"/>
    <cellStyle name="40% - Accent2 8 3 3 2" xfId="16762"/>
    <cellStyle name="40% - Accent2 8 3 3 2 2" xfId="16763"/>
    <cellStyle name="40% - Accent2 8 3 3 2 3" xfId="53291"/>
    <cellStyle name="40% - Accent2 8 3 3 3" xfId="16764"/>
    <cellStyle name="40% - Accent2 8 3 3 4" xfId="16765"/>
    <cellStyle name="40% - Accent2 8 3 4" xfId="16766"/>
    <cellStyle name="40% - Accent2 8 3 4 2" xfId="16767"/>
    <cellStyle name="40% - Accent2 8 3 4 3" xfId="53292"/>
    <cellStyle name="40% - Accent2 8 3 5" xfId="16768"/>
    <cellStyle name="40% - Accent2 8 3 6" xfId="16769"/>
    <cellStyle name="40% - Accent2 8 3 7" xfId="60608"/>
    <cellStyle name="40% - Accent2 8 4" xfId="16770"/>
    <cellStyle name="40% - Accent2 8 4 2" xfId="16771"/>
    <cellStyle name="40% - Accent2 8 4 2 2" xfId="16772"/>
    <cellStyle name="40% - Accent2 8 4 2 3" xfId="53293"/>
    <cellStyle name="40% - Accent2 8 4 3" xfId="16773"/>
    <cellStyle name="40% - Accent2 8 4 4" xfId="16774"/>
    <cellStyle name="40% - Accent2 8 5" xfId="16775"/>
    <cellStyle name="40% - Accent2 8 5 2" xfId="16776"/>
    <cellStyle name="40% - Accent2 8 5 2 2" xfId="16777"/>
    <cellStyle name="40% - Accent2 8 5 2 3" xfId="53294"/>
    <cellStyle name="40% - Accent2 8 5 3" xfId="16778"/>
    <cellStyle name="40% - Accent2 8 5 4" xfId="16779"/>
    <cellStyle name="40% - Accent2 8 6" xfId="16780"/>
    <cellStyle name="40% - Accent2 8 6 2" xfId="16781"/>
    <cellStyle name="40% - Accent2 8 6 3" xfId="53295"/>
    <cellStyle name="40% - Accent2 8 7" xfId="16782"/>
    <cellStyle name="40% - Accent2 8 8" xfId="16783"/>
    <cellStyle name="40% - Accent2 8 9" xfId="60240"/>
    <cellStyle name="40% - Accent2 9" xfId="16784"/>
    <cellStyle name="40% - Accent2 9 2" xfId="16785"/>
    <cellStyle name="40% - Accent2 9 2 2" xfId="16786"/>
    <cellStyle name="40% - Accent2 9 2 2 2" xfId="16787"/>
    <cellStyle name="40% - Accent2 9 2 2 2 2" xfId="16788"/>
    <cellStyle name="40% - Accent2 9 2 2 2 3" xfId="53296"/>
    <cellStyle name="40% - Accent2 9 2 2 3" xfId="16789"/>
    <cellStyle name="40% - Accent2 9 2 2 4" xfId="16790"/>
    <cellStyle name="40% - Accent2 9 2 2 5" xfId="60805"/>
    <cellStyle name="40% - Accent2 9 2 3" xfId="16791"/>
    <cellStyle name="40% - Accent2 9 2 3 2" xfId="16792"/>
    <cellStyle name="40% - Accent2 9 2 3 2 2" xfId="16793"/>
    <cellStyle name="40% - Accent2 9 2 3 2 3" xfId="53297"/>
    <cellStyle name="40% - Accent2 9 2 3 3" xfId="16794"/>
    <cellStyle name="40% - Accent2 9 2 3 4" xfId="16795"/>
    <cellStyle name="40% - Accent2 9 2 4" xfId="16796"/>
    <cellStyle name="40% - Accent2 9 2 4 2" xfId="16797"/>
    <cellStyle name="40% - Accent2 9 2 4 3" xfId="53298"/>
    <cellStyle name="40% - Accent2 9 2 5" xfId="16798"/>
    <cellStyle name="40% - Accent2 9 2 6" xfId="16799"/>
    <cellStyle name="40% - Accent2 9 2 7" xfId="60437"/>
    <cellStyle name="40% - Accent2 9 3" xfId="16800"/>
    <cellStyle name="40% - Accent2 9 3 2" xfId="16801"/>
    <cellStyle name="40% - Accent2 9 3 2 2" xfId="16802"/>
    <cellStyle name="40% - Accent2 9 3 2 3" xfId="53299"/>
    <cellStyle name="40% - Accent2 9 3 3" xfId="16803"/>
    <cellStyle name="40% - Accent2 9 3 4" xfId="16804"/>
    <cellStyle name="40% - Accent2 9 3 5" xfId="60622"/>
    <cellStyle name="40% - Accent2 9 4" xfId="16805"/>
    <cellStyle name="40% - Accent2 9 4 2" xfId="16806"/>
    <cellStyle name="40% - Accent2 9 4 2 2" xfId="16807"/>
    <cellStyle name="40% - Accent2 9 4 2 3" xfId="53300"/>
    <cellStyle name="40% - Accent2 9 4 3" xfId="16808"/>
    <cellStyle name="40% - Accent2 9 4 4" xfId="16809"/>
    <cellStyle name="40% - Accent2 9 5" xfId="16810"/>
    <cellStyle name="40% - Accent2 9 5 2" xfId="16811"/>
    <cellStyle name="40% - Accent2 9 5 3" xfId="53301"/>
    <cellStyle name="40% - Accent2 9 6" xfId="16812"/>
    <cellStyle name="40% - Accent2 9 7" xfId="16813"/>
    <cellStyle name="40% - Accent2 9 8" xfId="60254"/>
    <cellStyle name="40% - Accent3 10" xfId="16814"/>
    <cellStyle name="40% - Accent3 10 2" xfId="16815"/>
    <cellStyle name="40% - Accent3 10 2 2" xfId="16816"/>
    <cellStyle name="40% - Accent3 10 2 2 2" xfId="16817"/>
    <cellStyle name="40% - Accent3 10 2 2 3" xfId="53302"/>
    <cellStyle name="40% - Accent3 10 2 2 4" xfId="60821"/>
    <cellStyle name="40% - Accent3 10 2 3" xfId="16818"/>
    <cellStyle name="40% - Accent3 10 2 4" xfId="16819"/>
    <cellStyle name="40% - Accent3 10 2 5" xfId="60453"/>
    <cellStyle name="40% - Accent3 10 3" xfId="16820"/>
    <cellStyle name="40% - Accent3 10 3 2" xfId="16821"/>
    <cellStyle name="40% - Accent3 10 3 2 2" xfId="16822"/>
    <cellStyle name="40% - Accent3 10 3 2 3" xfId="53303"/>
    <cellStyle name="40% - Accent3 10 3 3" xfId="16823"/>
    <cellStyle name="40% - Accent3 10 3 4" xfId="16824"/>
    <cellStyle name="40% - Accent3 10 3 5" xfId="60638"/>
    <cellStyle name="40% - Accent3 10 4" xfId="16825"/>
    <cellStyle name="40% - Accent3 10 4 2" xfId="16826"/>
    <cellStyle name="40% - Accent3 10 4 3" xfId="53304"/>
    <cellStyle name="40% - Accent3 10 5" xfId="16827"/>
    <cellStyle name="40% - Accent3 10 6" xfId="16828"/>
    <cellStyle name="40% - Accent3 10 7" xfId="60270"/>
    <cellStyle name="40% - Accent3 11" xfId="16829"/>
    <cellStyle name="40% - Accent3 11 2" xfId="16830"/>
    <cellStyle name="40% - Accent3 11 2 2" xfId="16831"/>
    <cellStyle name="40% - Accent3 11 2 2 2" xfId="16832"/>
    <cellStyle name="40% - Accent3 11 2 2 3" xfId="53305"/>
    <cellStyle name="40% - Accent3 11 2 2 4" xfId="60835"/>
    <cellStyle name="40% - Accent3 11 2 3" xfId="16833"/>
    <cellStyle name="40% - Accent3 11 2 4" xfId="16834"/>
    <cellStyle name="40% - Accent3 11 2 5" xfId="60467"/>
    <cellStyle name="40% - Accent3 11 3" xfId="16835"/>
    <cellStyle name="40% - Accent3 11 3 2" xfId="16836"/>
    <cellStyle name="40% - Accent3 11 3 3" xfId="53306"/>
    <cellStyle name="40% - Accent3 11 3 4" xfId="60652"/>
    <cellStyle name="40% - Accent3 11 4" xfId="16837"/>
    <cellStyle name="40% - Accent3 11 5" xfId="16838"/>
    <cellStyle name="40% - Accent3 11 6" xfId="60284"/>
    <cellStyle name="40% - Accent3 12" xfId="16839"/>
    <cellStyle name="40% - Accent3 12 2" xfId="16840"/>
    <cellStyle name="40% - Accent3 12 2 2" xfId="16841"/>
    <cellStyle name="40% - Accent3 12 2 2 2" xfId="60849"/>
    <cellStyle name="40% - Accent3 12 2 3" xfId="53307"/>
    <cellStyle name="40% - Accent3 12 2 4" xfId="60481"/>
    <cellStyle name="40% - Accent3 12 3" xfId="16842"/>
    <cellStyle name="40% - Accent3 12 3 2" xfId="60666"/>
    <cellStyle name="40% - Accent3 12 4" xfId="16843"/>
    <cellStyle name="40% - Accent3 12 5" xfId="60298"/>
    <cellStyle name="40% - Accent3 13" xfId="16844"/>
    <cellStyle name="40% - Accent3 13 2" xfId="16845"/>
    <cellStyle name="40% - Accent3 13 2 2" xfId="16846"/>
    <cellStyle name="40% - Accent3 13 2 2 2" xfId="60863"/>
    <cellStyle name="40% - Accent3 13 2 3" xfId="53308"/>
    <cellStyle name="40% - Accent3 13 2 4" xfId="60495"/>
    <cellStyle name="40% - Accent3 13 3" xfId="16847"/>
    <cellStyle name="40% - Accent3 13 3 2" xfId="60680"/>
    <cellStyle name="40% - Accent3 13 4" xfId="16848"/>
    <cellStyle name="40% - Accent3 13 5" xfId="60312"/>
    <cellStyle name="40% - Accent3 14" xfId="16849"/>
    <cellStyle name="40% - Accent3 14 2" xfId="16850"/>
    <cellStyle name="40% - Accent3 14 2 2" xfId="60693"/>
    <cellStyle name="40% - Accent3 14 3" xfId="53309"/>
    <cellStyle name="40% - Accent3 14 4" xfId="60325"/>
    <cellStyle name="40% - Accent3 15" xfId="16851"/>
    <cellStyle name="40% - Accent3 15 2" xfId="60509"/>
    <cellStyle name="40% - Accent3 16" xfId="16852"/>
    <cellStyle name="40% - Accent3 16 2" xfId="60877"/>
    <cellStyle name="40% - Accent3 17" xfId="53310"/>
    <cellStyle name="40% - Accent3 17 2" xfId="60891"/>
    <cellStyle name="40% - Accent3 18" xfId="53311"/>
    <cellStyle name="40% - Accent3 18 2" xfId="60905"/>
    <cellStyle name="40% - Accent3 19" xfId="60134"/>
    <cellStyle name="40% - Accent3 2" xfId="16853"/>
    <cellStyle name="40% - Accent3 2 10" xfId="16854"/>
    <cellStyle name="40% - Accent3 2 10 2" xfId="16855"/>
    <cellStyle name="40% - Accent3 2 10 2 2" xfId="16856"/>
    <cellStyle name="40% - Accent3 2 10 2 2 2" xfId="16857"/>
    <cellStyle name="40% - Accent3 2 10 2 2 3" xfId="53312"/>
    <cellStyle name="40% - Accent3 2 10 2 3" xfId="16858"/>
    <cellStyle name="40% - Accent3 2 10 2 4" xfId="16859"/>
    <cellStyle name="40% - Accent3 2 10 3" xfId="16860"/>
    <cellStyle name="40% - Accent3 2 10 3 2" xfId="16861"/>
    <cellStyle name="40% - Accent3 2 10 3 3" xfId="53313"/>
    <cellStyle name="40% - Accent3 2 10 4" xfId="16862"/>
    <cellStyle name="40% - Accent3 2 10 5" xfId="16863"/>
    <cellStyle name="40% - Accent3 2 11" xfId="16864"/>
    <cellStyle name="40% - Accent3 2 11 2" xfId="16865"/>
    <cellStyle name="40% - Accent3 2 11 2 2" xfId="16866"/>
    <cellStyle name="40% - Accent3 2 11 2 3" xfId="53314"/>
    <cellStyle name="40% - Accent3 2 11 3" xfId="16867"/>
    <cellStyle name="40% - Accent3 2 11 4" xfId="16868"/>
    <cellStyle name="40% - Accent3 2 12" xfId="16869"/>
    <cellStyle name="40% - Accent3 2 12 2" xfId="16870"/>
    <cellStyle name="40% - Accent3 2 12 2 2" xfId="16871"/>
    <cellStyle name="40% - Accent3 2 12 2 3" xfId="53315"/>
    <cellStyle name="40% - Accent3 2 12 3" xfId="16872"/>
    <cellStyle name="40% - Accent3 2 12 4" xfId="16873"/>
    <cellStyle name="40% - Accent3 2 13" xfId="16874"/>
    <cellStyle name="40% - Accent3 2 13 2" xfId="16875"/>
    <cellStyle name="40% - Accent3 2 13 3" xfId="53316"/>
    <cellStyle name="40% - Accent3 2 14" xfId="16876"/>
    <cellStyle name="40% - Accent3 2 15" xfId="16877"/>
    <cellStyle name="40% - Accent3 2 16" xfId="60157"/>
    <cellStyle name="40% - Accent3 2 2" xfId="16878"/>
    <cellStyle name="40% - Accent3 2 2 10" xfId="16879"/>
    <cellStyle name="40% - Accent3 2 2 11" xfId="16880"/>
    <cellStyle name="40% - Accent3 2 2 12" xfId="60341"/>
    <cellStyle name="40% - Accent3 2 2 2" xfId="16881"/>
    <cellStyle name="40% - Accent3 2 2 2 10" xfId="16882"/>
    <cellStyle name="40% - Accent3 2 2 2 11" xfId="60709"/>
    <cellStyle name="40% - Accent3 2 2 2 2" xfId="16883"/>
    <cellStyle name="40% - Accent3 2 2 2 2 2" xfId="16884"/>
    <cellStyle name="40% - Accent3 2 2 2 2 2 2" xfId="16885"/>
    <cellStyle name="40% - Accent3 2 2 2 2 2 2 2" xfId="16886"/>
    <cellStyle name="40% - Accent3 2 2 2 2 2 2 2 2" xfId="16887"/>
    <cellStyle name="40% - Accent3 2 2 2 2 2 2 2 2 2" xfId="16888"/>
    <cellStyle name="40% - Accent3 2 2 2 2 2 2 2 2 3" xfId="53317"/>
    <cellStyle name="40% - Accent3 2 2 2 2 2 2 2 3" xfId="16889"/>
    <cellStyle name="40% - Accent3 2 2 2 2 2 2 2 4" xfId="16890"/>
    <cellStyle name="40% - Accent3 2 2 2 2 2 2 3" xfId="16891"/>
    <cellStyle name="40% - Accent3 2 2 2 2 2 2 3 2" xfId="16892"/>
    <cellStyle name="40% - Accent3 2 2 2 2 2 2 3 2 2" xfId="16893"/>
    <cellStyle name="40% - Accent3 2 2 2 2 2 2 3 2 3" xfId="53318"/>
    <cellStyle name="40% - Accent3 2 2 2 2 2 2 3 3" xfId="16894"/>
    <cellStyle name="40% - Accent3 2 2 2 2 2 2 3 4" xfId="16895"/>
    <cellStyle name="40% - Accent3 2 2 2 2 2 2 4" xfId="16896"/>
    <cellStyle name="40% - Accent3 2 2 2 2 2 2 4 2" xfId="16897"/>
    <cellStyle name="40% - Accent3 2 2 2 2 2 2 4 3" xfId="53319"/>
    <cellStyle name="40% - Accent3 2 2 2 2 2 2 5" xfId="16898"/>
    <cellStyle name="40% - Accent3 2 2 2 2 2 2 6" xfId="16899"/>
    <cellStyle name="40% - Accent3 2 2 2 2 2 3" xfId="16900"/>
    <cellStyle name="40% - Accent3 2 2 2 2 2 3 2" xfId="16901"/>
    <cellStyle name="40% - Accent3 2 2 2 2 2 3 2 2" xfId="16902"/>
    <cellStyle name="40% - Accent3 2 2 2 2 2 3 2 3" xfId="53320"/>
    <cellStyle name="40% - Accent3 2 2 2 2 2 3 3" xfId="16903"/>
    <cellStyle name="40% - Accent3 2 2 2 2 2 3 4" xfId="16904"/>
    <cellStyle name="40% - Accent3 2 2 2 2 2 4" xfId="16905"/>
    <cellStyle name="40% - Accent3 2 2 2 2 2 4 2" xfId="16906"/>
    <cellStyle name="40% - Accent3 2 2 2 2 2 4 2 2" xfId="16907"/>
    <cellStyle name="40% - Accent3 2 2 2 2 2 4 2 3" xfId="53321"/>
    <cellStyle name="40% - Accent3 2 2 2 2 2 4 3" xfId="16908"/>
    <cellStyle name="40% - Accent3 2 2 2 2 2 4 4" xfId="16909"/>
    <cellStyle name="40% - Accent3 2 2 2 2 2 5" xfId="16910"/>
    <cellStyle name="40% - Accent3 2 2 2 2 2 5 2" xfId="16911"/>
    <cellStyle name="40% - Accent3 2 2 2 2 2 5 3" xfId="53322"/>
    <cellStyle name="40% - Accent3 2 2 2 2 2 6" xfId="16912"/>
    <cellStyle name="40% - Accent3 2 2 2 2 2 7" xfId="16913"/>
    <cellStyle name="40% - Accent3 2 2 2 2 3" xfId="16914"/>
    <cellStyle name="40% - Accent3 2 2 2 2 3 2" xfId="16915"/>
    <cellStyle name="40% - Accent3 2 2 2 2 3 2 2" xfId="16916"/>
    <cellStyle name="40% - Accent3 2 2 2 2 3 2 2 2" xfId="16917"/>
    <cellStyle name="40% - Accent3 2 2 2 2 3 2 2 3" xfId="53323"/>
    <cellStyle name="40% - Accent3 2 2 2 2 3 2 3" xfId="16918"/>
    <cellStyle name="40% - Accent3 2 2 2 2 3 2 4" xfId="16919"/>
    <cellStyle name="40% - Accent3 2 2 2 2 3 3" xfId="16920"/>
    <cellStyle name="40% - Accent3 2 2 2 2 3 3 2" xfId="16921"/>
    <cellStyle name="40% - Accent3 2 2 2 2 3 3 2 2" xfId="16922"/>
    <cellStyle name="40% - Accent3 2 2 2 2 3 3 2 3" xfId="53324"/>
    <cellStyle name="40% - Accent3 2 2 2 2 3 3 3" xfId="16923"/>
    <cellStyle name="40% - Accent3 2 2 2 2 3 3 4" xfId="16924"/>
    <cellStyle name="40% - Accent3 2 2 2 2 3 4" xfId="16925"/>
    <cellStyle name="40% - Accent3 2 2 2 2 3 4 2" xfId="16926"/>
    <cellStyle name="40% - Accent3 2 2 2 2 3 4 3" xfId="53325"/>
    <cellStyle name="40% - Accent3 2 2 2 2 3 5" xfId="16927"/>
    <cellStyle name="40% - Accent3 2 2 2 2 3 6" xfId="16928"/>
    <cellStyle name="40% - Accent3 2 2 2 2 4" xfId="16929"/>
    <cellStyle name="40% - Accent3 2 2 2 2 4 2" xfId="16930"/>
    <cellStyle name="40% - Accent3 2 2 2 2 4 2 2" xfId="16931"/>
    <cellStyle name="40% - Accent3 2 2 2 2 4 2 3" xfId="53326"/>
    <cellStyle name="40% - Accent3 2 2 2 2 4 3" xfId="16932"/>
    <cellStyle name="40% - Accent3 2 2 2 2 4 4" xfId="16933"/>
    <cellStyle name="40% - Accent3 2 2 2 2 5" xfId="16934"/>
    <cellStyle name="40% - Accent3 2 2 2 2 5 2" xfId="16935"/>
    <cellStyle name="40% - Accent3 2 2 2 2 5 2 2" xfId="16936"/>
    <cellStyle name="40% - Accent3 2 2 2 2 5 2 3" xfId="53327"/>
    <cellStyle name="40% - Accent3 2 2 2 2 5 3" xfId="16937"/>
    <cellStyle name="40% - Accent3 2 2 2 2 5 4" xfId="16938"/>
    <cellStyle name="40% - Accent3 2 2 2 2 6" xfId="16939"/>
    <cellStyle name="40% - Accent3 2 2 2 2 6 2" xfId="16940"/>
    <cellStyle name="40% - Accent3 2 2 2 2 6 3" xfId="53328"/>
    <cellStyle name="40% - Accent3 2 2 2 2 7" xfId="16941"/>
    <cellStyle name="40% - Accent3 2 2 2 2 8" xfId="16942"/>
    <cellStyle name="40% - Accent3 2 2 2 3" xfId="16943"/>
    <cellStyle name="40% - Accent3 2 2 2 3 2" xfId="16944"/>
    <cellStyle name="40% - Accent3 2 2 2 3 2 2" xfId="16945"/>
    <cellStyle name="40% - Accent3 2 2 2 3 2 2 2" xfId="16946"/>
    <cellStyle name="40% - Accent3 2 2 2 3 2 2 2 2" xfId="16947"/>
    <cellStyle name="40% - Accent3 2 2 2 3 2 2 2 3" xfId="53329"/>
    <cellStyle name="40% - Accent3 2 2 2 3 2 2 3" xfId="16948"/>
    <cellStyle name="40% - Accent3 2 2 2 3 2 2 4" xfId="16949"/>
    <cellStyle name="40% - Accent3 2 2 2 3 2 3" xfId="16950"/>
    <cellStyle name="40% - Accent3 2 2 2 3 2 3 2" xfId="16951"/>
    <cellStyle name="40% - Accent3 2 2 2 3 2 3 2 2" xfId="16952"/>
    <cellStyle name="40% - Accent3 2 2 2 3 2 3 2 3" xfId="53330"/>
    <cellStyle name="40% - Accent3 2 2 2 3 2 3 3" xfId="16953"/>
    <cellStyle name="40% - Accent3 2 2 2 3 2 3 4" xfId="16954"/>
    <cellStyle name="40% - Accent3 2 2 2 3 2 4" xfId="16955"/>
    <cellStyle name="40% - Accent3 2 2 2 3 2 4 2" xfId="16956"/>
    <cellStyle name="40% - Accent3 2 2 2 3 2 4 3" xfId="53331"/>
    <cellStyle name="40% - Accent3 2 2 2 3 2 5" xfId="16957"/>
    <cellStyle name="40% - Accent3 2 2 2 3 2 6" xfId="16958"/>
    <cellStyle name="40% - Accent3 2 2 2 3 3" xfId="16959"/>
    <cellStyle name="40% - Accent3 2 2 2 3 3 2" xfId="16960"/>
    <cellStyle name="40% - Accent3 2 2 2 3 3 2 2" xfId="16961"/>
    <cellStyle name="40% - Accent3 2 2 2 3 3 2 3" xfId="53332"/>
    <cellStyle name="40% - Accent3 2 2 2 3 3 3" xfId="16962"/>
    <cellStyle name="40% - Accent3 2 2 2 3 3 4" xfId="16963"/>
    <cellStyle name="40% - Accent3 2 2 2 3 4" xfId="16964"/>
    <cellStyle name="40% - Accent3 2 2 2 3 4 2" xfId="16965"/>
    <cellStyle name="40% - Accent3 2 2 2 3 4 2 2" xfId="16966"/>
    <cellStyle name="40% - Accent3 2 2 2 3 4 2 3" xfId="53333"/>
    <cellStyle name="40% - Accent3 2 2 2 3 4 3" xfId="16967"/>
    <cellStyle name="40% - Accent3 2 2 2 3 4 4" xfId="16968"/>
    <cellStyle name="40% - Accent3 2 2 2 3 5" xfId="16969"/>
    <cellStyle name="40% - Accent3 2 2 2 3 5 2" xfId="16970"/>
    <cellStyle name="40% - Accent3 2 2 2 3 5 3" xfId="53334"/>
    <cellStyle name="40% - Accent3 2 2 2 3 6" xfId="16971"/>
    <cellStyle name="40% - Accent3 2 2 2 3 7" xfId="16972"/>
    <cellStyle name="40% - Accent3 2 2 2 4" xfId="16973"/>
    <cellStyle name="40% - Accent3 2 2 2 4 2" xfId="16974"/>
    <cellStyle name="40% - Accent3 2 2 2 4 2 2" xfId="16975"/>
    <cellStyle name="40% - Accent3 2 2 2 4 2 2 2" xfId="16976"/>
    <cellStyle name="40% - Accent3 2 2 2 4 2 2 3" xfId="53335"/>
    <cellStyle name="40% - Accent3 2 2 2 4 2 3" xfId="16977"/>
    <cellStyle name="40% - Accent3 2 2 2 4 2 4" xfId="16978"/>
    <cellStyle name="40% - Accent3 2 2 2 4 3" xfId="16979"/>
    <cellStyle name="40% - Accent3 2 2 2 4 3 2" xfId="16980"/>
    <cellStyle name="40% - Accent3 2 2 2 4 3 2 2" xfId="16981"/>
    <cellStyle name="40% - Accent3 2 2 2 4 3 2 3" xfId="53336"/>
    <cellStyle name="40% - Accent3 2 2 2 4 3 3" xfId="16982"/>
    <cellStyle name="40% - Accent3 2 2 2 4 3 4" xfId="16983"/>
    <cellStyle name="40% - Accent3 2 2 2 4 4" xfId="16984"/>
    <cellStyle name="40% - Accent3 2 2 2 4 4 2" xfId="16985"/>
    <cellStyle name="40% - Accent3 2 2 2 4 4 3" xfId="53337"/>
    <cellStyle name="40% - Accent3 2 2 2 4 5" xfId="16986"/>
    <cellStyle name="40% - Accent3 2 2 2 4 6" xfId="16987"/>
    <cellStyle name="40% - Accent3 2 2 2 5" xfId="16988"/>
    <cellStyle name="40% - Accent3 2 2 2 5 2" xfId="16989"/>
    <cellStyle name="40% - Accent3 2 2 2 5 2 2" xfId="16990"/>
    <cellStyle name="40% - Accent3 2 2 2 5 2 2 2" xfId="16991"/>
    <cellStyle name="40% - Accent3 2 2 2 5 2 2 3" xfId="53338"/>
    <cellStyle name="40% - Accent3 2 2 2 5 2 3" xfId="16992"/>
    <cellStyle name="40% - Accent3 2 2 2 5 2 4" xfId="16993"/>
    <cellStyle name="40% - Accent3 2 2 2 5 3" xfId="16994"/>
    <cellStyle name="40% - Accent3 2 2 2 5 3 2" xfId="16995"/>
    <cellStyle name="40% - Accent3 2 2 2 5 3 3" xfId="53339"/>
    <cellStyle name="40% - Accent3 2 2 2 5 4" xfId="16996"/>
    <cellStyle name="40% - Accent3 2 2 2 5 5" xfId="16997"/>
    <cellStyle name="40% - Accent3 2 2 2 6" xfId="16998"/>
    <cellStyle name="40% - Accent3 2 2 2 6 2" xfId="16999"/>
    <cellStyle name="40% - Accent3 2 2 2 6 2 2" xfId="17000"/>
    <cellStyle name="40% - Accent3 2 2 2 6 2 3" xfId="53340"/>
    <cellStyle name="40% - Accent3 2 2 2 6 3" xfId="17001"/>
    <cellStyle name="40% - Accent3 2 2 2 6 4" xfId="17002"/>
    <cellStyle name="40% - Accent3 2 2 2 7" xfId="17003"/>
    <cellStyle name="40% - Accent3 2 2 2 7 2" xfId="17004"/>
    <cellStyle name="40% - Accent3 2 2 2 7 2 2" xfId="17005"/>
    <cellStyle name="40% - Accent3 2 2 2 7 2 3" xfId="53341"/>
    <cellStyle name="40% - Accent3 2 2 2 7 3" xfId="17006"/>
    <cellStyle name="40% - Accent3 2 2 2 7 4" xfId="17007"/>
    <cellStyle name="40% - Accent3 2 2 2 8" xfId="17008"/>
    <cellStyle name="40% - Accent3 2 2 2 8 2" xfId="17009"/>
    <cellStyle name="40% - Accent3 2 2 2 8 3" xfId="53342"/>
    <cellStyle name="40% - Accent3 2 2 2 9" xfId="17010"/>
    <cellStyle name="40% - Accent3 2 2 3" xfId="17011"/>
    <cellStyle name="40% - Accent3 2 2 3 2" xfId="17012"/>
    <cellStyle name="40% - Accent3 2 2 3 2 2" xfId="17013"/>
    <cellStyle name="40% - Accent3 2 2 3 2 2 2" xfId="17014"/>
    <cellStyle name="40% - Accent3 2 2 3 2 2 2 2" xfId="17015"/>
    <cellStyle name="40% - Accent3 2 2 3 2 2 2 2 2" xfId="17016"/>
    <cellStyle name="40% - Accent3 2 2 3 2 2 2 2 3" xfId="53343"/>
    <cellStyle name="40% - Accent3 2 2 3 2 2 2 3" xfId="17017"/>
    <cellStyle name="40% - Accent3 2 2 3 2 2 2 4" xfId="17018"/>
    <cellStyle name="40% - Accent3 2 2 3 2 2 3" xfId="17019"/>
    <cellStyle name="40% - Accent3 2 2 3 2 2 3 2" xfId="17020"/>
    <cellStyle name="40% - Accent3 2 2 3 2 2 3 2 2" xfId="17021"/>
    <cellStyle name="40% - Accent3 2 2 3 2 2 3 2 3" xfId="53344"/>
    <cellStyle name="40% - Accent3 2 2 3 2 2 3 3" xfId="17022"/>
    <cellStyle name="40% - Accent3 2 2 3 2 2 3 4" xfId="17023"/>
    <cellStyle name="40% - Accent3 2 2 3 2 2 4" xfId="17024"/>
    <cellStyle name="40% - Accent3 2 2 3 2 2 4 2" xfId="17025"/>
    <cellStyle name="40% - Accent3 2 2 3 2 2 4 3" xfId="53345"/>
    <cellStyle name="40% - Accent3 2 2 3 2 2 5" xfId="17026"/>
    <cellStyle name="40% - Accent3 2 2 3 2 2 6" xfId="17027"/>
    <cellStyle name="40% - Accent3 2 2 3 2 3" xfId="17028"/>
    <cellStyle name="40% - Accent3 2 2 3 2 3 2" xfId="17029"/>
    <cellStyle name="40% - Accent3 2 2 3 2 3 2 2" xfId="17030"/>
    <cellStyle name="40% - Accent3 2 2 3 2 3 2 3" xfId="53346"/>
    <cellStyle name="40% - Accent3 2 2 3 2 3 3" xfId="17031"/>
    <cellStyle name="40% - Accent3 2 2 3 2 3 4" xfId="17032"/>
    <cellStyle name="40% - Accent3 2 2 3 2 4" xfId="17033"/>
    <cellStyle name="40% - Accent3 2 2 3 2 4 2" xfId="17034"/>
    <cellStyle name="40% - Accent3 2 2 3 2 4 2 2" xfId="17035"/>
    <cellStyle name="40% - Accent3 2 2 3 2 4 2 3" xfId="53347"/>
    <cellStyle name="40% - Accent3 2 2 3 2 4 3" xfId="17036"/>
    <cellStyle name="40% - Accent3 2 2 3 2 4 4" xfId="17037"/>
    <cellStyle name="40% - Accent3 2 2 3 2 5" xfId="17038"/>
    <cellStyle name="40% - Accent3 2 2 3 2 5 2" xfId="17039"/>
    <cellStyle name="40% - Accent3 2 2 3 2 5 3" xfId="53348"/>
    <cellStyle name="40% - Accent3 2 2 3 2 6" xfId="17040"/>
    <cellStyle name="40% - Accent3 2 2 3 2 7" xfId="17041"/>
    <cellStyle name="40% - Accent3 2 2 3 3" xfId="17042"/>
    <cellStyle name="40% - Accent3 2 2 3 3 2" xfId="17043"/>
    <cellStyle name="40% - Accent3 2 2 3 3 2 2" xfId="17044"/>
    <cellStyle name="40% - Accent3 2 2 3 3 2 2 2" xfId="17045"/>
    <cellStyle name="40% - Accent3 2 2 3 3 2 2 3" xfId="53349"/>
    <cellStyle name="40% - Accent3 2 2 3 3 2 3" xfId="17046"/>
    <cellStyle name="40% - Accent3 2 2 3 3 2 4" xfId="17047"/>
    <cellStyle name="40% - Accent3 2 2 3 3 3" xfId="17048"/>
    <cellStyle name="40% - Accent3 2 2 3 3 3 2" xfId="17049"/>
    <cellStyle name="40% - Accent3 2 2 3 3 3 2 2" xfId="17050"/>
    <cellStyle name="40% - Accent3 2 2 3 3 3 2 3" xfId="53350"/>
    <cellStyle name="40% - Accent3 2 2 3 3 3 3" xfId="17051"/>
    <cellStyle name="40% - Accent3 2 2 3 3 3 4" xfId="17052"/>
    <cellStyle name="40% - Accent3 2 2 3 3 4" xfId="17053"/>
    <cellStyle name="40% - Accent3 2 2 3 3 4 2" xfId="17054"/>
    <cellStyle name="40% - Accent3 2 2 3 3 4 3" xfId="53351"/>
    <cellStyle name="40% - Accent3 2 2 3 3 5" xfId="17055"/>
    <cellStyle name="40% - Accent3 2 2 3 3 6" xfId="17056"/>
    <cellStyle name="40% - Accent3 2 2 3 4" xfId="17057"/>
    <cellStyle name="40% - Accent3 2 2 3 4 2" xfId="17058"/>
    <cellStyle name="40% - Accent3 2 2 3 4 2 2" xfId="17059"/>
    <cellStyle name="40% - Accent3 2 2 3 4 2 2 2" xfId="17060"/>
    <cellStyle name="40% - Accent3 2 2 3 4 2 2 3" xfId="53352"/>
    <cellStyle name="40% - Accent3 2 2 3 4 2 3" xfId="17061"/>
    <cellStyle name="40% - Accent3 2 2 3 4 2 4" xfId="17062"/>
    <cellStyle name="40% - Accent3 2 2 3 4 3" xfId="17063"/>
    <cellStyle name="40% - Accent3 2 2 3 4 3 2" xfId="17064"/>
    <cellStyle name="40% - Accent3 2 2 3 4 3 3" xfId="53353"/>
    <cellStyle name="40% - Accent3 2 2 3 4 4" xfId="17065"/>
    <cellStyle name="40% - Accent3 2 2 3 4 5" xfId="17066"/>
    <cellStyle name="40% - Accent3 2 2 3 5" xfId="17067"/>
    <cellStyle name="40% - Accent3 2 2 3 5 2" xfId="17068"/>
    <cellStyle name="40% - Accent3 2 2 3 5 2 2" xfId="17069"/>
    <cellStyle name="40% - Accent3 2 2 3 5 2 3" xfId="53354"/>
    <cellStyle name="40% - Accent3 2 2 3 5 3" xfId="17070"/>
    <cellStyle name="40% - Accent3 2 2 3 5 4" xfId="17071"/>
    <cellStyle name="40% - Accent3 2 2 3 6" xfId="17072"/>
    <cellStyle name="40% - Accent3 2 2 3 6 2" xfId="17073"/>
    <cellStyle name="40% - Accent3 2 2 3 6 2 2" xfId="17074"/>
    <cellStyle name="40% - Accent3 2 2 3 6 2 3" xfId="53355"/>
    <cellStyle name="40% - Accent3 2 2 3 6 3" xfId="17075"/>
    <cellStyle name="40% - Accent3 2 2 3 6 4" xfId="17076"/>
    <cellStyle name="40% - Accent3 2 2 3 7" xfId="17077"/>
    <cellStyle name="40% - Accent3 2 2 3 7 2" xfId="17078"/>
    <cellStyle name="40% - Accent3 2 2 3 7 3" xfId="53356"/>
    <cellStyle name="40% - Accent3 2 2 3 8" xfId="17079"/>
    <cellStyle name="40% - Accent3 2 2 3 9" xfId="17080"/>
    <cellStyle name="40% - Accent3 2 2 4" xfId="17081"/>
    <cellStyle name="40% - Accent3 2 2 4 2" xfId="17082"/>
    <cellStyle name="40% - Accent3 2 2 4 2 2" xfId="17083"/>
    <cellStyle name="40% - Accent3 2 2 4 2 2 2" xfId="17084"/>
    <cellStyle name="40% - Accent3 2 2 4 2 2 2 2" xfId="17085"/>
    <cellStyle name="40% - Accent3 2 2 4 2 2 2 3" xfId="53357"/>
    <cellStyle name="40% - Accent3 2 2 4 2 2 3" xfId="17086"/>
    <cellStyle name="40% - Accent3 2 2 4 2 2 4" xfId="17087"/>
    <cellStyle name="40% - Accent3 2 2 4 2 3" xfId="17088"/>
    <cellStyle name="40% - Accent3 2 2 4 2 3 2" xfId="17089"/>
    <cellStyle name="40% - Accent3 2 2 4 2 3 2 2" xfId="17090"/>
    <cellStyle name="40% - Accent3 2 2 4 2 3 2 3" xfId="53358"/>
    <cellStyle name="40% - Accent3 2 2 4 2 3 3" xfId="17091"/>
    <cellStyle name="40% - Accent3 2 2 4 2 3 4" xfId="17092"/>
    <cellStyle name="40% - Accent3 2 2 4 2 4" xfId="17093"/>
    <cellStyle name="40% - Accent3 2 2 4 2 4 2" xfId="17094"/>
    <cellStyle name="40% - Accent3 2 2 4 2 4 3" xfId="53359"/>
    <cellStyle name="40% - Accent3 2 2 4 2 5" xfId="17095"/>
    <cellStyle name="40% - Accent3 2 2 4 2 6" xfId="17096"/>
    <cellStyle name="40% - Accent3 2 2 4 3" xfId="17097"/>
    <cellStyle name="40% - Accent3 2 2 4 3 2" xfId="17098"/>
    <cellStyle name="40% - Accent3 2 2 4 3 2 2" xfId="17099"/>
    <cellStyle name="40% - Accent3 2 2 4 3 2 3" xfId="53360"/>
    <cellStyle name="40% - Accent3 2 2 4 3 3" xfId="17100"/>
    <cellStyle name="40% - Accent3 2 2 4 3 4" xfId="17101"/>
    <cellStyle name="40% - Accent3 2 2 4 4" xfId="17102"/>
    <cellStyle name="40% - Accent3 2 2 4 4 2" xfId="17103"/>
    <cellStyle name="40% - Accent3 2 2 4 4 2 2" xfId="17104"/>
    <cellStyle name="40% - Accent3 2 2 4 4 2 3" xfId="53361"/>
    <cellStyle name="40% - Accent3 2 2 4 4 3" xfId="17105"/>
    <cellStyle name="40% - Accent3 2 2 4 4 4" xfId="17106"/>
    <cellStyle name="40% - Accent3 2 2 4 5" xfId="17107"/>
    <cellStyle name="40% - Accent3 2 2 4 5 2" xfId="17108"/>
    <cellStyle name="40% - Accent3 2 2 4 5 3" xfId="53362"/>
    <cellStyle name="40% - Accent3 2 2 4 6" xfId="17109"/>
    <cellStyle name="40% - Accent3 2 2 4 7" xfId="17110"/>
    <cellStyle name="40% - Accent3 2 2 5" xfId="17111"/>
    <cellStyle name="40% - Accent3 2 2 5 2" xfId="17112"/>
    <cellStyle name="40% - Accent3 2 2 5 2 2" xfId="17113"/>
    <cellStyle name="40% - Accent3 2 2 5 2 2 2" xfId="17114"/>
    <cellStyle name="40% - Accent3 2 2 5 2 2 3" xfId="53363"/>
    <cellStyle name="40% - Accent3 2 2 5 2 3" xfId="17115"/>
    <cellStyle name="40% - Accent3 2 2 5 2 4" xfId="17116"/>
    <cellStyle name="40% - Accent3 2 2 5 3" xfId="17117"/>
    <cellStyle name="40% - Accent3 2 2 5 3 2" xfId="17118"/>
    <cellStyle name="40% - Accent3 2 2 5 3 2 2" xfId="17119"/>
    <cellStyle name="40% - Accent3 2 2 5 3 2 3" xfId="53364"/>
    <cellStyle name="40% - Accent3 2 2 5 3 3" xfId="17120"/>
    <cellStyle name="40% - Accent3 2 2 5 3 4" xfId="17121"/>
    <cellStyle name="40% - Accent3 2 2 5 4" xfId="17122"/>
    <cellStyle name="40% - Accent3 2 2 5 4 2" xfId="17123"/>
    <cellStyle name="40% - Accent3 2 2 5 4 3" xfId="53365"/>
    <cellStyle name="40% - Accent3 2 2 5 5" xfId="17124"/>
    <cellStyle name="40% - Accent3 2 2 5 6" xfId="17125"/>
    <cellStyle name="40% - Accent3 2 2 6" xfId="17126"/>
    <cellStyle name="40% - Accent3 2 2 6 2" xfId="17127"/>
    <cellStyle name="40% - Accent3 2 2 6 2 2" xfId="17128"/>
    <cellStyle name="40% - Accent3 2 2 6 2 2 2" xfId="17129"/>
    <cellStyle name="40% - Accent3 2 2 6 2 2 3" xfId="53366"/>
    <cellStyle name="40% - Accent3 2 2 6 2 3" xfId="17130"/>
    <cellStyle name="40% - Accent3 2 2 6 2 4" xfId="17131"/>
    <cellStyle name="40% - Accent3 2 2 6 3" xfId="17132"/>
    <cellStyle name="40% - Accent3 2 2 6 3 2" xfId="17133"/>
    <cellStyle name="40% - Accent3 2 2 6 3 3" xfId="53367"/>
    <cellStyle name="40% - Accent3 2 2 6 4" xfId="17134"/>
    <cellStyle name="40% - Accent3 2 2 6 5" xfId="17135"/>
    <cellStyle name="40% - Accent3 2 2 7" xfId="17136"/>
    <cellStyle name="40% - Accent3 2 2 7 2" xfId="17137"/>
    <cellStyle name="40% - Accent3 2 2 7 2 2" xfId="17138"/>
    <cellStyle name="40% - Accent3 2 2 7 2 3" xfId="53368"/>
    <cellStyle name="40% - Accent3 2 2 7 3" xfId="17139"/>
    <cellStyle name="40% - Accent3 2 2 7 4" xfId="17140"/>
    <cellStyle name="40% - Accent3 2 2 8" xfId="17141"/>
    <cellStyle name="40% - Accent3 2 2 8 2" xfId="17142"/>
    <cellStyle name="40% - Accent3 2 2 8 2 2" xfId="17143"/>
    <cellStyle name="40% - Accent3 2 2 8 2 3" xfId="53369"/>
    <cellStyle name="40% - Accent3 2 2 8 3" xfId="17144"/>
    <cellStyle name="40% - Accent3 2 2 8 4" xfId="17145"/>
    <cellStyle name="40% - Accent3 2 2 9" xfId="17146"/>
    <cellStyle name="40% - Accent3 2 2 9 2" xfId="17147"/>
    <cellStyle name="40% - Accent3 2 2 9 3" xfId="53370"/>
    <cellStyle name="40% - Accent3 2 3" xfId="17148"/>
    <cellStyle name="40% - Accent3 2 3 10" xfId="17149"/>
    <cellStyle name="40% - Accent3 2 3 11" xfId="17150"/>
    <cellStyle name="40% - Accent3 2 3 12" xfId="60526"/>
    <cellStyle name="40% - Accent3 2 3 2" xfId="17151"/>
    <cellStyle name="40% - Accent3 2 3 2 10" xfId="17152"/>
    <cellStyle name="40% - Accent3 2 3 2 2" xfId="17153"/>
    <cellStyle name="40% - Accent3 2 3 2 2 2" xfId="17154"/>
    <cellStyle name="40% - Accent3 2 3 2 2 2 2" xfId="17155"/>
    <cellStyle name="40% - Accent3 2 3 2 2 2 2 2" xfId="17156"/>
    <cellStyle name="40% - Accent3 2 3 2 2 2 2 2 2" xfId="17157"/>
    <cellStyle name="40% - Accent3 2 3 2 2 2 2 2 2 2" xfId="17158"/>
    <cellStyle name="40% - Accent3 2 3 2 2 2 2 2 2 3" xfId="53371"/>
    <cellStyle name="40% - Accent3 2 3 2 2 2 2 2 3" xfId="17159"/>
    <cellStyle name="40% - Accent3 2 3 2 2 2 2 2 4" xfId="17160"/>
    <cellStyle name="40% - Accent3 2 3 2 2 2 2 3" xfId="17161"/>
    <cellStyle name="40% - Accent3 2 3 2 2 2 2 3 2" xfId="17162"/>
    <cellStyle name="40% - Accent3 2 3 2 2 2 2 3 2 2" xfId="17163"/>
    <cellStyle name="40% - Accent3 2 3 2 2 2 2 3 2 3" xfId="53372"/>
    <cellStyle name="40% - Accent3 2 3 2 2 2 2 3 3" xfId="17164"/>
    <cellStyle name="40% - Accent3 2 3 2 2 2 2 3 4" xfId="17165"/>
    <cellStyle name="40% - Accent3 2 3 2 2 2 2 4" xfId="17166"/>
    <cellStyle name="40% - Accent3 2 3 2 2 2 2 4 2" xfId="17167"/>
    <cellStyle name="40% - Accent3 2 3 2 2 2 2 4 3" xfId="53373"/>
    <cellStyle name="40% - Accent3 2 3 2 2 2 2 5" xfId="17168"/>
    <cellStyle name="40% - Accent3 2 3 2 2 2 2 6" xfId="17169"/>
    <cellStyle name="40% - Accent3 2 3 2 2 2 3" xfId="17170"/>
    <cellStyle name="40% - Accent3 2 3 2 2 2 3 2" xfId="17171"/>
    <cellStyle name="40% - Accent3 2 3 2 2 2 3 2 2" xfId="17172"/>
    <cellStyle name="40% - Accent3 2 3 2 2 2 3 2 3" xfId="53374"/>
    <cellStyle name="40% - Accent3 2 3 2 2 2 3 3" xfId="17173"/>
    <cellStyle name="40% - Accent3 2 3 2 2 2 3 4" xfId="17174"/>
    <cellStyle name="40% - Accent3 2 3 2 2 2 4" xfId="17175"/>
    <cellStyle name="40% - Accent3 2 3 2 2 2 4 2" xfId="17176"/>
    <cellStyle name="40% - Accent3 2 3 2 2 2 4 2 2" xfId="17177"/>
    <cellStyle name="40% - Accent3 2 3 2 2 2 4 2 3" xfId="53375"/>
    <cellStyle name="40% - Accent3 2 3 2 2 2 4 3" xfId="17178"/>
    <cellStyle name="40% - Accent3 2 3 2 2 2 4 4" xfId="17179"/>
    <cellStyle name="40% - Accent3 2 3 2 2 2 5" xfId="17180"/>
    <cellStyle name="40% - Accent3 2 3 2 2 2 5 2" xfId="17181"/>
    <cellStyle name="40% - Accent3 2 3 2 2 2 5 3" xfId="53376"/>
    <cellStyle name="40% - Accent3 2 3 2 2 2 6" xfId="17182"/>
    <cellStyle name="40% - Accent3 2 3 2 2 2 7" xfId="17183"/>
    <cellStyle name="40% - Accent3 2 3 2 2 3" xfId="17184"/>
    <cellStyle name="40% - Accent3 2 3 2 2 3 2" xfId="17185"/>
    <cellStyle name="40% - Accent3 2 3 2 2 3 2 2" xfId="17186"/>
    <cellStyle name="40% - Accent3 2 3 2 2 3 2 2 2" xfId="17187"/>
    <cellStyle name="40% - Accent3 2 3 2 2 3 2 2 3" xfId="53377"/>
    <cellStyle name="40% - Accent3 2 3 2 2 3 2 3" xfId="17188"/>
    <cellStyle name="40% - Accent3 2 3 2 2 3 2 4" xfId="17189"/>
    <cellStyle name="40% - Accent3 2 3 2 2 3 3" xfId="17190"/>
    <cellStyle name="40% - Accent3 2 3 2 2 3 3 2" xfId="17191"/>
    <cellStyle name="40% - Accent3 2 3 2 2 3 3 2 2" xfId="17192"/>
    <cellStyle name="40% - Accent3 2 3 2 2 3 3 2 3" xfId="53378"/>
    <cellStyle name="40% - Accent3 2 3 2 2 3 3 3" xfId="17193"/>
    <cellStyle name="40% - Accent3 2 3 2 2 3 3 4" xfId="17194"/>
    <cellStyle name="40% - Accent3 2 3 2 2 3 4" xfId="17195"/>
    <cellStyle name="40% - Accent3 2 3 2 2 3 4 2" xfId="17196"/>
    <cellStyle name="40% - Accent3 2 3 2 2 3 4 3" xfId="53379"/>
    <cellStyle name="40% - Accent3 2 3 2 2 3 5" xfId="17197"/>
    <cellStyle name="40% - Accent3 2 3 2 2 3 6" xfId="17198"/>
    <cellStyle name="40% - Accent3 2 3 2 2 4" xfId="17199"/>
    <cellStyle name="40% - Accent3 2 3 2 2 4 2" xfId="17200"/>
    <cellStyle name="40% - Accent3 2 3 2 2 4 2 2" xfId="17201"/>
    <cellStyle name="40% - Accent3 2 3 2 2 4 2 3" xfId="53380"/>
    <cellStyle name="40% - Accent3 2 3 2 2 4 3" xfId="17202"/>
    <cellStyle name="40% - Accent3 2 3 2 2 4 4" xfId="17203"/>
    <cellStyle name="40% - Accent3 2 3 2 2 5" xfId="17204"/>
    <cellStyle name="40% - Accent3 2 3 2 2 5 2" xfId="17205"/>
    <cellStyle name="40% - Accent3 2 3 2 2 5 2 2" xfId="17206"/>
    <cellStyle name="40% - Accent3 2 3 2 2 5 2 3" xfId="53381"/>
    <cellStyle name="40% - Accent3 2 3 2 2 5 3" xfId="17207"/>
    <cellStyle name="40% - Accent3 2 3 2 2 5 4" xfId="17208"/>
    <cellStyle name="40% - Accent3 2 3 2 2 6" xfId="17209"/>
    <cellStyle name="40% - Accent3 2 3 2 2 6 2" xfId="17210"/>
    <cellStyle name="40% - Accent3 2 3 2 2 6 3" xfId="53382"/>
    <cellStyle name="40% - Accent3 2 3 2 2 7" xfId="17211"/>
    <cellStyle name="40% - Accent3 2 3 2 2 8" xfId="17212"/>
    <cellStyle name="40% - Accent3 2 3 2 3" xfId="17213"/>
    <cellStyle name="40% - Accent3 2 3 2 3 2" xfId="17214"/>
    <cellStyle name="40% - Accent3 2 3 2 3 2 2" xfId="17215"/>
    <cellStyle name="40% - Accent3 2 3 2 3 2 2 2" xfId="17216"/>
    <cellStyle name="40% - Accent3 2 3 2 3 2 2 2 2" xfId="17217"/>
    <cellStyle name="40% - Accent3 2 3 2 3 2 2 2 3" xfId="53383"/>
    <cellStyle name="40% - Accent3 2 3 2 3 2 2 3" xfId="17218"/>
    <cellStyle name="40% - Accent3 2 3 2 3 2 2 4" xfId="17219"/>
    <cellStyle name="40% - Accent3 2 3 2 3 2 3" xfId="17220"/>
    <cellStyle name="40% - Accent3 2 3 2 3 2 3 2" xfId="17221"/>
    <cellStyle name="40% - Accent3 2 3 2 3 2 3 2 2" xfId="17222"/>
    <cellStyle name="40% - Accent3 2 3 2 3 2 3 2 3" xfId="53384"/>
    <cellStyle name="40% - Accent3 2 3 2 3 2 3 3" xfId="17223"/>
    <cellStyle name="40% - Accent3 2 3 2 3 2 3 4" xfId="17224"/>
    <cellStyle name="40% - Accent3 2 3 2 3 2 4" xfId="17225"/>
    <cellStyle name="40% - Accent3 2 3 2 3 2 4 2" xfId="17226"/>
    <cellStyle name="40% - Accent3 2 3 2 3 2 4 3" xfId="53385"/>
    <cellStyle name="40% - Accent3 2 3 2 3 2 5" xfId="17227"/>
    <cellStyle name="40% - Accent3 2 3 2 3 2 6" xfId="17228"/>
    <cellStyle name="40% - Accent3 2 3 2 3 3" xfId="17229"/>
    <cellStyle name="40% - Accent3 2 3 2 3 3 2" xfId="17230"/>
    <cellStyle name="40% - Accent3 2 3 2 3 3 2 2" xfId="17231"/>
    <cellStyle name="40% - Accent3 2 3 2 3 3 2 3" xfId="53386"/>
    <cellStyle name="40% - Accent3 2 3 2 3 3 3" xfId="17232"/>
    <cellStyle name="40% - Accent3 2 3 2 3 3 4" xfId="17233"/>
    <cellStyle name="40% - Accent3 2 3 2 3 4" xfId="17234"/>
    <cellStyle name="40% - Accent3 2 3 2 3 4 2" xfId="17235"/>
    <cellStyle name="40% - Accent3 2 3 2 3 4 2 2" xfId="17236"/>
    <cellStyle name="40% - Accent3 2 3 2 3 4 2 3" xfId="53387"/>
    <cellStyle name="40% - Accent3 2 3 2 3 4 3" xfId="17237"/>
    <cellStyle name="40% - Accent3 2 3 2 3 4 4" xfId="17238"/>
    <cellStyle name="40% - Accent3 2 3 2 3 5" xfId="17239"/>
    <cellStyle name="40% - Accent3 2 3 2 3 5 2" xfId="17240"/>
    <cellStyle name="40% - Accent3 2 3 2 3 5 3" xfId="53388"/>
    <cellStyle name="40% - Accent3 2 3 2 3 6" xfId="17241"/>
    <cellStyle name="40% - Accent3 2 3 2 3 7" xfId="17242"/>
    <cellStyle name="40% - Accent3 2 3 2 4" xfId="17243"/>
    <cellStyle name="40% - Accent3 2 3 2 4 2" xfId="17244"/>
    <cellStyle name="40% - Accent3 2 3 2 4 2 2" xfId="17245"/>
    <cellStyle name="40% - Accent3 2 3 2 4 2 2 2" xfId="17246"/>
    <cellStyle name="40% - Accent3 2 3 2 4 2 2 3" xfId="53389"/>
    <cellStyle name="40% - Accent3 2 3 2 4 2 3" xfId="17247"/>
    <cellStyle name="40% - Accent3 2 3 2 4 2 4" xfId="17248"/>
    <cellStyle name="40% - Accent3 2 3 2 4 3" xfId="17249"/>
    <cellStyle name="40% - Accent3 2 3 2 4 3 2" xfId="17250"/>
    <cellStyle name="40% - Accent3 2 3 2 4 3 2 2" xfId="17251"/>
    <cellStyle name="40% - Accent3 2 3 2 4 3 2 3" xfId="53390"/>
    <cellStyle name="40% - Accent3 2 3 2 4 3 3" xfId="17252"/>
    <cellStyle name="40% - Accent3 2 3 2 4 3 4" xfId="17253"/>
    <cellStyle name="40% - Accent3 2 3 2 4 4" xfId="17254"/>
    <cellStyle name="40% - Accent3 2 3 2 4 4 2" xfId="17255"/>
    <cellStyle name="40% - Accent3 2 3 2 4 4 3" xfId="53391"/>
    <cellStyle name="40% - Accent3 2 3 2 4 5" xfId="17256"/>
    <cellStyle name="40% - Accent3 2 3 2 4 6" xfId="17257"/>
    <cellStyle name="40% - Accent3 2 3 2 5" xfId="17258"/>
    <cellStyle name="40% - Accent3 2 3 2 5 2" xfId="17259"/>
    <cellStyle name="40% - Accent3 2 3 2 5 2 2" xfId="17260"/>
    <cellStyle name="40% - Accent3 2 3 2 5 2 2 2" xfId="17261"/>
    <cellStyle name="40% - Accent3 2 3 2 5 2 2 3" xfId="53392"/>
    <cellStyle name="40% - Accent3 2 3 2 5 2 3" xfId="17262"/>
    <cellStyle name="40% - Accent3 2 3 2 5 2 4" xfId="17263"/>
    <cellStyle name="40% - Accent3 2 3 2 5 3" xfId="17264"/>
    <cellStyle name="40% - Accent3 2 3 2 5 3 2" xfId="17265"/>
    <cellStyle name="40% - Accent3 2 3 2 5 3 3" xfId="53393"/>
    <cellStyle name="40% - Accent3 2 3 2 5 4" xfId="17266"/>
    <cellStyle name="40% - Accent3 2 3 2 5 5" xfId="17267"/>
    <cellStyle name="40% - Accent3 2 3 2 6" xfId="17268"/>
    <cellStyle name="40% - Accent3 2 3 2 6 2" xfId="17269"/>
    <cellStyle name="40% - Accent3 2 3 2 6 2 2" xfId="17270"/>
    <cellStyle name="40% - Accent3 2 3 2 6 2 3" xfId="53394"/>
    <cellStyle name="40% - Accent3 2 3 2 6 3" xfId="17271"/>
    <cellStyle name="40% - Accent3 2 3 2 6 4" xfId="17272"/>
    <cellStyle name="40% - Accent3 2 3 2 7" xfId="17273"/>
    <cellStyle name="40% - Accent3 2 3 2 7 2" xfId="17274"/>
    <cellStyle name="40% - Accent3 2 3 2 7 2 2" xfId="17275"/>
    <cellStyle name="40% - Accent3 2 3 2 7 2 3" xfId="53395"/>
    <cellStyle name="40% - Accent3 2 3 2 7 3" xfId="17276"/>
    <cellStyle name="40% - Accent3 2 3 2 7 4" xfId="17277"/>
    <cellStyle name="40% - Accent3 2 3 2 8" xfId="17278"/>
    <cellStyle name="40% - Accent3 2 3 2 8 2" xfId="17279"/>
    <cellStyle name="40% - Accent3 2 3 2 8 3" xfId="53396"/>
    <cellStyle name="40% - Accent3 2 3 2 9" xfId="17280"/>
    <cellStyle name="40% - Accent3 2 3 3" xfId="17281"/>
    <cellStyle name="40% - Accent3 2 3 3 2" xfId="17282"/>
    <cellStyle name="40% - Accent3 2 3 3 2 2" xfId="17283"/>
    <cellStyle name="40% - Accent3 2 3 3 2 2 2" xfId="17284"/>
    <cellStyle name="40% - Accent3 2 3 3 2 2 2 2" xfId="17285"/>
    <cellStyle name="40% - Accent3 2 3 3 2 2 2 2 2" xfId="17286"/>
    <cellStyle name="40% - Accent3 2 3 3 2 2 2 2 3" xfId="53397"/>
    <cellStyle name="40% - Accent3 2 3 3 2 2 2 3" xfId="17287"/>
    <cellStyle name="40% - Accent3 2 3 3 2 2 2 4" xfId="17288"/>
    <cellStyle name="40% - Accent3 2 3 3 2 2 3" xfId="17289"/>
    <cellStyle name="40% - Accent3 2 3 3 2 2 3 2" xfId="17290"/>
    <cellStyle name="40% - Accent3 2 3 3 2 2 3 2 2" xfId="17291"/>
    <cellStyle name="40% - Accent3 2 3 3 2 2 3 2 3" xfId="53398"/>
    <cellStyle name="40% - Accent3 2 3 3 2 2 3 3" xfId="17292"/>
    <cellStyle name="40% - Accent3 2 3 3 2 2 3 4" xfId="17293"/>
    <cellStyle name="40% - Accent3 2 3 3 2 2 4" xfId="17294"/>
    <cellStyle name="40% - Accent3 2 3 3 2 2 4 2" xfId="17295"/>
    <cellStyle name="40% - Accent3 2 3 3 2 2 4 3" xfId="53399"/>
    <cellStyle name="40% - Accent3 2 3 3 2 2 5" xfId="17296"/>
    <cellStyle name="40% - Accent3 2 3 3 2 2 6" xfId="17297"/>
    <cellStyle name="40% - Accent3 2 3 3 2 3" xfId="17298"/>
    <cellStyle name="40% - Accent3 2 3 3 2 3 2" xfId="17299"/>
    <cellStyle name="40% - Accent3 2 3 3 2 3 2 2" xfId="17300"/>
    <cellStyle name="40% - Accent3 2 3 3 2 3 2 3" xfId="53400"/>
    <cellStyle name="40% - Accent3 2 3 3 2 3 3" xfId="17301"/>
    <cellStyle name="40% - Accent3 2 3 3 2 3 4" xfId="17302"/>
    <cellStyle name="40% - Accent3 2 3 3 2 4" xfId="17303"/>
    <cellStyle name="40% - Accent3 2 3 3 2 4 2" xfId="17304"/>
    <cellStyle name="40% - Accent3 2 3 3 2 4 2 2" xfId="17305"/>
    <cellStyle name="40% - Accent3 2 3 3 2 4 2 3" xfId="53401"/>
    <cellStyle name="40% - Accent3 2 3 3 2 4 3" xfId="17306"/>
    <cellStyle name="40% - Accent3 2 3 3 2 4 4" xfId="17307"/>
    <cellStyle name="40% - Accent3 2 3 3 2 5" xfId="17308"/>
    <cellStyle name="40% - Accent3 2 3 3 2 5 2" xfId="17309"/>
    <cellStyle name="40% - Accent3 2 3 3 2 5 3" xfId="53402"/>
    <cellStyle name="40% - Accent3 2 3 3 2 6" xfId="17310"/>
    <cellStyle name="40% - Accent3 2 3 3 2 7" xfId="17311"/>
    <cellStyle name="40% - Accent3 2 3 3 3" xfId="17312"/>
    <cellStyle name="40% - Accent3 2 3 3 3 2" xfId="17313"/>
    <cellStyle name="40% - Accent3 2 3 3 3 2 2" xfId="17314"/>
    <cellStyle name="40% - Accent3 2 3 3 3 2 2 2" xfId="17315"/>
    <cellStyle name="40% - Accent3 2 3 3 3 2 2 3" xfId="53403"/>
    <cellStyle name="40% - Accent3 2 3 3 3 2 3" xfId="17316"/>
    <cellStyle name="40% - Accent3 2 3 3 3 2 4" xfId="17317"/>
    <cellStyle name="40% - Accent3 2 3 3 3 3" xfId="17318"/>
    <cellStyle name="40% - Accent3 2 3 3 3 3 2" xfId="17319"/>
    <cellStyle name="40% - Accent3 2 3 3 3 3 2 2" xfId="17320"/>
    <cellStyle name="40% - Accent3 2 3 3 3 3 2 3" xfId="53404"/>
    <cellStyle name="40% - Accent3 2 3 3 3 3 3" xfId="17321"/>
    <cellStyle name="40% - Accent3 2 3 3 3 3 4" xfId="17322"/>
    <cellStyle name="40% - Accent3 2 3 3 3 4" xfId="17323"/>
    <cellStyle name="40% - Accent3 2 3 3 3 4 2" xfId="17324"/>
    <cellStyle name="40% - Accent3 2 3 3 3 4 3" xfId="53405"/>
    <cellStyle name="40% - Accent3 2 3 3 3 5" xfId="17325"/>
    <cellStyle name="40% - Accent3 2 3 3 3 6" xfId="17326"/>
    <cellStyle name="40% - Accent3 2 3 3 4" xfId="17327"/>
    <cellStyle name="40% - Accent3 2 3 3 4 2" xfId="17328"/>
    <cellStyle name="40% - Accent3 2 3 3 4 2 2" xfId="17329"/>
    <cellStyle name="40% - Accent3 2 3 3 4 2 3" xfId="53406"/>
    <cellStyle name="40% - Accent3 2 3 3 4 3" xfId="17330"/>
    <cellStyle name="40% - Accent3 2 3 3 4 4" xfId="17331"/>
    <cellStyle name="40% - Accent3 2 3 3 5" xfId="17332"/>
    <cellStyle name="40% - Accent3 2 3 3 5 2" xfId="17333"/>
    <cellStyle name="40% - Accent3 2 3 3 5 2 2" xfId="17334"/>
    <cellStyle name="40% - Accent3 2 3 3 5 2 3" xfId="53407"/>
    <cellStyle name="40% - Accent3 2 3 3 5 3" xfId="17335"/>
    <cellStyle name="40% - Accent3 2 3 3 5 4" xfId="17336"/>
    <cellStyle name="40% - Accent3 2 3 3 6" xfId="17337"/>
    <cellStyle name="40% - Accent3 2 3 3 6 2" xfId="17338"/>
    <cellStyle name="40% - Accent3 2 3 3 6 3" xfId="53408"/>
    <cellStyle name="40% - Accent3 2 3 3 7" xfId="17339"/>
    <cellStyle name="40% - Accent3 2 3 3 8" xfId="17340"/>
    <cellStyle name="40% - Accent3 2 3 4" xfId="17341"/>
    <cellStyle name="40% - Accent3 2 3 4 2" xfId="17342"/>
    <cellStyle name="40% - Accent3 2 3 4 2 2" xfId="17343"/>
    <cellStyle name="40% - Accent3 2 3 4 2 2 2" xfId="17344"/>
    <cellStyle name="40% - Accent3 2 3 4 2 2 2 2" xfId="17345"/>
    <cellStyle name="40% - Accent3 2 3 4 2 2 2 3" xfId="53409"/>
    <cellStyle name="40% - Accent3 2 3 4 2 2 3" xfId="17346"/>
    <cellStyle name="40% - Accent3 2 3 4 2 2 4" xfId="17347"/>
    <cellStyle name="40% - Accent3 2 3 4 2 3" xfId="17348"/>
    <cellStyle name="40% - Accent3 2 3 4 2 3 2" xfId="17349"/>
    <cellStyle name="40% - Accent3 2 3 4 2 3 2 2" xfId="17350"/>
    <cellStyle name="40% - Accent3 2 3 4 2 3 2 3" xfId="53410"/>
    <cellStyle name="40% - Accent3 2 3 4 2 3 3" xfId="17351"/>
    <cellStyle name="40% - Accent3 2 3 4 2 3 4" xfId="17352"/>
    <cellStyle name="40% - Accent3 2 3 4 2 4" xfId="17353"/>
    <cellStyle name="40% - Accent3 2 3 4 2 4 2" xfId="17354"/>
    <cellStyle name="40% - Accent3 2 3 4 2 4 3" xfId="53411"/>
    <cellStyle name="40% - Accent3 2 3 4 2 5" xfId="17355"/>
    <cellStyle name="40% - Accent3 2 3 4 2 6" xfId="17356"/>
    <cellStyle name="40% - Accent3 2 3 4 3" xfId="17357"/>
    <cellStyle name="40% - Accent3 2 3 4 3 2" xfId="17358"/>
    <cellStyle name="40% - Accent3 2 3 4 3 2 2" xfId="17359"/>
    <cellStyle name="40% - Accent3 2 3 4 3 2 3" xfId="53412"/>
    <cellStyle name="40% - Accent3 2 3 4 3 3" xfId="17360"/>
    <cellStyle name="40% - Accent3 2 3 4 3 4" xfId="17361"/>
    <cellStyle name="40% - Accent3 2 3 4 4" xfId="17362"/>
    <cellStyle name="40% - Accent3 2 3 4 4 2" xfId="17363"/>
    <cellStyle name="40% - Accent3 2 3 4 4 2 2" xfId="17364"/>
    <cellStyle name="40% - Accent3 2 3 4 4 2 3" xfId="53413"/>
    <cellStyle name="40% - Accent3 2 3 4 4 3" xfId="17365"/>
    <cellStyle name="40% - Accent3 2 3 4 4 4" xfId="17366"/>
    <cellStyle name="40% - Accent3 2 3 4 5" xfId="17367"/>
    <cellStyle name="40% - Accent3 2 3 4 5 2" xfId="17368"/>
    <cellStyle name="40% - Accent3 2 3 4 5 3" xfId="53414"/>
    <cellStyle name="40% - Accent3 2 3 4 6" xfId="17369"/>
    <cellStyle name="40% - Accent3 2 3 4 7" xfId="17370"/>
    <cellStyle name="40% - Accent3 2 3 5" xfId="17371"/>
    <cellStyle name="40% - Accent3 2 3 5 2" xfId="17372"/>
    <cellStyle name="40% - Accent3 2 3 5 2 2" xfId="17373"/>
    <cellStyle name="40% - Accent3 2 3 5 2 2 2" xfId="17374"/>
    <cellStyle name="40% - Accent3 2 3 5 2 2 3" xfId="53415"/>
    <cellStyle name="40% - Accent3 2 3 5 2 3" xfId="17375"/>
    <cellStyle name="40% - Accent3 2 3 5 2 4" xfId="17376"/>
    <cellStyle name="40% - Accent3 2 3 5 3" xfId="17377"/>
    <cellStyle name="40% - Accent3 2 3 5 3 2" xfId="17378"/>
    <cellStyle name="40% - Accent3 2 3 5 3 2 2" xfId="17379"/>
    <cellStyle name="40% - Accent3 2 3 5 3 2 3" xfId="53416"/>
    <cellStyle name="40% - Accent3 2 3 5 3 3" xfId="17380"/>
    <cellStyle name="40% - Accent3 2 3 5 3 4" xfId="17381"/>
    <cellStyle name="40% - Accent3 2 3 5 4" xfId="17382"/>
    <cellStyle name="40% - Accent3 2 3 5 4 2" xfId="17383"/>
    <cellStyle name="40% - Accent3 2 3 5 4 3" xfId="53417"/>
    <cellStyle name="40% - Accent3 2 3 5 5" xfId="17384"/>
    <cellStyle name="40% - Accent3 2 3 5 6" xfId="17385"/>
    <cellStyle name="40% - Accent3 2 3 6" xfId="17386"/>
    <cellStyle name="40% - Accent3 2 3 6 2" xfId="17387"/>
    <cellStyle name="40% - Accent3 2 3 6 2 2" xfId="17388"/>
    <cellStyle name="40% - Accent3 2 3 6 2 2 2" xfId="17389"/>
    <cellStyle name="40% - Accent3 2 3 6 2 2 3" xfId="53418"/>
    <cellStyle name="40% - Accent3 2 3 6 2 3" xfId="17390"/>
    <cellStyle name="40% - Accent3 2 3 6 2 4" xfId="17391"/>
    <cellStyle name="40% - Accent3 2 3 6 3" xfId="17392"/>
    <cellStyle name="40% - Accent3 2 3 6 3 2" xfId="17393"/>
    <cellStyle name="40% - Accent3 2 3 6 3 3" xfId="53419"/>
    <cellStyle name="40% - Accent3 2 3 6 4" xfId="17394"/>
    <cellStyle name="40% - Accent3 2 3 6 5" xfId="17395"/>
    <cellStyle name="40% - Accent3 2 3 7" xfId="17396"/>
    <cellStyle name="40% - Accent3 2 3 7 2" xfId="17397"/>
    <cellStyle name="40% - Accent3 2 3 7 2 2" xfId="17398"/>
    <cellStyle name="40% - Accent3 2 3 7 2 3" xfId="53420"/>
    <cellStyle name="40% - Accent3 2 3 7 3" xfId="17399"/>
    <cellStyle name="40% - Accent3 2 3 7 4" xfId="17400"/>
    <cellStyle name="40% - Accent3 2 3 8" xfId="17401"/>
    <cellStyle name="40% - Accent3 2 3 8 2" xfId="17402"/>
    <cellStyle name="40% - Accent3 2 3 8 2 2" xfId="17403"/>
    <cellStyle name="40% - Accent3 2 3 8 2 3" xfId="53421"/>
    <cellStyle name="40% - Accent3 2 3 8 3" xfId="17404"/>
    <cellStyle name="40% - Accent3 2 3 8 4" xfId="17405"/>
    <cellStyle name="40% - Accent3 2 3 9" xfId="17406"/>
    <cellStyle name="40% - Accent3 2 3 9 2" xfId="17407"/>
    <cellStyle name="40% - Accent3 2 3 9 3" xfId="53422"/>
    <cellStyle name="40% - Accent3 2 4" xfId="17408"/>
    <cellStyle name="40% - Accent3 2 4 10" xfId="17409"/>
    <cellStyle name="40% - Accent3 2 4 2" xfId="17410"/>
    <cellStyle name="40% - Accent3 2 4 2 2" xfId="17411"/>
    <cellStyle name="40% - Accent3 2 4 2 2 2" xfId="17412"/>
    <cellStyle name="40% - Accent3 2 4 2 2 2 2" xfId="17413"/>
    <cellStyle name="40% - Accent3 2 4 2 2 2 2 2" xfId="17414"/>
    <cellStyle name="40% - Accent3 2 4 2 2 2 2 2 2" xfId="17415"/>
    <cellStyle name="40% - Accent3 2 4 2 2 2 2 2 3" xfId="53423"/>
    <cellStyle name="40% - Accent3 2 4 2 2 2 2 3" xfId="17416"/>
    <cellStyle name="40% - Accent3 2 4 2 2 2 2 4" xfId="17417"/>
    <cellStyle name="40% - Accent3 2 4 2 2 2 3" xfId="17418"/>
    <cellStyle name="40% - Accent3 2 4 2 2 2 3 2" xfId="17419"/>
    <cellStyle name="40% - Accent3 2 4 2 2 2 3 2 2" xfId="17420"/>
    <cellStyle name="40% - Accent3 2 4 2 2 2 3 2 3" xfId="53424"/>
    <cellStyle name="40% - Accent3 2 4 2 2 2 3 3" xfId="17421"/>
    <cellStyle name="40% - Accent3 2 4 2 2 2 3 4" xfId="17422"/>
    <cellStyle name="40% - Accent3 2 4 2 2 2 4" xfId="17423"/>
    <cellStyle name="40% - Accent3 2 4 2 2 2 4 2" xfId="17424"/>
    <cellStyle name="40% - Accent3 2 4 2 2 2 4 3" xfId="53425"/>
    <cellStyle name="40% - Accent3 2 4 2 2 2 5" xfId="17425"/>
    <cellStyle name="40% - Accent3 2 4 2 2 2 6" xfId="17426"/>
    <cellStyle name="40% - Accent3 2 4 2 2 3" xfId="17427"/>
    <cellStyle name="40% - Accent3 2 4 2 2 3 2" xfId="17428"/>
    <cellStyle name="40% - Accent3 2 4 2 2 3 2 2" xfId="17429"/>
    <cellStyle name="40% - Accent3 2 4 2 2 3 2 3" xfId="53426"/>
    <cellStyle name="40% - Accent3 2 4 2 2 3 3" xfId="17430"/>
    <cellStyle name="40% - Accent3 2 4 2 2 3 4" xfId="17431"/>
    <cellStyle name="40% - Accent3 2 4 2 2 4" xfId="17432"/>
    <cellStyle name="40% - Accent3 2 4 2 2 4 2" xfId="17433"/>
    <cellStyle name="40% - Accent3 2 4 2 2 4 2 2" xfId="17434"/>
    <cellStyle name="40% - Accent3 2 4 2 2 4 2 3" xfId="53427"/>
    <cellStyle name="40% - Accent3 2 4 2 2 4 3" xfId="17435"/>
    <cellStyle name="40% - Accent3 2 4 2 2 4 4" xfId="17436"/>
    <cellStyle name="40% - Accent3 2 4 2 2 5" xfId="17437"/>
    <cellStyle name="40% - Accent3 2 4 2 2 5 2" xfId="17438"/>
    <cellStyle name="40% - Accent3 2 4 2 2 5 3" xfId="53428"/>
    <cellStyle name="40% - Accent3 2 4 2 2 6" xfId="17439"/>
    <cellStyle name="40% - Accent3 2 4 2 2 7" xfId="17440"/>
    <cellStyle name="40% - Accent3 2 4 2 3" xfId="17441"/>
    <cellStyle name="40% - Accent3 2 4 2 3 2" xfId="17442"/>
    <cellStyle name="40% - Accent3 2 4 2 3 2 2" xfId="17443"/>
    <cellStyle name="40% - Accent3 2 4 2 3 2 2 2" xfId="17444"/>
    <cellStyle name="40% - Accent3 2 4 2 3 2 2 3" xfId="53429"/>
    <cellStyle name="40% - Accent3 2 4 2 3 2 3" xfId="17445"/>
    <cellStyle name="40% - Accent3 2 4 2 3 2 4" xfId="17446"/>
    <cellStyle name="40% - Accent3 2 4 2 3 3" xfId="17447"/>
    <cellStyle name="40% - Accent3 2 4 2 3 3 2" xfId="17448"/>
    <cellStyle name="40% - Accent3 2 4 2 3 3 2 2" xfId="17449"/>
    <cellStyle name="40% - Accent3 2 4 2 3 3 2 3" xfId="53430"/>
    <cellStyle name="40% - Accent3 2 4 2 3 3 3" xfId="17450"/>
    <cellStyle name="40% - Accent3 2 4 2 3 3 4" xfId="17451"/>
    <cellStyle name="40% - Accent3 2 4 2 3 4" xfId="17452"/>
    <cellStyle name="40% - Accent3 2 4 2 3 4 2" xfId="17453"/>
    <cellStyle name="40% - Accent3 2 4 2 3 4 3" xfId="53431"/>
    <cellStyle name="40% - Accent3 2 4 2 3 5" xfId="17454"/>
    <cellStyle name="40% - Accent3 2 4 2 3 6" xfId="17455"/>
    <cellStyle name="40% - Accent3 2 4 2 4" xfId="17456"/>
    <cellStyle name="40% - Accent3 2 4 2 4 2" xfId="17457"/>
    <cellStyle name="40% - Accent3 2 4 2 4 2 2" xfId="17458"/>
    <cellStyle name="40% - Accent3 2 4 2 4 2 3" xfId="53432"/>
    <cellStyle name="40% - Accent3 2 4 2 4 3" xfId="17459"/>
    <cellStyle name="40% - Accent3 2 4 2 4 4" xfId="17460"/>
    <cellStyle name="40% - Accent3 2 4 2 5" xfId="17461"/>
    <cellStyle name="40% - Accent3 2 4 2 5 2" xfId="17462"/>
    <cellStyle name="40% - Accent3 2 4 2 5 2 2" xfId="17463"/>
    <cellStyle name="40% - Accent3 2 4 2 5 2 3" xfId="53433"/>
    <cellStyle name="40% - Accent3 2 4 2 5 3" xfId="17464"/>
    <cellStyle name="40% - Accent3 2 4 2 5 4" xfId="17465"/>
    <cellStyle name="40% - Accent3 2 4 2 6" xfId="17466"/>
    <cellStyle name="40% - Accent3 2 4 2 6 2" xfId="17467"/>
    <cellStyle name="40% - Accent3 2 4 2 6 3" xfId="53434"/>
    <cellStyle name="40% - Accent3 2 4 2 7" xfId="17468"/>
    <cellStyle name="40% - Accent3 2 4 2 8" xfId="17469"/>
    <cellStyle name="40% - Accent3 2 4 3" xfId="17470"/>
    <cellStyle name="40% - Accent3 2 4 3 2" xfId="17471"/>
    <cellStyle name="40% - Accent3 2 4 3 2 2" xfId="17472"/>
    <cellStyle name="40% - Accent3 2 4 3 2 2 2" xfId="17473"/>
    <cellStyle name="40% - Accent3 2 4 3 2 2 2 2" xfId="17474"/>
    <cellStyle name="40% - Accent3 2 4 3 2 2 2 3" xfId="53435"/>
    <cellStyle name="40% - Accent3 2 4 3 2 2 3" xfId="17475"/>
    <cellStyle name="40% - Accent3 2 4 3 2 2 4" xfId="17476"/>
    <cellStyle name="40% - Accent3 2 4 3 2 3" xfId="17477"/>
    <cellStyle name="40% - Accent3 2 4 3 2 3 2" xfId="17478"/>
    <cellStyle name="40% - Accent3 2 4 3 2 3 2 2" xfId="17479"/>
    <cellStyle name="40% - Accent3 2 4 3 2 3 2 3" xfId="53436"/>
    <cellStyle name="40% - Accent3 2 4 3 2 3 3" xfId="17480"/>
    <cellStyle name="40% - Accent3 2 4 3 2 3 4" xfId="17481"/>
    <cellStyle name="40% - Accent3 2 4 3 2 4" xfId="17482"/>
    <cellStyle name="40% - Accent3 2 4 3 2 4 2" xfId="17483"/>
    <cellStyle name="40% - Accent3 2 4 3 2 4 3" xfId="53437"/>
    <cellStyle name="40% - Accent3 2 4 3 2 5" xfId="17484"/>
    <cellStyle name="40% - Accent3 2 4 3 2 6" xfId="17485"/>
    <cellStyle name="40% - Accent3 2 4 3 3" xfId="17486"/>
    <cellStyle name="40% - Accent3 2 4 3 3 2" xfId="17487"/>
    <cellStyle name="40% - Accent3 2 4 3 3 2 2" xfId="17488"/>
    <cellStyle name="40% - Accent3 2 4 3 3 2 3" xfId="53438"/>
    <cellStyle name="40% - Accent3 2 4 3 3 3" xfId="17489"/>
    <cellStyle name="40% - Accent3 2 4 3 3 4" xfId="17490"/>
    <cellStyle name="40% - Accent3 2 4 3 4" xfId="17491"/>
    <cellStyle name="40% - Accent3 2 4 3 4 2" xfId="17492"/>
    <cellStyle name="40% - Accent3 2 4 3 4 2 2" xfId="17493"/>
    <cellStyle name="40% - Accent3 2 4 3 4 2 3" xfId="53439"/>
    <cellStyle name="40% - Accent3 2 4 3 4 3" xfId="17494"/>
    <cellStyle name="40% - Accent3 2 4 3 4 4" xfId="17495"/>
    <cellStyle name="40% - Accent3 2 4 3 5" xfId="17496"/>
    <cellStyle name="40% - Accent3 2 4 3 5 2" xfId="17497"/>
    <cellStyle name="40% - Accent3 2 4 3 5 3" xfId="53440"/>
    <cellStyle name="40% - Accent3 2 4 3 6" xfId="17498"/>
    <cellStyle name="40% - Accent3 2 4 3 7" xfId="17499"/>
    <cellStyle name="40% - Accent3 2 4 4" xfId="17500"/>
    <cellStyle name="40% - Accent3 2 4 4 2" xfId="17501"/>
    <cellStyle name="40% - Accent3 2 4 4 2 2" xfId="17502"/>
    <cellStyle name="40% - Accent3 2 4 4 2 2 2" xfId="17503"/>
    <cellStyle name="40% - Accent3 2 4 4 2 2 3" xfId="53441"/>
    <cellStyle name="40% - Accent3 2 4 4 2 3" xfId="17504"/>
    <cellStyle name="40% - Accent3 2 4 4 2 4" xfId="17505"/>
    <cellStyle name="40% - Accent3 2 4 4 3" xfId="17506"/>
    <cellStyle name="40% - Accent3 2 4 4 3 2" xfId="17507"/>
    <cellStyle name="40% - Accent3 2 4 4 3 2 2" xfId="17508"/>
    <cellStyle name="40% - Accent3 2 4 4 3 2 3" xfId="53442"/>
    <cellStyle name="40% - Accent3 2 4 4 3 3" xfId="17509"/>
    <cellStyle name="40% - Accent3 2 4 4 3 4" xfId="17510"/>
    <cellStyle name="40% - Accent3 2 4 4 4" xfId="17511"/>
    <cellStyle name="40% - Accent3 2 4 4 4 2" xfId="17512"/>
    <cellStyle name="40% - Accent3 2 4 4 4 3" xfId="53443"/>
    <cellStyle name="40% - Accent3 2 4 4 5" xfId="17513"/>
    <cellStyle name="40% - Accent3 2 4 4 6" xfId="17514"/>
    <cellStyle name="40% - Accent3 2 4 5" xfId="17515"/>
    <cellStyle name="40% - Accent3 2 4 5 2" xfId="17516"/>
    <cellStyle name="40% - Accent3 2 4 5 2 2" xfId="17517"/>
    <cellStyle name="40% - Accent3 2 4 5 2 2 2" xfId="17518"/>
    <cellStyle name="40% - Accent3 2 4 5 2 2 3" xfId="53444"/>
    <cellStyle name="40% - Accent3 2 4 5 2 3" xfId="17519"/>
    <cellStyle name="40% - Accent3 2 4 5 2 4" xfId="17520"/>
    <cellStyle name="40% - Accent3 2 4 5 3" xfId="17521"/>
    <cellStyle name="40% - Accent3 2 4 5 3 2" xfId="17522"/>
    <cellStyle name="40% - Accent3 2 4 5 3 3" xfId="53445"/>
    <cellStyle name="40% - Accent3 2 4 5 4" xfId="17523"/>
    <cellStyle name="40% - Accent3 2 4 5 5" xfId="17524"/>
    <cellStyle name="40% - Accent3 2 4 6" xfId="17525"/>
    <cellStyle name="40% - Accent3 2 4 6 2" xfId="17526"/>
    <cellStyle name="40% - Accent3 2 4 6 2 2" xfId="17527"/>
    <cellStyle name="40% - Accent3 2 4 6 2 3" xfId="53446"/>
    <cellStyle name="40% - Accent3 2 4 6 3" xfId="17528"/>
    <cellStyle name="40% - Accent3 2 4 6 4" xfId="17529"/>
    <cellStyle name="40% - Accent3 2 4 7" xfId="17530"/>
    <cellStyle name="40% - Accent3 2 4 7 2" xfId="17531"/>
    <cellStyle name="40% - Accent3 2 4 7 2 2" xfId="17532"/>
    <cellStyle name="40% - Accent3 2 4 7 2 3" xfId="53447"/>
    <cellStyle name="40% - Accent3 2 4 7 3" xfId="17533"/>
    <cellStyle name="40% - Accent3 2 4 7 4" xfId="17534"/>
    <cellStyle name="40% - Accent3 2 4 8" xfId="17535"/>
    <cellStyle name="40% - Accent3 2 4 8 2" xfId="17536"/>
    <cellStyle name="40% - Accent3 2 4 8 3" xfId="53448"/>
    <cellStyle name="40% - Accent3 2 4 9" xfId="17537"/>
    <cellStyle name="40% - Accent3 2 5" xfId="17538"/>
    <cellStyle name="40% - Accent3 2 5 10" xfId="17539"/>
    <cellStyle name="40% - Accent3 2 5 2" xfId="17540"/>
    <cellStyle name="40% - Accent3 2 5 2 2" xfId="17541"/>
    <cellStyle name="40% - Accent3 2 5 2 2 2" xfId="17542"/>
    <cellStyle name="40% - Accent3 2 5 2 2 2 2" xfId="17543"/>
    <cellStyle name="40% - Accent3 2 5 2 2 2 2 2" xfId="17544"/>
    <cellStyle name="40% - Accent3 2 5 2 2 2 2 2 2" xfId="17545"/>
    <cellStyle name="40% - Accent3 2 5 2 2 2 2 2 3" xfId="53449"/>
    <cellStyle name="40% - Accent3 2 5 2 2 2 2 3" xfId="17546"/>
    <cellStyle name="40% - Accent3 2 5 2 2 2 2 4" xfId="17547"/>
    <cellStyle name="40% - Accent3 2 5 2 2 2 3" xfId="17548"/>
    <cellStyle name="40% - Accent3 2 5 2 2 2 3 2" xfId="17549"/>
    <cellStyle name="40% - Accent3 2 5 2 2 2 3 2 2" xfId="17550"/>
    <cellStyle name="40% - Accent3 2 5 2 2 2 3 2 3" xfId="53450"/>
    <cellStyle name="40% - Accent3 2 5 2 2 2 3 3" xfId="17551"/>
    <cellStyle name="40% - Accent3 2 5 2 2 2 3 4" xfId="17552"/>
    <cellStyle name="40% - Accent3 2 5 2 2 2 4" xfId="17553"/>
    <cellStyle name="40% - Accent3 2 5 2 2 2 4 2" xfId="17554"/>
    <cellStyle name="40% - Accent3 2 5 2 2 2 4 3" xfId="53451"/>
    <cellStyle name="40% - Accent3 2 5 2 2 2 5" xfId="17555"/>
    <cellStyle name="40% - Accent3 2 5 2 2 2 6" xfId="17556"/>
    <cellStyle name="40% - Accent3 2 5 2 2 3" xfId="17557"/>
    <cellStyle name="40% - Accent3 2 5 2 2 3 2" xfId="17558"/>
    <cellStyle name="40% - Accent3 2 5 2 2 3 2 2" xfId="17559"/>
    <cellStyle name="40% - Accent3 2 5 2 2 3 2 3" xfId="53452"/>
    <cellStyle name="40% - Accent3 2 5 2 2 3 3" xfId="17560"/>
    <cellStyle name="40% - Accent3 2 5 2 2 3 4" xfId="17561"/>
    <cellStyle name="40% - Accent3 2 5 2 2 4" xfId="17562"/>
    <cellStyle name="40% - Accent3 2 5 2 2 4 2" xfId="17563"/>
    <cellStyle name="40% - Accent3 2 5 2 2 4 2 2" xfId="17564"/>
    <cellStyle name="40% - Accent3 2 5 2 2 4 2 3" xfId="53453"/>
    <cellStyle name="40% - Accent3 2 5 2 2 4 3" xfId="17565"/>
    <cellStyle name="40% - Accent3 2 5 2 2 4 4" xfId="17566"/>
    <cellStyle name="40% - Accent3 2 5 2 2 5" xfId="17567"/>
    <cellStyle name="40% - Accent3 2 5 2 2 5 2" xfId="17568"/>
    <cellStyle name="40% - Accent3 2 5 2 2 5 3" xfId="53454"/>
    <cellStyle name="40% - Accent3 2 5 2 2 6" xfId="17569"/>
    <cellStyle name="40% - Accent3 2 5 2 2 7" xfId="17570"/>
    <cellStyle name="40% - Accent3 2 5 2 3" xfId="17571"/>
    <cellStyle name="40% - Accent3 2 5 2 3 2" xfId="17572"/>
    <cellStyle name="40% - Accent3 2 5 2 3 2 2" xfId="17573"/>
    <cellStyle name="40% - Accent3 2 5 2 3 2 2 2" xfId="17574"/>
    <cellStyle name="40% - Accent3 2 5 2 3 2 2 3" xfId="53455"/>
    <cellStyle name="40% - Accent3 2 5 2 3 2 3" xfId="17575"/>
    <cellStyle name="40% - Accent3 2 5 2 3 2 4" xfId="17576"/>
    <cellStyle name="40% - Accent3 2 5 2 3 3" xfId="17577"/>
    <cellStyle name="40% - Accent3 2 5 2 3 3 2" xfId="17578"/>
    <cellStyle name="40% - Accent3 2 5 2 3 3 2 2" xfId="17579"/>
    <cellStyle name="40% - Accent3 2 5 2 3 3 2 3" xfId="53456"/>
    <cellStyle name="40% - Accent3 2 5 2 3 3 3" xfId="17580"/>
    <cellStyle name="40% - Accent3 2 5 2 3 3 4" xfId="17581"/>
    <cellStyle name="40% - Accent3 2 5 2 3 4" xfId="17582"/>
    <cellStyle name="40% - Accent3 2 5 2 3 4 2" xfId="17583"/>
    <cellStyle name="40% - Accent3 2 5 2 3 4 3" xfId="53457"/>
    <cellStyle name="40% - Accent3 2 5 2 3 5" xfId="17584"/>
    <cellStyle name="40% - Accent3 2 5 2 3 6" xfId="17585"/>
    <cellStyle name="40% - Accent3 2 5 2 4" xfId="17586"/>
    <cellStyle name="40% - Accent3 2 5 2 4 2" xfId="17587"/>
    <cellStyle name="40% - Accent3 2 5 2 4 2 2" xfId="17588"/>
    <cellStyle name="40% - Accent3 2 5 2 4 2 3" xfId="53458"/>
    <cellStyle name="40% - Accent3 2 5 2 4 3" xfId="17589"/>
    <cellStyle name="40% - Accent3 2 5 2 4 4" xfId="17590"/>
    <cellStyle name="40% - Accent3 2 5 2 5" xfId="17591"/>
    <cellStyle name="40% - Accent3 2 5 2 5 2" xfId="17592"/>
    <cellStyle name="40% - Accent3 2 5 2 5 2 2" xfId="17593"/>
    <cellStyle name="40% - Accent3 2 5 2 5 2 3" xfId="53459"/>
    <cellStyle name="40% - Accent3 2 5 2 5 3" xfId="17594"/>
    <cellStyle name="40% - Accent3 2 5 2 5 4" xfId="17595"/>
    <cellStyle name="40% - Accent3 2 5 2 6" xfId="17596"/>
    <cellStyle name="40% - Accent3 2 5 2 6 2" xfId="17597"/>
    <cellStyle name="40% - Accent3 2 5 2 6 3" xfId="53460"/>
    <cellStyle name="40% - Accent3 2 5 2 7" xfId="17598"/>
    <cellStyle name="40% - Accent3 2 5 2 8" xfId="17599"/>
    <cellStyle name="40% - Accent3 2 5 3" xfId="17600"/>
    <cellStyle name="40% - Accent3 2 5 3 2" xfId="17601"/>
    <cellStyle name="40% - Accent3 2 5 3 2 2" xfId="17602"/>
    <cellStyle name="40% - Accent3 2 5 3 2 2 2" xfId="17603"/>
    <cellStyle name="40% - Accent3 2 5 3 2 2 2 2" xfId="17604"/>
    <cellStyle name="40% - Accent3 2 5 3 2 2 2 3" xfId="53461"/>
    <cellStyle name="40% - Accent3 2 5 3 2 2 3" xfId="17605"/>
    <cellStyle name="40% - Accent3 2 5 3 2 2 4" xfId="17606"/>
    <cellStyle name="40% - Accent3 2 5 3 2 3" xfId="17607"/>
    <cellStyle name="40% - Accent3 2 5 3 2 3 2" xfId="17608"/>
    <cellStyle name="40% - Accent3 2 5 3 2 3 2 2" xfId="17609"/>
    <cellStyle name="40% - Accent3 2 5 3 2 3 2 3" xfId="53462"/>
    <cellStyle name="40% - Accent3 2 5 3 2 3 3" xfId="17610"/>
    <cellStyle name="40% - Accent3 2 5 3 2 3 4" xfId="17611"/>
    <cellStyle name="40% - Accent3 2 5 3 2 4" xfId="17612"/>
    <cellStyle name="40% - Accent3 2 5 3 2 4 2" xfId="17613"/>
    <cellStyle name="40% - Accent3 2 5 3 2 4 3" xfId="53463"/>
    <cellStyle name="40% - Accent3 2 5 3 2 5" xfId="17614"/>
    <cellStyle name="40% - Accent3 2 5 3 2 6" xfId="17615"/>
    <cellStyle name="40% - Accent3 2 5 3 3" xfId="17616"/>
    <cellStyle name="40% - Accent3 2 5 3 3 2" xfId="17617"/>
    <cellStyle name="40% - Accent3 2 5 3 3 2 2" xfId="17618"/>
    <cellStyle name="40% - Accent3 2 5 3 3 2 3" xfId="53464"/>
    <cellStyle name="40% - Accent3 2 5 3 3 3" xfId="17619"/>
    <cellStyle name="40% - Accent3 2 5 3 3 4" xfId="17620"/>
    <cellStyle name="40% - Accent3 2 5 3 4" xfId="17621"/>
    <cellStyle name="40% - Accent3 2 5 3 4 2" xfId="17622"/>
    <cellStyle name="40% - Accent3 2 5 3 4 2 2" xfId="17623"/>
    <cellStyle name="40% - Accent3 2 5 3 4 2 3" xfId="53465"/>
    <cellStyle name="40% - Accent3 2 5 3 4 3" xfId="17624"/>
    <cellStyle name="40% - Accent3 2 5 3 4 4" xfId="17625"/>
    <cellStyle name="40% - Accent3 2 5 3 5" xfId="17626"/>
    <cellStyle name="40% - Accent3 2 5 3 5 2" xfId="17627"/>
    <cellStyle name="40% - Accent3 2 5 3 5 3" xfId="53466"/>
    <cellStyle name="40% - Accent3 2 5 3 6" xfId="17628"/>
    <cellStyle name="40% - Accent3 2 5 3 7" xfId="17629"/>
    <cellStyle name="40% - Accent3 2 5 4" xfId="17630"/>
    <cellStyle name="40% - Accent3 2 5 4 2" xfId="17631"/>
    <cellStyle name="40% - Accent3 2 5 4 2 2" xfId="17632"/>
    <cellStyle name="40% - Accent3 2 5 4 2 2 2" xfId="17633"/>
    <cellStyle name="40% - Accent3 2 5 4 2 2 3" xfId="53467"/>
    <cellStyle name="40% - Accent3 2 5 4 2 3" xfId="17634"/>
    <cellStyle name="40% - Accent3 2 5 4 2 4" xfId="17635"/>
    <cellStyle name="40% - Accent3 2 5 4 3" xfId="17636"/>
    <cellStyle name="40% - Accent3 2 5 4 3 2" xfId="17637"/>
    <cellStyle name="40% - Accent3 2 5 4 3 2 2" xfId="17638"/>
    <cellStyle name="40% - Accent3 2 5 4 3 2 3" xfId="53468"/>
    <cellStyle name="40% - Accent3 2 5 4 3 3" xfId="17639"/>
    <cellStyle name="40% - Accent3 2 5 4 3 4" xfId="17640"/>
    <cellStyle name="40% - Accent3 2 5 4 4" xfId="17641"/>
    <cellStyle name="40% - Accent3 2 5 4 4 2" xfId="17642"/>
    <cellStyle name="40% - Accent3 2 5 4 4 3" xfId="53469"/>
    <cellStyle name="40% - Accent3 2 5 4 5" xfId="17643"/>
    <cellStyle name="40% - Accent3 2 5 4 6" xfId="17644"/>
    <cellStyle name="40% - Accent3 2 5 5" xfId="17645"/>
    <cellStyle name="40% - Accent3 2 5 5 2" xfId="17646"/>
    <cellStyle name="40% - Accent3 2 5 5 2 2" xfId="17647"/>
    <cellStyle name="40% - Accent3 2 5 5 2 2 2" xfId="17648"/>
    <cellStyle name="40% - Accent3 2 5 5 2 2 3" xfId="53470"/>
    <cellStyle name="40% - Accent3 2 5 5 2 3" xfId="17649"/>
    <cellStyle name="40% - Accent3 2 5 5 2 4" xfId="17650"/>
    <cellStyle name="40% - Accent3 2 5 5 3" xfId="17651"/>
    <cellStyle name="40% - Accent3 2 5 5 3 2" xfId="17652"/>
    <cellStyle name="40% - Accent3 2 5 5 3 3" xfId="53471"/>
    <cellStyle name="40% - Accent3 2 5 5 4" xfId="17653"/>
    <cellStyle name="40% - Accent3 2 5 5 5" xfId="17654"/>
    <cellStyle name="40% - Accent3 2 5 6" xfId="17655"/>
    <cellStyle name="40% - Accent3 2 5 6 2" xfId="17656"/>
    <cellStyle name="40% - Accent3 2 5 6 2 2" xfId="17657"/>
    <cellStyle name="40% - Accent3 2 5 6 2 3" xfId="53472"/>
    <cellStyle name="40% - Accent3 2 5 6 3" xfId="17658"/>
    <cellStyle name="40% - Accent3 2 5 6 4" xfId="17659"/>
    <cellStyle name="40% - Accent3 2 5 7" xfId="17660"/>
    <cellStyle name="40% - Accent3 2 5 7 2" xfId="17661"/>
    <cellStyle name="40% - Accent3 2 5 7 2 2" xfId="17662"/>
    <cellStyle name="40% - Accent3 2 5 7 2 3" xfId="53473"/>
    <cellStyle name="40% - Accent3 2 5 7 3" xfId="17663"/>
    <cellStyle name="40% - Accent3 2 5 7 4" xfId="17664"/>
    <cellStyle name="40% - Accent3 2 5 8" xfId="17665"/>
    <cellStyle name="40% - Accent3 2 5 8 2" xfId="17666"/>
    <cellStyle name="40% - Accent3 2 5 8 3" xfId="53474"/>
    <cellStyle name="40% - Accent3 2 5 9" xfId="17667"/>
    <cellStyle name="40% - Accent3 2 6" xfId="17668"/>
    <cellStyle name="40% - Accent3 2 6 10" xfId="17669"/>
    <cellStyle name="40% - Accent3 2 6 2" xfId="17670"/>
    <cellStyle name="40% - Accent3 2 6 2 2" xfId="17671"/>
    <cellStyle name="40% - Accent3 2 6 2 2 2" xfId="17672"/>
    <cellStyle name="40% - Accent3 2 6 2 2 2 2" xfId="17673"/>
    <cellStyle name="40% - Accent3 2 6 2 2 2 2 2" xfId="17674"/>
    <cellStyle name="40% - Accent3 2 6 2 2 2 2 2 2" xfId="17675"/>
    <cellStyle name="40% - Accent3 2 6 2 2 2 2 2 3" xfId="53475"/>
    <cellStyle name="40% - Accent3 2 6 2 2 2 2 3" xfId="17676"/>
    <cellStyle name="40% - Accent3 2 6 2 2 2 2 4" xfId="17677"/>
    <cellStyle name="40% - Accent3 2 6 2 2 2 3" xfId="17678"/>
    <cellStyle name="40% - Accent3 2 6 2 2 2 3 2" xfId="17679"/>
    <cellStyle name="40% - Accent3 2 6 2 2 2 3 2 2" xfId="17680"/>
    <cellStyle name="40% - Accent3 2 6 2 2 2 3 2 3" xfId="53476"/>
    <cellStyle name="40% - Accent3 2 6 2 2 2 3 3" xfId="17681"/>
    <cellStyle name="40% - Accent3 2 6 2 2 2 3 4" xfId="17682"/>
    <cellStyle name="40% - Accent3 2 6 2 2 2 4" xfId="17683"/>
    <cellStyle name="40% - Accent3 2 6 2 2 2 4 2" xfId="17684"/>
    <cellStyle name="40% - Accent3 2 6 2 2 2 4 3" xfId="53477"/>
    <cellStyle name="40% - Accent3 2 6 2 2 2 5" xfId="17685"/>
    <cellStyle name="40% - Accent3 2 6 2 2 2 6" xfId="17686"/>
    <cellStyle name="40% - Accent3 2 6 2 2 3" xfId="17687"/>
    <cellStyle name="40% - Accent3 2 6 2 2 3 2" xfId="17688"/>
    <cellStyle name="40% - Accent3 2 6 2 2 3 2 2" xfId="17689"/>
    <cellStyle name="40% - Accent3 2 6 2 2 3 2 3" xfId="53478"/>
    <cellStyle name="40% - Accent3 2 6 2 2 3 3" xfId="17690"/>
    <cellStyle name="40% - Accent3 2 6 2 2 3 4" xfId="17691"/>
    <cellStyle name="40% - Accent3 2 6 2 2 4" xfId="17692"/>
    <cellStyle name="40% - Accent3 2 6 2 2 4 2" xfId="17693"/>
    <cellStyle name="40% - Accent3 2 6 2 2 4 2 2" xfId="17694"/>
    <cellStyle name="40% - Accent3 2 6 2 2 4 2 3" xfId="53479"/>
    <cellStyle name="40% - Accent3 2 6 2 2 4 3" xfId="17695"/>
    <cellStyle name="40% - Accent3 2 6 2 2 4 4" xfId="17696"/>
    <cellStyle name="40% - Accent3 2 6 2 2 5" xfId="17697"/>
    <cellStyle name="40% - Accent3 2 6 2 2 5 2" xfId="17698"/>
    <cellStyle name="40% - Accent3 2 6 2 2 5 3" xfId="53480"/>
    <cellStyle name="40% - Accent3 2 6 2 2 6" xfId="17699"/>
    <cellStyle name="40% - Accent3 2 6 2 2 7" xfId="17700"/>
    <cellStyle name="40% - Accent3 2 6 2 3" xfId="17701"/>
    <cellStyle name="40% - Accent3 2 6 2 3 2" xfId="17702"/>
    <cellStyle name="40% - Accent3 2 6 2 3 2 2" xfId="17703"/>
    <cellStyle name="40% - Accent3 2 6 2 3 2 2 2" xfId="17704"/>
    <cellStyle name="40% - Accent3 2 6 2 3 2 2 3" xfId="53481"/>
    <cellStyle name="40% - Accent3 2 6 2 3 2 3" xfId="17705"/>
    <cellStyle name="40% - Accent3 2 6 2 3 2 4" xfId="17706"/>
    <cellStyle name="40% - Accent3 2 6 2 3 3" xfId="17707"/>
    <cellStyle name="40% - Accent3 2 6 2 3 3 2" xfId="17708"/>
    <cellStyle name="40% - Accent3 2 6 2 3 3 2 2" xfId="17709"/>
    <cellStyle name="40% - Accent3 2 6 2 3 3 2 3" xfId="53482"/>
    <cellStyle name="40% - Accent3 2 6 2 3 3 3" xfId="17710"/>
    <cellStyle name="40% - Accent3 2 6 2 3 3 4" xfId="17711"/>
    <cellStyle name="40% - Accent3 2 6 2 3 4" xfId="17712"/>
    <cellStyle name="40% - Accent3 2 6 2 3 4 2" xfId="17713"/>
    <cellStyle name="40% - Accent3 2 6 2 3 4 3" xfId="53483"/>
    <cellStyle name="40% - Accent3 2 6 2 3 5" xfId="17714"/>
    <cellStyle name="40% - Accent3 2 6 2 3 6" xfId="17715"/>
    <cellStyle name="40% - Accent3 2 6 2 4" xfId="17716"/>
    <cellStyle name="40% - Accent3 2 6 2 4 2" xfId="17717"/>
    <cellStyle name="40% - Accent3 2 6 2 4 2 2" xfId="17718"/>
    <cellStyle name="40% - Accent3 2 6 2 4 2 3" xfId="53484"/>
    <cellStyle name="40% - Accent3 2 6 2 4 3" xfId="17719"/>
    <cellStyle name="40% - Accent3 2 6 2 4 4" xfId="17720"/>
    <cellStyle name="40% - Accent3 2 6 2 5" xfId="17721"/>
    <cellStyle name="40% - Accent3 2 6 2 5 2" xfId="17722"/>
    <cellStyle name="40% - Accent3 2 6 2 5 2 2" xfId="17723"/>
    <cellStyle name="40% - Accent3 2 6 2 5 2 3" xfId="53485"/>
    <cellStyle name="40% - Accent3 2 6 2 5 3" xfId="17724"/>
    <cellStyle name="40% - Accent3 2 6 2 5 4" xfId="17725"/>
    <cellStyle name="40% - Accent3 2 6 2 6" xfId="17726"/>
    <cellStyle name="40% - Accent3 2 6 2 6 2" xfId="17727"/>
    <cellStyle name="40% - Accent3 2 6 2 6 3" xfId="53486"/>
    <cellStyle name="40% - Accent3 2 6 2 7" xfId="17728"/>
    <cellStyle name="40% - Accent3 2 6 2 8" xfId="17729"/>
    <cellStyle name="40% - Accent3 2 6 3" xfId="17730"/>
    <cellStyle name="40% - Accent3 2 6 3 2" xfId="17731"/>
    <cellStyle name="40% - Accent3 2 6 3 2 2" xfId="17732"/>
    <cellStyle name="40% - Accent3 2 6 3 2 2 2" xfId="17733"/>
    <cellStyle name="40% - Accent3 2 6 3 2 2 2 2" xfId="17734"/>
    <cellStyle name="40% - Accent3 2 6 3 2 2 2 3" xfId="53487"/>
    <cellStyle name="40% - Accent3 2 6 3 2 2 3" xfId="17735"/>
    <cellStyle name="40% - Accent3 2 6 3 2 2 4" xfId="17736"/>
    <cellStyle name="40% - Accent3 2 6 3 2 3" xfId="17737"/>
    <cellStyle name="40% - Accent3 2 6 3 2 3 2" xfId="17738"/>
    <cellStyle name="40% - Accent3 2 6 3 2 3 2 2" xfId="17739"/>
    <cellStyle name="40% - Accent3 2 6 3 2 3 2 3" xfId="53488"/>
    <cellStyle name="40% - Accent3 2 6 3 2 3 3" xfId="17740"/>
    <cellStyle name="40% - Accent3 2 6 3 2 3 4" xfId="17741"/>
    <cellStyle name="40% - Accent3 2 6 3 2 4" xfId="17742"/>
    <cellStyle name="40% - Accent3 2 6 3 2 4 2" xfId="17743"/>
    <cellStyle name="40% - Accent3 2 6 3 2 4 3" xfId="53489"/>
    <cellStyle name="40% - Accent3 2 6 3 2 5" xfId="17744"/>
    <cellStyle name="40% - Accent3 2 6 3 2 6" xfId="17745"/>
    <cellStyle name="40% - Accent3 2 6 3 3" xfId="17746"/>
    <cellStyle name="40% - Accent3 2 6 3 3 2" xfId="17747"/>
    <cellStyle name="40% - Accent3 2 6 3 3 2 2" xfId="17748"/>
    <cellStyle name="40% - Accent3 2 6 3 3 2 3" xfId="53490"/>
    <cellStyle name="40% - Accent3 2 6 3 3 3" xfId="17749"/>
    <cellStyle name="40% - Accent3 2 6 3 3 4" xfId="17750"/>
    <cellStyle name="40% - Accent3 2 6 3 4" xfId="17751"/>
    <cellStyle name="40% - Accent3 2 6 3 4 2" xfId="17752"/>
    <cellStyle name="40% - Accent3 2 6 3 4 2 2" xfId="17753"/>
    <cellStyle name="40% - Accent3 2 6 3 4 2 3" xfId="53491"/>
    <cellStyle name="40% - Accent3 2 6 3 4 3" xfId="17754"/>
    <cellStyle name="40% - Accent3 2 6 3 4 4" xfId="17755"/>
    <cellStyle name="40% - Accent3 2 6 3 5" xfId="17756"/>
    <cellStyle name="40% - Accent3 2 6 3 5 2" xfId="17757"/>
    <cellStyle name="40% - Accent3 2 6 3 5 3" xfId="53492"/>
    <cellStyle name="40% - Accent3 2 6 3 6" xfId="17758"/>
    <cellStyle name="40% - Accent3 2 6 3 7" xfId="17759"/>
    <cellStyle name="40% - Accent3 2 6 4" xfId="17760"/>
    <cellStyle name="40% - Accent3 2 6 4 2" xfId="17761"/>
    <cellStyle name="40% - Accent3 2 6 4 2 2" xfId="17762"/>
    <cellStyle name="40% - Accent3 2 6 4 2 2 2" xfId="17763"/>
    <cellStyle name="40% - Accent3 2 6 4 2 2 3" xfId="53493"/>
    <cellStyle name="40% - Accent3 2 6 4 2 3" xfId="17764"/>
    <cellStyle name="40% - Accent3 2 6 4 2 4" xfId="17765"/>
    <cellStyle name="40% - Accent3 2 6 4 3" xfId="17766"/>
    <cellStyle name="40% - Accent3 2 6 4 3 2" xfId="17767"/>
    <cellStyle name="40% - Accent3 2 6 4 3 2 2" xfId="17768"/>
    <cellStyle name="40% - Accent3 2 6 4 3 2 3" xfId="53494"/>
    <cellStyle name="40% - Accent3 2 6 4 3 3" xfId="17769"/>
    <cellStyle name="40% - Accent3 2 6 4 3 4" xfId="17770"/>
    <cellStyle name="40% - Accent3 2 6 4 4" xfId="17771"/>
    <cellStyle name="40% - Accent3 2 6 4 4 2" xfId="17772"/>
    <cellStyle name="40% - Accent3 2 6 4 4 3" xfId="53495"/>
    <cellStyle name="40% - Accent3 2 6 4 5" xfId="17773"/>
    <cellStyle name="40% - Accent3 2 6 4 6" xfId="17774"/>
    <cellStyle name="40% - Accent3 2 6 5" xfId="17775"/>
    <cellStyle name="40% - Accent3 2 6 5 2" xfId="17776"/>
    <cellStyle name="40% - Accent3 2 6 5 2 2" xfId="17777"/>
    <cellStyle name="40% - Accent3 2 6 5 2 2 2" xfId="17778"/>
    <cellStyle name="40% - Accent3 2 6 5 2 2 3" xfId="53496"/>
    <cellStyle name="40% - Accent3 2 6 5 2 3" xfId="17779"/>
    <cellStyle name="40% - Accent3 2 6 5 2 4" xfId="17780"/>
    <cellStyle name="40% - Accent3 2 6 5 3" xfId="17781"/>
    <cellStyle name="40% - Accent3 2 6 5 3 2" xfId="17782"/>
    <cellStyle name="40% - Accent3 2 6 5 3 3" xfId="53497"/>
    <cellStyle name="40% - Accent3 2 6 5 4" xfId="17783"/>
    <cellStyle name="40% - Accent3 2 6 5 5" xfId="17784"/>
    <cellStyle name="40% - Accent3 2 6 6" xfId="17785"/>
    <cellStyle name="40% - Accent3 2 6 6 2" xfId="17786"/>
    <cellStyle name="40% - Accent3 2 6 6 2 2" xfId="17787"/>
    <cellStyle name="40% - Accent3 2 6 6 2 3" xfId="53498"/>
    <cellStyle name="40% - Accent3 2 6 6 3" xfId="17788"/>
    <cellStyle name="40% - Accent3 2 6 6 4" xfId="17789"/>
    <cellStyle name="40% - Accent3 2 6 7" xfId="17790"/>
    <cellStyle name="40% - Accent3 2 6 7 2" xfId="17791"/>
    <cellStyle name="40% - Accent3 2 6 7 2 2" xfId="17792"/>
    <cellStyle name="40% - Accent3 2 6 7 2 3" xfId="53499"/>
    <cellStyle name="40% - Accent3 2 6 7 3" xfId="17793"/>
    <cellStyle name="40% - Accent3 2 6 7 4" xfId="17794"/>
    <cellStyle name="40% - Accent3 2 6 8" xfId="17795"/>
    <cellStyle name="40% - Accent3 2 6 8 2" xfId="17796"/>
    <cellStyle name="40% - Accent3 2 6 8 3" xfId="53500"/>
    <cellStyle name="40% - Accent3 2 6 9" xfId="17797"/>
    <cellStyle name="40% - Accent3 2 7" xfId="17798"/>
    <cellStyle name="40% - Accent3 2 7 2" xfId="17799"/>
    <cellStyle name="40% - Accent3 2 7 2 2" xfId="17800"/>
    <cellStyle name="40% - Accent3 2 7 2 2 2" xfId="17801"/>
    <cellStyle name="40% - Accent3 2 7 2 2 2 2" xfId="17802"/>
    <cellStyle name="40% - Accent3 2 7 2 2 2 2 2" xfId="17803"/>
    <cellStyle name="40% - Accent3 2 7 2 2 2 2 3" xfId="53501"/>
    <cellStyle name="40% - Accent3 2 7 2 2 2 3" xfId="17804"/>
    <cellStyle name="40% - Accent3 2 7 2 2 2 4" xfId="17805"/>
    <cellStyle name="40% - Accent3 2 7 2 2 3" xfId="17806"/>
    <cellStyle name="40% - Accent3 2 7 2 2 3 2" xfId="17807"/>
    <cellStyle name="40% - Accent3 2 7 2 2 3 2 2" xfId="17808"/>
    <cellStyle name="40% - Accent3 2 7 2 2 3 2 3" xfId="53502"/>
    <cellStyle name="40% - Accent3 2 7 2 2 3 3" xfId="17809"/>
    <cellStyle name="40% - Accent3 2 7 2 2 3 4" xfId="17810"/>
    <cellStyle name="40% - Accent3 2 7 2 2 4" xfId="17811"/>
    <cellStyle name="40% - Accent3 2 7 2 2 4 2" xfId="17812"/>
    <cellStyle name="40% - Accent3 2 7 2 2 4 3" xfId="53503"/>
    <cellStyle name="40% - Accent3 2 7 2 2 5" xfId="17813"/>
    <cellStyle name="40% - Accent3 2 7 2 2 6" xfId="17814"/>
    <cellStyle name="40% - Accent3 2 7 2 3" xfId="17815"/>
    <cellStyle name="40% - Accent3 2 7 2 3 2" xfId="17816"/>
    <cellStyle name="40% - Accent3 2 7 2 3 2 2" xfId="17817"/>
    <cellStyle name="40% - Accent3 2 7 2 3 2 3" xfId="53504"/>
    <cellStyle name="40% - Accent3 2 7 2 3 3" xfId="17818"/>
    <cellStyle name="40% - Accent3 2 7 2 3 4" xfId="17819"/>
    <cellStyle name="40% - Accent3 2 7 2 4" xfId="17820"/>
    <cellStyle name="40% - Accent3 2 7 2 4 2" xfId="17821"/>
    <cellStyle name="40% - Accent3 2 7 2 4 2 2" xfId="17822"/>
    <cellStyle name="40% - Accent3 2 7 2 4 2 3" xfId="53505"/>
    <cellStyle name="40% - Accent3 2 7 2 4 3" xfId="17823"/>
    <cellStyle name="40% - Accent3 2 7 2 4 4" xfId="17824"/>
    <cellStyle name="40% - Accent3 2 7 2 5" xfId="17825"/>
    <cellStyle name="40% - Accent3 2 7 2 5 2" xfId="17826"/>
    <cellStyle name="40% - Accent3 2 7 2 5 3" xfId="53506"/>
    <cellStyle name="40% - Accent3 2 7 2 6" xfId="17827"/>
    <cellStyle name="40% - Accent3 2 7 2 7" xfId="17828"/>
    <cellStyle name="40% - Accent3 2 7 3" xfId="17829"/>
    <cellStyle name="40% - Accent3 2 7 3 2" xfId="17830"/>
    <cellStyle name="40% - Accent3 2 7 3 2 2" xfId="17831"/>
    <cellStyle name="40% - Accent3 2 7 3 2 2 2" xfId="17832"/>
    <cellStyle name="40% - Accent3 2 7 3 2 2 3" xfId="53507"/>
    <cellStyle name="40% - Accent3 2 7 3 2 3" xfId="17833"/>
    <cellStyle name="40% - Accent3 2 7 3 2 4" xfId="17834"/>
    <cellStyle name="40% - Accent3 2 7 3 3" xfId="17835"/>
    <cellStyle name="40% - Accent3 2 7 3 3 2" xfId="17836"/>
    <cellStyle name="40% - Accent3 2 7 3 3 2 2" xfId="17837"/>
    <cellStyle name="40% - Accent3 2 7 3 3 2 3" xfId="53508"/>
    <cellStyle name="40% - Accent3 2 7 3 3 3" xfId="17838"/>
    <cellStyle name="40% - Accent3 2 7 3 3 4" xfId="17839"/>
    <cellStyle name="40% - Accent3 2 7 3 4" xfId="17840"/>
    <cellStyle name="40% - Accent3 2 7 3 4 2" xfId="17841"/>
    <cellStyle name="40% - Accent3 2 7 3 4 3" xfId="53509"/>
    <cellStyle name="40% - Accent3 2 7 3 5" xfId="17842"/>
    <cellStyle name="40% - Accent3 2 7 3 6" xfId="17843"/>
    <cellStyle name="40% - Accent3 2 7 4" xfId="17844"/>
    <cellStyle name="40% - Accent3 2 7 4 2" xfId="17845"/>
    <cellStyle name="40% - Accent3 2 7 4 2 2" xfId="17846"/>
    <cellStyle name="40% - Accent3 2 7 4 2 3" xfId="53510"/>
    <cellStyle name="40% - Accent3 2 7 4 3" xfId="17847"/>
    <cellStyle name="40% - Accent3 2 7 4 4" xfId="17848"/>
    <cellStyle name="40% - Accent3 2 7 5" xfId="17849"/>
    <cellStyle name="40% - Accent3 2 7 5 2" xfId="17850"/>
    <cellStyle name="40% - Accent3 2 7 5 2 2" xfId="17851"/>
    <cellStyle name="40% - Accent3 2 7 5 2 3" xfId="53511"/>
    <cellStyle name="40% - Accent3 2 7 5 3" xfId="17852"/>
    <cellStyle name="40% - Accent3 2 7 5 4" xfId="17853"/>
    <cellStyle name="40% - Accent3 2 7 6" xfId="17854"/>
    <cellStyle name="40% - Accent3 2 7 6 2" xfId="17855"/>
    <cellStyle name="40% - Accent3 2 7 6 3" xfId="53512"/>
    <cellStyle name="40% - Accent3 2 7 7" xfId="17856"/>
    <cellStyle name="40% - Accent3 2 7 8" xfId="17857"/>
    <cellStyle name="40% - Accent3 2 8" xfId="17858"/>
    <cellStyle name="40% - Accent3 2 8 2" xfId="17859"/>
    <cellStyle name="40% - Accent3 2 8 2 2" xfId="17860"/>
    <cellStyle name="40% - Accent3 2 8 2 2 2" xfId="17861"/>
    <cellStyle name="40% - Accent3 2 8 2 2 2 2" xfId="17862"/>
    <cellStyle name="40% - Accent3 2 8 2 2 2 3" xfId="53513"/>
    <cellStyle name="40% - Accent3 2 8 2 2 3" xfId="17863"/>
    <cellStyle name="40% - Accent3 2 8 2 2 4" xfId="17864"/>
    <cellStyle name="40% - Accent3 2 8 2 3" xfId="17865"/>
    <cellStyle name="40% - Accent3 2 8 2 3 2" xfId="17866"/>
    <cellStyle name="40% - Accent3 2 8 2 3 2 2" xfId="17867"/>
    <cellStyle name="40% - Accent3 2 8 2 3 2 3" xfId="53514"/>
    <cellStyle name="40% - Accent3 2 8 2 3 3" xfId="17868"/>
    <cellStyle name="40% - Accent3 2 8 2 3 4" xfId="17869"/>
    <cellStyle name="40% - Accent3 2 8 2 4" xfId="17870"/>
    <cellStyle name="40% - Accent3 2 8 2 4 2" xfId="17871"/>
    <cellStyle name="40% - Accent3 2 8 2 4 3" xfId="53515"/>
    <cellStyle name="40% - Accent3 2 8 2 5" xfId="17872"/>
    <cellStyle name="40% - Accent3 2 8 2 6" xfId="17873"/>
    <cellStyle name="40% - Accent3 2 8 3" xfId="17874"/>
    <cellStyle name="40% - Accent3 2 8 3 2" xfId="17875"/>
    <cellStyle name="40% - Accent3 2 8 3 2 2" xfId="17876"/>
    <cellStyle name="40% - Accent3 2 8 3 2 3" xfId="53516"/>
    <cellStyle name="40% - Accent3 2 8 3 3" xfId="17877"/>
    <cellStyle name="40% - Accent3 2 8 3 4" xfId="17878"/>
    <cellStyle name="40% - Accent3 2 8 4" xfId="17879"/>
    <cellStyle name="40% - Accent3 2 8 4 2" xfId="17880"/>
    <cellStyle name="40% - Accent3 2 8 4 2 2" xfId="17881"/>
    <cellStyle name="40% - Accent3 2 8 4 2 3" xfId="53517"/>
    <cellStyle name="40% - Accent3 2 8 4 3" xfId="17882"/>
    <cellStyle name="40% - Accent3 2 8 4 4" xfId="17883"/>
    <cellStyle name="40% - Accent3 2 8 5" xfId="17884"/>
    <cellStyle name="40% - Accent3 2 8 5 2" xfId="17885"/>
    <cellStyle name="40% - Accent3 2 8 5 3" xfId="53518"/>
    <cellStyle name="40% - Accent3 2 8 6" xfId="17886"/>
    <cellStyle name="40% - Accent3 2 8 7" xfId="17887"/>
    <cellStyle name="40% - Accent3 2 9" xfId="17888"/>
    <cellStyle name="40% - Accent3 2 9 2" xfId="17889"/>
    <cellStyle name="40% - Accent3 2 9 2 2" xfId="17890"/>
    <cellStyle name="40% - Accent3 2 9 2 2 2" xfId="17891"/>
    <cellStyle name="40% - Accent3 2 9 2 2 3" xfId="53519"/>
    <cellStyle name="40% - Accent3 2 9 2 3" xfId="17892"/>
    <cellStyle name="40% - Accent3 2 9 2 4" xfId="17893"/>
    <cellStyle name="40% - Accent3 2 9 3" xfId="17894"/>
    <cellStyle name="40% - Accent3 2 9 3 2" xfId="17895"/>
    <cellStyle name="40% - Accent3 2 9 3 2 2" xfId="17896"/>
    <cellStyle name="40% - Accent3 2 9 3 2 3" xfId="53520"/>
    <cellStyle name="40% - Accent3 2 9 3 3" xfId="17897"/>
    <cellStyle name="40% - Accent3 2 9 3 4" xfId="17898"/>
    <cellStyle name="40% - Accent3 2 9 4" xfId="17899"/>
    <cellStyle name="40% - Accent3 2 9 4 2" xfId="17900"/>
    <cellStyle name="40% - Accent3 2 9 4 3" xfId="53521"/>
    <cellStyle name="40% - Accent3 2 9 5" xfId="17901"/>
    <cellStyle name="40% - Accent3 2 9 6" xfId="17902"/>
    <cellStyle name="40% - Accent3 3" xfId="17903"/>
    <cellStyle name="40% - Accent3 3 10" xfId="17904"/>
    <cellStyle name="40% - Accent3 3 11" xfId="17905"/>
    <cellStyle name="40% - Accent3 3 12" xfId="60172"/>
    <cellStyle name="40% - Accent3 3 2" xfId="17906"/>
    <cellStyle name="40% - Accent3 3 2 10" xfId="17907"/>
    <cellStyle name="40% - Accent3 3 2 11" xfId="60355"/>
    <cellStyle name="40% - Accent3 3 2 2" xfId="17908"/>
    <cellStyle name="40% - Accent3 3 2 2 2" xfId="17909"/>
    <cellStyle name="40% - Accent3 3 2 2 2 2" xfId="17910"/>
    <cellStyle name="40% - Accent3 3 2 2 2 2 2" xfId="17911"/>
    <cellStyle name="40% - Accent3 3 2 2 2 2 2 2" xfId="17912"/>
    <cellStyle name="40% - Accent3 3 2 2 2 2 2 2 2" xfId="17913"/>
    <cellStyle name="40% - Accent3 3 2 2 2 2 2 2 3" xfId="53522"/>
    <cellStyle name="40% - Accent3 3 2 2 2 2 2 3" xfId="17914"/>
    <cellStyle name="40% - Accent3 3 2 2 2 2 2 4" xfId="17915"/>
    <cellStyle name="40% - Accent3 3 2 2 2 2 3" xfId="17916"/>
    <cellStyle name="40% - Accent3 3 2 2 2 2 3 2" xfId="17917"/>
    <cellStyle name="40% - Accent3 3 2 2 2 2 3 2 2" xfId="17918"/>
    <cellStyle name="40% - Accent3 3 2 2 2 2 3 2 3" xfId="53523"/>
    <cellStyle name="40% - Accent3 3 2 2 2 2 3 3" xfId="17919"/>
    <cellStyle name="40% - Accent3 3 2 2 2 2 3 4" xfId="17920"/>
    <cellStyle name="40% - Accent3 3 2 2 2 2 4" xfId="17921"/>
    <cellStyle name="40% - Accent3 3 2 2 2 2 4 2" xfId="17922"/>
    <cellStyle name="40% - Accent3 3 2 2 2 2 4 3" xfId="53524"/>
    <cellStyle name="40% - Accent3 3 2 2 2 2 5" xfId="17923"/>
    <cellStyle name="40% - Accent3 3 2 2 2 2 6" xfId="17924"/>
    <cellStyle name="40% - Accent3 3 2 2 2 3" xfId="17925"/>
    <cellStyle name="40% - Accent3 3 2 2 2 3 2" xfId="17926"/>
    <cellStyle name="40% - Accent3 3 2 2 2 3 2 2" xfId="17927"/>
    <cellStyle name="40% - Accent3 3 2 2 2 3 2 3" xfId="53525"/>
    <cellStyle name="40% - Accent3 3 2 2 2 3 3" xfId="17928"/>
    <cellStyle name="40% - Accent3 3 2 2 2 3 4" xfId="17929"/>
    <cellStyle name="40% - Accent3 3 2 2 2 4" xfId="17930"/>
    <cellStyle name="40% - Accent3 3 2 2 2 4 2" xfId="17931"/>
    <cellStyle name="40% - Accent3 3 2 2 2 4 2 2" xfId="17932"/>
    <cellStyle name="40% - Accent3 3 2 2 2 4 2 3" xfId="53526"/>
    <cellStyle name="40% - Accent3 3 2 2 2 4 3" xfId="17933"/>
    <cellStyle name="40% - Accent3 3 2 2 2 4 4" xfId="17934"/>
    <cellStyle name="40% - Accent3 3 2 2 2 5" xfId="17935"/>
    <cellStyle name="40% - Accent3 3 2 2 2 5 2" xfId="17936"/>
    <cellStyle name="40% - Accent3 3 2 2 2 5 3" xfId="53527"/>
    <cellStyle name="40% - Accent3 3 2 2 2 6" xfId="17937"/>
    <cellStyle name="40% - Accent3 3 2 2 2 7" xfId="17938"/>
    <cellStyle name="40% - Accent3 3 2 2 3" xfId="17939"/>
    <cellStyle name="40% - Accent3 3 2 2 3 2" xfId="17940"/>
    <cellStyle name="40% - Accent3 3 2 2 3 2 2" xfId="17941"/>
    <cellStyle name="40% - Accent3 3 2 2 3 2 2 2" xfId="17942"/>
    <cellStyle name="40% - Accent3 3 2 2 3 2 2 3" xfId="53528"/>
    <cellStyle name="40% - Accent3 3 2 2 3 2 3" xfId="17943"/>
    <cellStyle name="40% - Accent3 3 2 2 3 2 4" xfId="17944"/>
    <cellStyle name="40% - Accent3 3 2 2 3 3" xfId="17945"/>
    <cellStyle name="40% - Accent3 3 2 2 3 3 2" xfId="17946"/>
    <cellStyle name="40% - Accent3 3 2 2 3 3 2 2" xfId="17947"/>
    <cellStyle name="40% - Accent3 3 2 2 3 3 2 3" xfId="53529"/>
    <cellStyle name="40% - Accent3 3 2 2 3 3 3" xfId="17948"/>
    <cellStyle name="40% - Accent3 3 2 2 3 3 4" xfId="17949"/>
    <cellStyle name="40% - Accent3 3 2 2 3 4" xfId="17950"/>
    <cellStyle name="40% - Accent3 3 2 2 3 4 2" xfId="17951"/>
    <cellStyle name="40% - Accent3 3 2 2 3 4 3" xfId="53530"/>
    <cellStyle name="40% - Accent3 3 2 2 3 5" xfId="17952"/>
    <cellStyle name="40% - Accent3 3 2 2 3 6" xfId="17953"/>
    <cellStyle name="40% - Accent3 3 2 2 4" xfId="17954"/>
    <cellStyle name="40% - Accent3 3 2 2 4 2" xfId="17955"/>
    <cellStyle name="40% - Accent3 3 2 2 4 2 2" xfId="17956"/>
    <cellStyle name="40% - Accent3 3 2 2 4 2 3" xfId="53531"/>
    <cellStyle name="40% - Accent3 3 2 2 4 3" xfId="17957"/>
    <cellStyle name="40% - Accent3 3 2 2 4 4" xfId="17958"/>
    <cellStyle name="40% - Accent3 3 2 2 5" xfId="17959"/>
    <cellStyle name="40% - Accent3 3 2 2 5 2" xfId="17960"/>
    <cellStyle name="40% - Accent3 3 2 2 5 2 2" xfId="17961"/>
    <cellStyle name="40% - Accent3 3 2 2 5 2 3" xfId="53532"/>
    <cellStyle name="40% - Accent3 3 2 2 5 3" xfId="17962"/>
    <cellStyle name="40% - Accent3 3 2 2 5 4" xfId="17963"/>
    <cellStyle name="40% - Accent3 3 2 2 6" xfId="17964"/>
    <cellStyle name="40% - Accent3 3 2 2 6 2" xfId="17965"/>
    <cellStyle name="40% - Accent3 3 2 2 6 3" xfId="53533"/>
    <cellStyle name="40% - Accent3 3 2 2 7" xfId="17966"/>
    <cellStyle name="40% - Accent3 3 2 2 8" xfId="17967"/>
    <cellStyle name="40% - Accent3 3 2 2 9" xfId="60723"/>
    <cellStyle name="40% - Accent3 3 2 3" xfId="17968"/>
    <cellStyle name="40% - Accent3 3 2 3 2" xfId="17969"/>
    <cellStyle name="40% - Accent3 3 2 3 2 2" xfId="17970"/>
    <cellStyle name="40% - Accent3 3 2 3 2 2 2" xfId="17971"/>
    <cellStyle name="40% - Accent3 3 2 3 2 2 2 2" xfId="17972"/>
    <cellStyle name="40% - Accent3 3 2 3 2 2 2 3" xfId="53534"/>
    <cellStyle name="40% - Accent3 3 2 3 2 2 3" xfId="17973"/>
    <cellStyle name="40% - Accent3 3 2 3 2 2 4" xfId="17974"/>
    <cellStyle name="40% - Accent3 3 2 3 2 3" xfId="17975"/>
    <cellStyle name="40% - Accent3 3 2 3 2 3 2" xfId="17976"/>
    <cellStyle name="40% - Accent3 3 2 3 2 3 2 2" xfId="17977"/>
    <cellStyle name="40% - Accent3 3 2 3 2 3 2 3" xfId="53535"/>
    <cellStyle name="40% - Accent3 3 2 3 2 3 3" xfId="17978"/>
    <cellStyle name="40% - Accent3 3 2 3 2 3 4" xfId="17979"/>
    <cellStyle name="40% - Accent3 3 2 3 2 4" xfId="17980"/>
    <cellStyle name="40% - Accent3 3 2 3 2 4 2" xfId="17981"/>
    <cellStyle name="40% - Accent3 3 2 3 2 4 3" xfId="53536"/>
    <cellStyle name="40% - Accent3 3 2 3 2 5" xfId="17982"/>
    <cellStyle name="40% - Accent3 3 2 3 2 6" xfId="17983"/>
    <cellStyle name="40% - Accent3 3 2 3 3" xfId="17984"/>
    <cellStyle name="40% - Accent3 3 2 3 3 2" xfId="17985"/>
    <cellStyle name="40% - Accent3 3 2 3 3 2 2" xfId="17986"/>
    <cellStyle name="40% - Accent3 3 2 3 3 2 3" xfId="53537"/>
    <cellStyle name="40% - Accent3 3 2 3 3 3" xfId="17987"/>
    <cellStyle name="40% - Accent3 3 2 3 3 4" xfId="17988"/>
    <cellStyle name="40% - Accent3 3 2 3 4" xfId="17989"/>
    <cellStyle name="40% - Accent3 3 2 3 4 2" xfId="17990"/>
    <cellStyle name="40% - Accent3 3 2 3 4 2 2" xfId="17991"/>
    <cellStyle name="40% - Accent3 3 2 3 4 2 3" xfId="53538"/>
    <cellStyle name="40% - Accent3 3 2 3 4 3" xfId="17992"/>
    <cellStyle name="40% - Accent3 3 2 3 4 4" xfId="17993"/>
    <cellStyle name="40% - Accent3 3 2 3 5" xfId="17994"/>
    <cellStyle name="40% - Accent3 3 2 3 5 2" xfId="17995"/>
    <cellStyle name="40% - Accent3 3 2 3 5 3" xfId="53539"/>
    <cellStyle name="40% - Accent3 3 2 3 6" xfId="17996"/>
    <cellStyle name="40% - Accent3 3 2 3 7" xfId="17997"/>
    <cellStyle name="40% - Accent3 3 2 4" xfId="17998"/>
    <cellStyle name="40% - Accent3 3 2 4 2" xfId="17999"/>
    <cellStyle name="40% - Accent3 3 2 4 2 2" xfId="18000"/>
    <cellStyle name="40% - Accent3 3 2 4 2 2 2" xfId="18001"/>
    <cellStyle name="40% - Accent3 3 2 4 2 2 3" xfId="53540"/>
    <cellStyle name="40% - Accent3 3 2 4 2 3" xfId="18002"/>
    <cellStyle name="40% - Accent3 3 2 4 2 4" xfId="18003"/>
    <cellStyle name="40% - Accent3 3 2 4 3" xfId="18004"/>
    <cellStyle name="40% - Accent3 3 2 4 3 2" xfId="18005"/>
    <cellStyle name="40% - Accent3 3 2 4 3 2 2" xfId="18006"/>
    <cellStyle name="40% - Accent3 3 2 4 3 2 3" xfId="53541"/>
    <cellStyle name="40% - Accent3 3 2 4 3 3" xfId="18007"/>
    <cellStyle name="40% - Accent3 3 2 4 3 4" xfId="18008"/>
    <cellStyle name="40% - Accent3 3 2 4 4" xfId="18009"/>
    <cellStyle name="40% - Accent3 3 2 4 4 2" xfId="18010"/>
    <cellStyle name="40% - Accent3 3 2 4 4 3" xfId="53542"/>
    <cellStyle name="40% - Accent3 3 2 4 5" xfId="18011"/>
    <cellStyle name="40% - Accent3 3 2 4 6" xfId="18012"/>
    <cellStyle name="40% - Accent3 3 2 5" xfId="18013"/>
    <cellStyle name="40% - Accent3 3 2 5 2" xfId="18014"/>
    <cellStyle name="40% - Accent3 3 2 5 2 2" xfId="18015"/>
    <cellStyle name="40% - Accent3 3 2 5 2 2 2" xfId="18016"/>
    <cellStyle name="40% - Accent3 3 2 5 2 2 3" xfId="53543"/>
    <cellStyle name="40% - Accent3 3 2 5 2 3" xfId="18017"/>
    <cellStyle name="40% - Accent3 3 2 5 2 4" xfId="18018"/>
    <cellStyle name="40% - Accent3 3 2 5 3" xfId="18019"/>
    <cellStyle name="40% - Accent3 3 2 5 3 2" xfId="18020"/>
    <cellStyle name="40% - Accent3 3 2 5 3 3" xfId="53544"/>
    <cellStyle name="40% - Accent3 3 2 5 4" xfId="18021"/>
    <cellStyle name="40% - Accent3 3 2 5 5" xfId="18022"/>
    <cellStyle name="40% - Accent3 3 2 6" xfId="18023"/>
    <cellStyle name="40% - Accent3 3 2 6 2" xfId="18024"/>
    <cellStyle name="40% - Accent3 3 2 6 2 2" xfId="18025"/>
    <cellStyle name="40% - Accent3 3 2 6 2 3" xfId="53545"/>
    <cellStyle name="40% - Accent3 3 2 6 3" xfId="18026"/>
    <cellStyle name="40% - Accent3 3 2 6 4" xfId="18027"/>
    <cellStyle name="40% - Accent3 3 2 7" xfId="18028"/>
    <cellStyle name="40% - Accent3 3 2 7 2" xfId="18029"/>
    <cellStyle name="40% - Accent3 3 2 7 2 2" xfId="18030"/>
    <cellStyle name="40% - Accent3 3 2 7 2 3" xfId="53546"/>
    <cellStyle name="40% - Accent3 3 2 7 3" xfId="18031"/>
    <cellStyle name="40% - Accent3 3 2 7 4" xfId="18032"/>
    <cellStyle name="40% - Accent3 3 2 8" xfId="18033"/>
    <cellStyle name="40% - Accent3 3 2 8 2" xfId="18034"/>
    <cellStyle name="40% - Accent3 3 2 8 3" xfId="53547"/>
    <cellStyle name="40% - Accent3 3 2 9" xfId="18035"/>
    <cellStyle name="40% - Accent3 3 3" xfId="18036"/>
    <cellStyle name="40% - Accent3 3 3 10" xfId="60540"/>
    <cellStyle name="40% - Accent3 3 3 2" xfId="18037"/>
    <cellStyle name="40% - Accent3 3 3 2 2" xfId="18038"/>
    <cellStyle name="40% - Accent3 3 3 2 2 2" xfId="18039"/>
    <cellStyle name="40% - Accent3 3 3 2 2 2 2" xfId="18040"/>
    <cellStyle name="40% - Accent3 3 3 2 2 2 2 2" xfId="18041"/>
    <cellStyle name="40% - Accent3 3 3 2 2 2 2 3" xfId="53548"/>
    <cellStyle name="40% - Accent3 3 3 2 2 2 3" xfId="18042"/>
    <cellStyle name="40% - Accent3 3 3 2 2 2 4" xfId="18043"/>
    <cellStyle name="40% - Accent3 3 3 2 2 3" xfId="18044"/>
    <cellStyle name="40% - Accent3 3 3 2 2 3 2" xfId="18045"/>
    <cellStyle name="40% - Accent3 3 3 2 2 3 2 2" xfId="18046"/>
    <cellStyle name="40% - Accent3 3 3 2 2 3 2 3" xfId="53549"/>
    <cellStyle name="40% - Accent3 3 3 2 2 3 3" xfId="18047"/>
    <cellStyle name="40% - Accent3 3 3 2 2 3 4" xfId="18048"/>
    <cellStyle name="40% - Accent3 3 3 2 2 4" xfId="18049"/>
    <cellStyle name="40% - Accent3 3 3 2 2 4 2" xfId="18050"/>
    <cellStyle name="40% - Accent3 3 3 2 2 4 3" xfId="53550"/>
    <cellStyle name="40% - Accent3 3 3 2 2 5" xfId="18051"/>
    <cellStyle name="40% - Accent3 3 3 2 2 6" xfId="18052"/>
    <cellStyle name="40% - Accent3 3 3 2 3" xfId="18053"/>
    <cellStyle name="40% - Accent3 3 3 2 3 2" xfId="18054"/>
    <cellStyle name="40% - Accent3 3 3 2 3 2 2" xfId="18055"/>
    <cellStyle name="40% - Accent3 3 3 2 3 2 3" xfId="53551"/>
    <cellStyle name="40% - Accent3 3 3 2 3 3" xfId="18056"/>
    <cellStyle name="40% - Accent3 3 3 2 3 4" xfId="18057"/>
    <cellStyle name="40% - Accent3 3 3 2 4" xfId="18058"/>
    <cellStyle name="40% - Accent3 3 3 2 4 2" xfId="18059"/>
    <cellStyle name="40% - Accent3 3 3 2 4 2 2" xfId="18060"/>
    <cellStyle name="40% - Accent3 3 3 2 4 2 3" xfId="53552"/>
    <cellStyle name="40% - Accent3 3 3 2 4 3" xfId="18061"/>
    <cellStyle name="40% - Accent3 3 3 2 4 4" xfId="18062"/>
    <cellStyle name="40% - Accent3 3 3 2 5" xfId="18063"/>
    <cellStyle name="40% - Accent3 3 3 2 5 2" xfId="18064"/>
    <cellStyle name="40% - Accent3 3 3 2 5 3" xfId="53553"/>
    <cellStyle name="40% - Accent3 3 3 2 6" xfId="18065"/>
    <cellStyle name="40% - Accent3 3 3 2 7" xfId="18066"/>
    <cellStyle name="40% - Accent3 3 3 3" xfId="18067"/>
    <cellStyle name="40% - Accent3 3 3 3 2" xfId="18068"/>
    <cellStyle name="40% - Accent3 3 3 3 2 2" xfId="18069"/>
    <cellStyle name="40% - Accent3 3 3 3 2 2 2" xfId="18070"/>
    <cellStyle name="40% - Accent3 3 3 3 2 2 3" xfId="53554"/>
    <cellStyle name="40% - Accent3 3 3 3 2 3" xfId="18071"/>
    <cellStyle name="40% - Accent3 3 3 3 2 4" xfId="18072"/>
    <cellStyle name="40% - Accent3 3 3 3 3" xfId="18073"/>
    <cellStyle name="40% - Accent3 3 3 3 3 2" xfId="18074"/>
    <cellStyle name="40% - Accent3 3 3 3 3 2 2" xfId="18075"/>
    <cellStyle name="40% - Accent3 3 3 3 3 2 3" xfId="53555"/>
    <cellStyle name="40% - Accent3 3 3 3 3 3" xfId="18076"/>
    <cellStyle name="40% - Accent3 3 3 3 3 4" xfId="18077"/>
    <cellStyle name="40% - Accent3 3 3 3 4" xfId="18078"/>
    <cellStyle name="40% - Accent3 3 3 3 4 2" xfId="18079"/>
    <cellStyle name="40% - Accent3 3 3 3 4 3" xfId="53556"/>
    <cellStyle name="40% - Accent3 3 3 3 5" xfId="18080"/>
    <cellStyle name="40% - Accent3 3 3 3 6" xfId="18081"/>
    <cellStyle name="40% - Accent3 3 3 4" xfId="18082"/>
    <cellStyle name="40% - Accent3 3 3 4 2" xfId="18083"/>
    <cellStyle name="40% - Accent3 3 3 4 2 2" xfId="18084"/>
    <cellStyle name="40% - Accent3 3 3 4 2 2 2" xfId="18085"/>
    <cellStyle name="40% - Accent3 3 3 4 2 2 3" xfId="53557"/>
    <cellStyle name="40% - Accent3 3 3 4 2 3" xfId="18086"/>
    <cellStyle name="40% - Accent3 3 3 4 2 4" xfId="18087"/>
    <cellStyle name="40% - Accent3 3 3 4 3" xfId="18088"/>
    <cellStyle name="40% - Accent3 3 3 4 3 2" xfId="18089"/>
    <cellStyle name="40% - Accent3 3 3 4 3 3" xfId="53558"/>
    <cellStyle name="40% - Accent3 3 3 4 4" xfId="18090"/>
    <cellStyle name="40% - Accent3 3 3 4 5" xfId="18091"/>
    <cellStyle name="40% - Accent3 3 3 5" xfId="18092"/>
    <cellStyle name="40% - Accent3 3 3 5 2" xfId="18093"/>
    <cellStyle name="40% - Accent3 3 3 5 2 2" xfId="18094"/>
    <cellStyle name="40% - Accent3 3 3 5 2 3" xfId="53559"/>
    <cellStyle name="40% - Accent3 3 3 5 3" xfId="18095"/>
    <cellStyle name="40% - Accent3 3 3 5 4" xfId="18096"/>
    <cellStyle name="40% - Accent3 3 3 6" xfId="18097"/>
    <cellStyle name="40% - Accent3 3 3 6 2" xfId="18098"/>
    <cellStyle name="40% - Accent3 3 3 6 2 2" xfId="18099"/>
    <cellStyle name="40% - Accent3 3 3 6 2 3" xfId="53560"/>
    <cellStyle name="40% - Accent3 3 3 6 3" xfId="18100"/>
    <cellStyle name="40% - Accent3 3 3 6 4" xfId="18101"/>
    <cellStyle name="40% - Accent3 3 3 7" xfId="18102"/>
    <cellStyle name="40% - Accent3 3 3 7 2" xfId="18103"/>
    <cellStyle name="40% - Accent3 3 3 7 3" xfId="53561"/>
    <cellStyle name="40% - Accent3 3 3 8" xfId="18104"/>
    <cellStyle name="40% - Accent3 3 3 9" xfId="18105"/>
    <cellStyle name="40% - Accent3 3 4" xfId="18106"/>
    <cellStyle name="40% - Accent3 3 4 2" xfId="18107"/>
    <cellStyle name="40% - Accent3 3 4 2 2" xfId="18108"/>
    <cellStyle name="40% - Accent3 3 4 2 2 2" xfId="18109"/>
    <cellStyle name="40% - Accent3 3 4 2 2 2 2" xfId="18110"/>
    <cellStyle name="40% - Accent3 3 4 2 2 2 3" xfId="53562"/>
    <cellStyle name="40% - Accent3 3 4 2 2 3" xfId="18111"/>
    <cellStyle name="40% - Accent3 3 4 2 2 4" xfId="18112"/>
    <cellStyle name="40% - Accent3 3 4 2 3" xfId="18113"/>
    <cellStyle name="40% - Accent3 3 4 2 3 2" xfId="18114"/>
    <cellStyle name="40% - Accent3 3 4 2 3 2 2" xfId="18115"/>
    <cellStyle name="40% - Accent3 3 4 2 3 2 3" xfId="53563"/>
    <cellStyle name="40% - Accent3 3 4 2 3 3" xfId="18116"/>
    <cellStyle name="40% - Accent3 3 4 2 3 4" xfId="18117"/>
    <cellStyle name="40% - Accent3 3 4 2 4" xfId="18118"/>
    <cellStyle name="40% - Accent3 3 4 2 4 2" xfId="18119"/>
    <cellStyle name="40% - Accent3 3 4 2 4 3" xfId="53564"/>
    <cellStyle name="40% - Accent3 3 4 2 5" xfId="18120"/>
    <cellStyle name="40% - Accent3 3 4 2 6" xfId="18121"/>
    <cellStyle name="40% - Accent3 3 4 3" xfId="18122"/>
    <cellStyle name="40% - Accent3 3 4 3 2" xfId="18123"/>
    <cellStyle name="40% - Accent3 3 4 3 2 2" xfId="18124"/>
    <cellStyle name="40% - Accent3 3 4 3 2 3" xfId="53565"/>
    <cellStyle name="40% - Accent3 3 4 3 3" xfId="18125"/>
    <cellStyle name="40% - Accent3 3 4 3 4" xfId="18126"/>
    <cellStyle name="40% - Accent3 3 4 4" xfId="18127"/>
    <cellStyle name="40% - Accent3 3 4 4 2" xfId="18128"/>
    <cellStyle name="40% - Accent3 3 4 4 2 2" xfId="18129"/>
    <cellStyle name="40% - Accent3 3 4 4 2 3" xfId="53566"/>
    <cellStyle name="40% - Accent3 3 4 4 3" xfId="18130"/>
    <cellStyle name="40% - Accent3 3 4 4 4" xfId="18131"/>
    <cellStyle name="40% - Accent3 3 4 5" xfId="18132"/>
    <cellStyle name="40% - Accent3 3 4 5 2" xfId="18133"/>
    <cellStyle name="40% - Accent3 3 4 5 3" xfId="53567"/>
    <cellStyle name="40% - Accent3 3 4 6" xfId="18134"/>
    <cellStyle name="40% - Accent3 3 4 7" xfId="18135"/>
    <cellStyle name="40% - Accent3 3 5" xfId="18136"/>
    <cellStyle name="40% - Accent3 3 5 2" xfId="18137"/>
    <cellStyle name="40% - Accent3 3 5 2 2" xfId="18138"/>
    <cellStyle name="40% - Accent3 3 5 2 2 2" xfId="18139"/>
    <cellStyle name="40% - Accent3 3 5 2 2 3" xfId="53568"/>
    <cellStyle name="40% - Accent3 3 5 2 3" xfId="18140"/>
    <cellStyle name="40% - Accent3 3 5 2 4" xfId="18141"/>
    <cellStyle name="40% - Accent3 3 5 3" xfId="18142"/>
    <cellStyle name="40% - Accent3 3 5 3 2" xfId="18143"/>
    <cellStyle name="40% - Accent3 3 5 3 2 2" xfId="18144"/>
    <cellStyle name="40% - Accent3 3 5 3 2 3" xfId="53569"/>
    <cellStyle name="40% - Accent3 3 5 3 3" xfId="18145"/>
    <cellStyle name="40% - Accent3 3 5 3 4" xfId="18146"/>
    <cellStyle name="40% - Accent3 3 5 4" xfId="18147"/>
    <cellStyle name="40% - Accent3 3 5 4 2" xfId="18148"/>
    <cellStyle name="40% - Accent3 3 5 4 3" xfId="53570"/>
    <cellStyle name="40% - Accent3 3 5 5" xfId="18149"/>
    <cellStyle name="40% - Accent3 3 5 6" xfId="18150"/>
    <cellStyle name="40% - Accent3 3 6" xfId="18151"/>
    <cellStyle name="40% - Accent3 3 6 2" xfId="18152"/>
    <cellStyle name="40% - Accent3 3 6 2 2" xfId="18153"/>
    <cellStyle name="40% - Accent3 3 6 2 2 2" xfId="18154"/>
    <cellStyle name="40% - Accent3 3 6 2 2 3" xfId="53571"/>
    <cellStyle name="40% - Accent3 3 6 2 3" xfId="18155"/>
    <cellStyle name="40% - Accent3 3 6 2 4" xfId="18156"/>
    <cellStyle name="40% - Accent3 3 6 3" xfId="18157"/>
    <cellStyle name="40% - Accent3 3 6 3 2" xfId="18158"/>
    <cellStyle name="40% - Accent3 3 6 3 3" xfId="53572"/>
    <cellStyle name="40% - Accent3 3 6 4" xfId="18159"/>
    <cellStyle name="40% - Accent3 3 6 5" xfId="18160"/>
    <cellStyle name="40% - Accent3 3 7" xfId="18161"/>
    <cellStyle name="40% - Accent3 3 7 2" xfId="18162"/>
    <cellStyle name="40% - Accent3 3 7 2 2" xfId="18163"/>
    <cellStyle name="40% - Accent3 3 7 2 3" xfId="53573"/>
    <cellStyle name="40% - Accent3 3 7 3" xfId="18164"/>
    <cellStyle name="40% - Accent3 3 7 4" xfId="18165"/>
    <cellStyle name="40% - Accent3 3 8" xfId="18166"/>
    <cellStyle name="40% - Accent3 3 8 2" xfId="18167"/>
    <cellStyle name="40% - Accent3 3 8 2 2" xfId="18168"/>
    <cellStyle name="40% - Accent3 3 8 2 3" xfId="53574"/>
    <cellStyle name="40% - Accent3 3 8 3" xfId="18169"/>
    <cellStyle name="40% - Accent3 3 8 4" xfId="18170"/>
    <cellStyle name="40% - Accent3 3 9" xfId="18171"/>
    <cellStyle name="40% - Accent3 3 9 2" xfId="18172"/>
    <cellStyle name="40% - Accent3 3 9 3" xfId="53575"/>
    <cellStyle name="40% - Accent3 4" xfId="18173"/>
    <cellStyle name="40% - Accent3 4 10" xfId="18174"/>
    <cellStyle name="40% - Accent3 4 11" xfId="18175"/>
    <cellStyle name="40% - Accent3 4 12" xfId="60186"/>
    <cellStyle name="40% - Accent3 4 2" xfId="18176"/>
    <cellStyle name="40% - Accent3 4 2 10" xfId="18177"/>
    <cellStyle name="40% - Accent3 4 2 11" xfId="60369"/>
    <cellStyle name="40% - Accent3 4 2 2" xfId="18178"/>
    <cellStyle name="40% - Accent3 4 2 2 2" xfId="18179"/>
    <cellStyle name="40% - Accent3 4 2 2 2 2" xfId="18180"/>
    <cellStyle name="40% - Accent3 4 2 2 2 2 2" xfId="18181"/>
    <cellStyle name="40% - Accent3 4 2 2 2 2 2 2" xfId="18182"/>
    <cellStyle name="40% - Accent3 4 2 2 2 2 2 2 2" xfId="18183"/>
    <cellStyle name="40% - Accent3 4 2 2 2 2 2 2 3" xfId="53576"/>
    <cellStyle name="40% - Accent3 4 2 2 2 2 2 3" xfId="18184"/>
    <cellStyle name="40% - Accent3 4 2 2 2 2 2 4" xfId="18185"/>
    <cellStyle name="40% - Accent3 4 2 2 2 2 3" xfId="18186"/>
    <cellStyle name="40% - Accent3 4 2 2 2 2 3 2" xfId="18187"/>
    <cellStyle name="40% - Accent3 4 2 2 2 2 3 2 2" xfId="18188"/>
    <cellStyle name="40% - Accent3 4 2 2 2 2 3 2 3" xfId="53577"/>
    <cellStyle name="40% - Accent3 4 2 2 2 2 3 3" xfId="18189"/>
    <cellStyle name="40% - Accent3 4 2 2 2 2 3 4" xfId="18190"/>
    <cellStyle name="40% - Accent3 4 2 2 2 2 4" xfId="18191"/>
    <cellStyle name="40% - Accent3 4 2 2 2 2 4 2" xfId="18192"/>
    <cellStyle name="40% - Accent3 4 2 2 2 2 4 3" xfId="53578"/>
    <cellStyle name="40% - Accent3 4 2 2 2 2 5" xfId="18193"/>
    <cellStyle name="40% - Accent3 4 2 2 2 2 6" xfId="18194"/>
    <cellStyle name="40% - Accent3 4 2 2 2 3" xfId="18195"/>
    <cellStyle name="40% - Accent3 4 2 2 2 3 2" xfId="18196"/>
    <cellStyle name="40% - Accent3 4 2 2 2 3 2 2" xfId="18197"/>
    <cellStyle name="40% - Accent3 4 2 2 2 3 2 3" xfId="53579"/>
    <cellStyle name="40% - Accent3 4 2 2 2 3 3" xfId="18198"/>
    <cellStyle name="40% - Accent3 4 2 2 2 3 4" xfId="18199"/>
    <cellStyle name="40% - Accent3 4 2 2 2 4" xfId="18200"/>
    <cellStyle name="40% - Accent3 4 2 2 2 4 2" xfId="18201"/>
    <cellStyle name="40% - Accent3 4 2 2 2 4 2 2" xfId="18202"/>
    <cellStyle name="40% - Accent3 4 2 2 2 4 2 3" xfId="53580"/>
    <cellStyle name="40% - Accent3 4 2 2 2 4 3" xfId="18203"/>
    <cellStyle name="40% - Accent3 4 2 2 2 4 4" xfId="18204"/>
    <cellStyle name="40% - Accent3 4 2 2 2 5" xfId="18205"/>
    <cellStyle name="40% - Accent3 4 2 2 2 5 2" xfId="18206"/>
    <cellStyle name="40% - Accent3 4 2 2 2 5 3" xfId="53581"/>
    <cellStyle name="40% - Accent3 4 2 2 2 6" xfId="18207"/>
    <cellStyle name="40% - Accent3 4 2 2 2 7" xfId="18208"/>
    <cellStyle name="40% - Accent3 4 2 2 3" xfId="18209"/>
    <cellStyle name="40% - Accent3 4 2 2 3 2" xfId="18210"/>
    <cellStyle name="40% - Accent3 4 2 2 3 2 2" xfId="18211"/>
    <cellStyle name="40% - Accent3 4 2 2 3 2 2 2" xfId="18212"/>
    <cellStyle name="40% - Accent3 4 2 2 3 2 2 3" xfId="53582"/>
    <cellStyle name="40% - Accent3 4 2 2 3 2 3" xfId="18213"/>
    <cellStyle name="40% - Accent3 4 2 2 3 2 4" xfId="18214"/>
    <cellStyle name="40% - Accent3 4 2 2 3 3" xfId="18215"/>
    <cellStyle name="40% - Accent3 4 2 2 3 3 2" xfId="18216"/>
    <cellStyle name="40% - Accent3 4 2 2 3 3 2 2" xfId="18217"/>
    <cellStyle name="40% - Accent3 4 2 2 3 3 2 3" xfId="53583"/>
    <cellStyle name="40% - Accent3 4 2 2 3 3 3" xfId="18218"/>
    <cellStyle name="40% - Accent3 4 2 2 3 3 4" xfId="18219"/>
    <cellStyle name="40% - Accent3 4 2 2 3 4" xfId="18220"/>
    <cellStyle name="40% - Accent3 4 2 2 3 4 2" xfId="18221"/>
    <cellStyle name="40% - Accent3 4 2 2 3 4 3" xfId="53584"/>
    <cellStyle name="40% - Accent3 4 2 2 3 5" xfId="18222"/>
    <cellStyle name="40% - Accent3 4 2 2 3 6" xfId="18223"/>
    <cellStyle name="40% - Accent3 4 2 2 4" xfId="18224"/>
    <cellStyle name="40% - Accent3 4 2 2 4 2" xfId="18225"/>
    <cellStyle name="40% - Accent3 4 2 2 4 2 2" xfId="18226"/>
    <cellStyle name="40% - Accent3 4 2 2 4 2 3" xfId="53585"/>
    <cellStyle name="40% - Accent3 4 2 2 4 3" xfId="18227"/>
    <cellStyle name="40% - Accent3 4 2 2 4 4" xfId="18228"/>
    <cellStyle name="40% - Accent3 4 2 2 5" xfId="18229"/>
    <cellStyle name="40% - Accent3 4 2 2 5 2" xfId="18230"/>
    <cellStyle name="40% - Accent3 4 2 2 5 2 2" xfId="18231"/>
    <cellStyle name="40% - Accent3 4 2 2 5 2 3" xfId="53586"/>
    <cellStyle name="40% - Accent3 4 2 2 5 3" xfId="18232"/>
    <cellStyle name="40% - Accent3 4 2 2 5 4" xfId="18233"/>
    <cellStyle name="40% - Accent3 4 2 2 6" xfId="18234"/>
    <cellStyle name="40% - Accent3 4 2 2 6 2" xfId="18235"/>
    <cellStyle name="40% - Accent3 4 2 2 6 3" xfId="53587"/>
    <cellStyle name="40% - Accent3 4 2 2 7" xfId="18236"/>
    <cellStyle name="40% - Accent3 4 2 2 8" xfId="18237"/>
    <cellStyle name="40% - Accent3 4 2 2 9" xfId="60737"/>
    <cellStyle name="40% - Accent3 4 2 3" xfId="18238"/>
    <cellStyle name="40% - Accent3 4 2 3 2" xfId="18239"/>
    <cellStyle name="40% - Accent3 4 2 3 2 2" xfId="18240"/>
    <cellStyle name="40% - Accent3 4 2 3 2 2 2" xfId="18241"/>
    <cellStyle name="40% - Accent3 4 2 3 2 2 2 2" xfId="18242"/>
    <cellStyle name="40% - Accent3 4 2 3 2 2 2 3" xfId="53588"/>
    <cellStyle name="40% - Accent3 4 2 3 2 2 3" xfId="18243"/>
    <cellStyle name="40% - Accent3 4 2 3 2 2 4" xfId="18244"/>
    <cellStyle name="40% - Accent3 4 2 3 2 3" xfId="18245"/>
    <cellStyle name="40% - Accent3 4 2 3 2 3 2" xfId="18246"/>
    <cellStyle name="40% - Accent3 4 2 3 2 3 2 2" xfId="18247"/>
    <cellStyle name="40% - Accent3 4 2 3 2 3 2 3" xfId="53589"/>
    <cellStyle name="40% - Accent3 4 2 3 2 3 3" xfId="18248"/>
    <cellStyle name="40% - Accent3 4 2 3 2 3 4" xfId="18249"/>
    <cellStyle name="40% - Accent3 4 2 3 2 4" xfId="18250"/>
    <cellStyle name="40% - Accent3 4 2 3 2 4 2" xfId="18251"/>
    <cellStyle name="40% - Accent3 4 2 3 2 4 3" xfId="53590"/>
    <cellStyle name="40% - Accent3 4 2 3 2 5" xfId="18252"/>
    <cellStyle name="40% - Accent3 4 2 3 2 6" xfId="18253"/>
    <cellStyle name="40% - Accent3 4 2 3 3" xfId="18254"/>
    <cellStyle name="40% - Accent3 4 2 3 3 2" xfId="18255"/>
    <cellStyle name="40% - Accent3 4 2 3 3 2 2" xfId="18256"/>
    <cellStyle name="40% - Accent3 4 2 3 3 2 3" xfId="53591"/>
    <cellStyle name="40% - Accent3 4 2 3 3 3" xfId="18257"/>
    <cellStyle name="40% - Accent3 4 2 3 3 4" xfId="18258"/>
    <cellStyle name="40% - Accent3 4 2 3 4" xfId="18259"/>
    <cellStyle name="40% - Accent3 4 2 3 4 2" xfId="18260"/>
    <cellStyle name="40% - Accent3 4 2 3 4 2 2" xfId="18261"/>
    <cellStyle name="40% - Accent3 4 2 3 4 2 3" xfId="53592"/>
    <cellStyle name="40% - Accent3 4 2 3 4 3" xfId="18262"/>
    <cellStyle name="40% - Accent3 4 2 3 4 4" xfId="18263"/>
    <cellStyle name="40% - Accent3 4 2 3 5" xfId="18264"/>
    <cellStyle name="40% - Accent3 4 2 3 5 2" xfId="18265"/>
    <cellStyle name="40% - Accent3 4 2 3 5 3" xfId="53593"/>
    <cellStyle name="40% - Accent3 4 2 3 6" xfId="18266"/>
    <cellStyle name="40% - Accent3 4 2 3 7" xfId="18267"/>
    <cellStyle name="40% - Accent3 4 2 4" xfId="18268"/>
    <cellStyle name="40% - Accent3 4 2 4 2" xfId="18269"/>
    <cellStyle name="40% - Accent3 4 2 4 2 2" xfId="18270"/>
    <cellStyle name="40% - Accent3 4 2 4 2 2 2" xfId="18271"/>
    <cellStyle name="40% - Accent3 4 2 4 2 2 3" xfId="53594"/>
    <cellStyle name="40% - Accent3 4 2 4 2 3" xfId="18272"/>
    <cellStyle name="40% - Accent3 4 2 4 2 4" xfId="18273"/>
    <cellStyle name="40% - Accent3 4 2 4 3" xfId="18274"/>
    <cellStyle name="40% - Accent3 4 2 4 3 2" xfId="18275"/>
    <cellStyle name="40% - Accent3 4 2 4 3 2 2" xfId="18276"/>
    <cellStyle name="40% - Accent3 4 2 4 3 2 3" xfId="53595"/>
    <cellStyle name="40% - Accent3 4 2 4 3 3" xfId="18277"/>
    <cellStyle name="40% - Accent3 4 2 4 3 4" xfId="18278"/>
    <cellStyle name="40% - Accent3 4 2 4 4" xfId="18279"/>
    <cellStyle name="40% - Accent3 4 2 4 4 2" xfId="18280"/>
    <cellStyle name="40% - Accent3 4 2 4 4 3" xfId="53596"/>
    <cellStyle name="40% - Accent3 4 2 4 5" xfId="18281"/>
    <cellStyle name="40% - Accent3 4 2 4 6" xfId="18282"/>
    <cellStyle name="40% - Accent3 4 2 5" xfId="18283"/>
    <cellStyle name="40% - Accent3 4 2 5 2" xfId="18284"/>
    <cellStyle name="40% - Accent3 4 2 5 2 2" xfId="18285"/>
    <cellStyle name="40% - Accent3 4 2 5 2 2 2" xfId="18286"/>
    <cellStyle name="40% - Accent3 4 2 5 2 2 3" xfId="53597"/>
    <cellStyle name="40% - Accent3 4 2 5 2 3" xfId="18287"/>
    <cellStyle name="40% - Accent3 4 2 5 2 4" xfId="18288"/>
    <cellStyle name="40% - Accent3 4 2 5 3" xfId="18289"/>
    <cellStyle name="40% - Accent3 4 2 5 3 2" xfId="18290"/>
    <cellStyle name="40% - Accent3 4 2 5 3 3" xfId="53598"/>
    <cellStyle name="40% - Accent3 4 2 5 4" xfId="18291"/>
    <cellStyle name="40% - Accent3 4 2 5 5" xfId="18292"/>
    <cellStyle name="40% - Accent3 4 2 6" xfId="18293"/>
    <cellStyle name="40% - Accent3 4 2 6 2" xfId="18294"/>
    <cellStyle name="40% - Accent3 4 2 6 2 2" xfId="18295"/>
    <cellStyle name="40% - Accent3 4 2 6 2 3" xfId="53599"/>
    <cellStyle name="40% - Accent3 4 2 6 3" xfId="18296"/>
    <cellStyle name="40% - Accent3 4 2 6 4" xfId="18297"/>
    <cellStyle name="40% - Accent3 4 2 7" xfId="18298"/>
    <cellStyle name="40% - Accent3 4 2 7 2" xfId="18299"/>
    <cellStyle name="40% - Accent3 4 2 7 2 2" xfId="18300"/>
    <cellStyle name="40% - Accent3 4 2 7 2 3" xfId="53600"/>
    <cellStyle name="40% - Accent3 4 2 7 3" xfId="18301"/>
    <cellStyle name="40% - Accent3 4 2 7 4" xfId="18302"/>
    <cellStyle name="40% - Accent3 4 2 8" xfId="18303"/>
    <cellStyle name="40% - Accent3 4 2 8 2" xfId="18304"/>
    <cellStyle name="40% - Accent3 4 2 8 3" xfId="53601"/>
    <cellStyle name="40% - Accent3 4 2 9" xfId="18305"/>
    <cellStyle name="40% - Accent3 4 3" xfId="18306"/>
    <cellStyle name="40% - Accent3 4 3 2" xfId="18307"/>
    <cellStyle name="40% - Accent3 4 3 2 2" xfId="18308"/>
    <cellStyle name="40% - Accent3 4 3 2 2 2" xfId="18309"/>
    <cellStyle name="40% - Accent3 4 3 2 2 2 2" xfId="18310"/>
    <cellStyle name="40% - Accent3 4 3 2 2 2 2 2" xfId="18311"/>
    <cellStyle name="40% - Accent3 4 3 2 2 2 2 3" xfId="53602"/>
    <cellStyle name="40% - Accent3 4 3 2 2 2 3" xfId="18312"/>
    <cellStyle name="40% - Accent3 4 3 2 2 2 4" xfId="18313"/>
    <cellStyle name="40% - Accent3 4 3 2 2 3" xfId="18314"/>
    <cellStyle name="40% - Accent3 4 3 2 2 3 2" xfId="18315"/>
    <cellStyle name="40% - Accent3 4 3 2 2 3 2 2" xfId="18316"/>
    <cellStyle name="40% - Accent3 4 3 2 2 3 2 3" xfId="53603"/>
    <cellStyle name="40% - Accent3 4 3 2 2 3 3" xfId="18317"/>
    <cellStyle name="40% - Accent3 4 3 2 2 3 4" xfId="18318"/>
    <cellStyle name="40% - Accent3 4 3 2 2 4" xfId="18319"/>
    <cellStyle name="40% - Accent3 4 3 2 2 4 2" xfId="18320"/>
    <cellStyle name="40% - Accent3 4 3 2 2 4 3" xfId="53604"/>
    <cellStyle name="40% - Accent3 4 3 2 2 5" xfId="18321"/>
    <cellStyle name="40% - Accent3 4 3 2 2 6" xfId="18322"/>
    <cellStyle name="40% - Accent3 4 3 2 3" xfId="18323"/>
    <cellStyle name="40% - Accent3 4 3 2 3 2" xfId="18324"/>
    <cellStyle name="40% - Accent3 4 3 2 3 2 2" xfId="18325"/>
    <cellStyle name="40% - Accent3 4 3 2 3 2 3" xfId="53605"/>
    <cellStyle name="40% - Accent3 4 3 2 3 3" xfId="18326"/>
    <cellStyle name="40% - Accent3 4 3 2 3 4" xfId="18327"/>
    <cellStyle name="40% - Accent3 4 3 2 4" xfId="18328"/>
    <cellStyle name="40% - Accent3 4 3 2 4 2" xfId="18329"/>
    <cellStyle name="40% - Accent3 4 3 2 4 2 2" xfId="18330"/>
    <cellStyle name="40% - Accent3 4 3 2 4 2 3" xfId="53606"/>
    <cellStyle name="40% - Accent3 4 3 2 4 3" xfId="18331"/>
    <cellStyle name="40% - Accent3 4 3 2 4 4" xfId="18332"/>
    <cellStyle name="40% - Accent3 4 3 2 5" xfId="18333"/>
    <cellStyle name="40% - Accent3 4 3 2 5 2" xfId="18334"/>
    <cellStyle name="40% - Accent3 4 3 2 5 3" xfId="53607"/>
    <cellStyle name="40% - Accent3 4 3 2 6" xfId="18335"/>
    <cellStyle name="40% - Accent3 4 3 2 7" xfId="18336"/>
    <cellStyle name="40% - Accent3 4 3 3" xfId="18337"/>
    <cellStyle name="40% - Accent3 4 3 3 2" xfId="18338"/>
    <cellStyle name="40% - Accent3 4 3 3 2 2" xfId="18339"/>
    <cellStyle name="40% - Accent3 4 3 3 2 2 2" xfId="18340"/>
    <cellStyle name="40% - Accent3 4 3 3 2 2 3" xfId="53608"/>
    <cellStyle name="40% - Accent3 4 3 3 2 3" xfId="18341"/>
    <cellStyle name="40% - Accent3 4 3 3 2 4" xfId="18342"/>
    <cellStyle name="40% - Accent3 4 3 3 3" xfId="18343"/>
    <cellStyle name="40% - Accent3 4 3 3 3 2" xfId="18344"/>
    <cellStyle name="40% - Accent3 4 3 3 3 2 2" xfId="18345"/>
    <cellStyle name="40% - Accent3 4 3 3 3 2 3" xfId="53609"/>
    <cellStyle name="40% - Accent3 4 3 3 3 3" xfId="18346"/>
    <cellStyle name="40% - Accent3 4 3 3 3 4" xfId="18347"/>
    <cellStyle name="40% - Accent3 4 3 3 4" xfId="18348"/>
    <cellStyle name="40% - Accent3 4 3 3 4 2" xfId="18349"/>
    <cellStyle name="40% - Accent3 4 3 3 4 3" xfId="53610"/>
    <cellStyle name="40% - Accent3 4 3 3 5" xfId="18350"/>
    <cellStyle name="40% - Accent3 4 3 3 6" xfId="18351"/>
    <cellStyle name="40% - Accent3 4 3 4" xfId="18352"/>
    <cellStyle name="40% - Accent3 4 3 4 2" xfId="18353"/>
    <cellStyle name="40% - Accent3 4 3 4 2 2" xfId="18354"/>
    <cellStyle name="40% - Accent3 4 3 4 2 3" xfId="53611"/>
    <cellStyle name="40% - Accent3 4 3 4 3" xfId="18355"/>
    <cellStyle name="40% - Accent3 4 3 4 4" xfId="18356"/>
    <cellStyle name="40% - Accent3 4 3 5" xfId="18357"/>
    <cellStyle name="40% - Accent3 4 3 5 2" xfId="18358"/>
    <cellStyle name="40% - Accent3 4 3 5 2 2" xfId="18359"/>
    <cellStyle name="40% - Accent3 4 3 5 2 3" xfId="53612"/>
    <cellStyle name="40% - Accent3 4 3 5 3" xfId="18360"/>
    <cellStyle name="40% - Accent3 4 3 5 4" xfId="18361"/>
    <cellStyle name="40% - Accent3 4 3 6" xfId="18362"/>
    <cellStyle name="40% - Accent3 4 3 6 2" xfId="18363"/>
    <cellStyle name="40% - Accent3 4 3 6 3" xfId="53613"/>
    <cellStyle name="40% - Accent3 4 3 7" xfId="18364"/>
    <cellStyle name="40% - Accent3 4 3 8" xfId="18365"/>
    <cellStyle name="40% - Accent3 4 3 9" xfId="60554"/>
    <cellStyle name="40% - Accent3 4 4" xfId="18366"/>
    <cellStyle name="40% - Accent3 4 4 2" xfId="18367"/>
    <cellStyle name="40% - Accent3 4 4 2 2" xfId="18368"/>
    <cellStyle name="40% - Accent3 4 4 2 2 2" xfId="18369"/>
    <cellStyle name="40% - Accent3 4 4 2 2 2 2" xfId="18370"/>
    <cellStyle name="40% - Accent3 4 4 2 2 2 3" xfId="53614"/>
    <cellStyle name="40% - Accent3 4 4 2 2 3" xfId="18371"/>
    <cellStyle name="40% - Accent3 4 4 2 2 4" xfId="18372"/>
    <cellStyle name="40% - Accent3 4 4 2 3" xfId="18373"/>
    <cellStyle name="40% - Accent3 4 4 2 3 2" xfId="18374"/>
    <cellStyle name="40% - Accent3 4 4 2 3 2 2" xfId="18375"/>
    <cellStyle name="40% - Accent3 4 4 2 3 2 3" xfId="53615"/>
    <cellStyle name="40% - Accent3 4 4 2 3 3" xfId="18376"/>
    <cellStyle name="40% - Accent3 4 4 2 3 4" xfId="18377"/>
    <cellStyle name="40% - Accent3 4 4 2 4" xfId="18378"/>
    <cellStyle name="40% - Accent3 4 4 2 4 2" xfId="18379"/>
    <cellStyle name="40% - Accent3 4 4 2 4 3" xfId="53616"/>
    <cellStyle name="40% - Accent3 4 4 2 5" xfId="18380"/>
    <cellStyle name="40% - Accent3 4 4 2 6" xfId="18381"/>
    <cellStyle name="40% - Accent3 4 4 3" xfId="18382"/>
    <cellStyle name="40% - Accent3 4 4 3 2" xfId="18383"/>
    <cellStyle name="40% - Accent3 4 4 3 2 2" xfId="18384"/>
    <cellStyle name="40% - Accent3 4 4 3 2 3" xfId="53617"/>
    <cellStyle name="40% - Accent3 4 4 3 3" xfId="18385"/>
    <cellStyle name="40% - Accent3 4 4 3 4" xfId="18386"/>
    <cellStyle name="40% - Accent3 4 4 4" xfId="18387"/>
    <cellStyle name="40% - Accent3 4 4 4 2" xfId="18388"/>
    <cellStyle name="40% - Accent3 4 4 4 2 2" xfId="18389"/>
    <cellStyle name="40% - Accent3 4 4 4 2 3" xfId="53618"/>
    <cellStyle name="40% - Accent3 4 4 4 3" xfId="18390"/>
    <cellStyle name="40% - Accent3 4 4 4 4" xfId="18391"/>
    <cellStyle name="40% - Accent3 4 4 5" xfId="18392"/>
    <cellStyle name="40% - Accent3 4 4 5 2" xfId="18393"/>
    <cellStyle name="40% - Accent3 4 4 5 3" xfId="53619"/>
    <cellStyle name="40% - Accent3 4 4 6" xfId="18394"/>
    <cellStyle name="40% - Accent3 4 4 7" xfId="18395"/>
    <cellStyle name="40% - Accent3 4 5" xfId="18396"/>
    <cellStyle name="40% - Accent3 4 5 2" xfId="18397"/>
    <cellStyle name="40% - Accent3 4 5 2 2" xfId="18398"/>
    <cellStyle name="40% - Accent3 4 5 2 2 2" xfId="18399"/>
    <cellStyle name="40% - Accent3 4 5 2 2 3" xfId="53620"/>
    <cellStyle name="40% - Accent3 4 5 2 3" xfId="18400"/>
    <cellStyle name="40% - Accent3 4 5 2 4" xfId="18401"/>
    <cellStyle name="40% - Accent3 4 5 3" xfId="18402"/>
    <cellStyle name="40% - Accent3 4 5 3 2" xfId="18403"/>
    <cellStyle name="40% - Accent3 4 5 3 2 2" xfId="18404"/>
    <cellStyle name="40% - Accent3 4 5 3 2 3" xfId="53621"/>
    <cellStyle name="40% - Accent3 4 5 3 3" xfId="18405"/>
    <cellStyle name="40% - Accent3 4 5 3 4" xfId="18406"/>
    <cellStyle name="40% - Accent3 4 5 4" xfId="18407"/>
    <cellStyle name="40% - Accent3 4 5 4 2" xfId="18408"/>
    <cellStyle name="40% - Accent3 4 5 4 3" xfId="53622"/>
    <cellStyle name="40% - Accent3 4 5 5" xfId="18409"/>
    <cellStyle name="40% - Accent3 4 5 6" xfId="18410"/>
    <cellStyle name="40% - Accent3 4 6" xfId="18411"/>
    <cellStyle name="40% - Accent3 4 6 2" xfId="18412"/>
    <cellStyle name="40% - Accent3 4 6 2 2" xfId="18413"/>
    <cellStyle name="40% - Accent3 4 6 2 2 2" xfId="18414"/>
    <cellStyle name="40% - Accent3 4 6 2 2 3" xfId="53623"/>
    <cellStyle name="40% - Accent3 4 6 2 3" xfId="18415"/>
    <cellStyle name="40% - Accent3 4 6 2 4" xfId="18416"/>
    <cellStyle name="40% - Accent3 4 6 3" xfId="18417"/>
    <cellStyle name="40% - Accent3 4 6 3 2" xfId="18418"/>
    <cellStyle name="40% - Accent3 4 6 3 3" xfId="53624"/>
    <cellStyle name="40% - Accent3 4 6 4" xfId="18419"/>
    <cellStyle name="40% - Accent3 4 6 5" xfId="18420"/>
    <cellStyle name="40% - Accent3 4 7" xfId="18421"/>
    <cellStyle name="40% - Accent3 4 7 2" xfId="18422"/>
    <cellStyle name="40% - Accent3 4 7 2 2" xfId="18423"/>
    <cellStyle name="40% - Accent3 4 7 2 3" xfId="53625"/>
    <cellStyle name="40% - Accent3 4 7 3" xfId="18424"/>
    <cellStyle name="40% - Accent3 4 7 4" xfId="18425"/>
    <cellStyle name="40% - Accent3 4 8" xfId="18426"/>
    <cellStyle name="40% - Accent3 4 8 2" xfId="18427"/>
    <cellStyle name="40% - Accent3 4 8 2 2" xfId="18428"/>
    <cellStyle name="40% - Accent3 4 8 2 3" xfId="53626"/>
    <cellStyle name="40% - Accent3 4 8 3" xfId="18429"/>
    <cellStyle name="40% - Accent3 4 8 4" xfId="18430"/>
    <cellStyle name="40% - Accent3 4 9" xfId="18431"/>
    <cellStyle name="40% - Accent3 4 9 2" xfId="18432"/>
    <cellStyle name="40% - Accent3 4 9 3" xfId="53627"/>
    <cellStyle name="40% - Accent3 5" xfId="18433"/>
    <cellStyle name="40% - Accent3 5 10" xfId="18434"/>
    <cellStyle name="40% - Accent3 5 11" xfId="60200"/>
    <cellStyle name="40% - Accent3 5 2" xfId="18435"/>
    <cellStyle name="40% - Accent3 5 2 2" xfId="18436"/>
    <cellStyle name="40% - Accent3 5 2 2 2" xfId="18437"/>
    <cellStyle name="40% - Accent3 5 2 2 2 2" xfId="18438"/>
    <cellStyle name="40% - Accent3 5 2 2 2 2 2" xfId="18439"/>
    <cellStyle name="40% - Accent3 5 2 2 2 2 2 2" xfId="18440"/>
    <cellStyle name="40% - Accent3 5 2 2 2 2 2 3" xfId="53628"/>
    <cellStyle name="40% - Accent3 5 2 2 2 2 3" xfId="18441"/>
    <cellStyle name="40% - Accent3 5 2 2 2 2 4" xfId="18442"/>
    <cellStyle name="40% - Accent3 5 2 2 2 3" xfId="18443"/>
    <cellStyle name="40% - Accent3 5 2 2 2 3 2" xfId="18444"/>
    <cellStyle name="40% - Accent3 5 2 2 2 3 2 2" xfId="18445"/>
    <cellStyle name="40% - Accent3 5 2 2 2 3 2 3" xfId="53629"/>
    <cellStyle name="40% - Accent3 5 2 2 2 3 3" xfId="18446"/>
    <cellStyle name="40% - Accent3 5 2 2 2 3 4" xfId="18447"/>
    <cellStyle name="40% - Accent3 5 2 2 2 4" xfId="18448"/>
    <cellStyle name="40% - Accent3 5 2 2 2 4 2" xfId="18449"/>
    <cellStyle name="40% - Accent3 5 2 2 2 4 3" xfId="53630"/>
    <cellStyle name="40% - Accent3 5 2 2 2 5" xfId="18450"/>
    <cellStyle name="40% - Accent3 5 2 2 2 6" xfId="18451"/>
    <cellStyle name="40% - Accent3 5 2 2 3" xfId="18452"/>
    <cellStyle name="40% - Accent3 5 2 2 3 2" xfId="18453"/>
    <cellStyle name="40% - Accent3 5 2 2 3 2 2" xfId="18454"/>
    <cellStyle name="40% - Accent3 5 2 2 3 2 3" xfId="53631"/>
    <cellStyle name="40% - Accent3 5 2 2 3 3" xfId="18455"/>
    <cellStyle name="40% - Accent3 5 2 2 3 4" xfId="18456"/>
    <cellStyle name="40% - Accent3 5 2 2 4" xfId="18457"/>
    <cellStyle name="40% - Accent3 5 2 2 4 2" xfId="18458"/>
    <cellStyle name="40% - Accent3 5 2 2 4 2 2" xfId="18459"/>
    <cellStyle name="40% - Accent3 5 2 2 4 2 3" xfId="53632"/>
    <cellStyle name="40% - Accent3 5 2 2 4 3" xfId="18460"/>
    <cellStyle name="40% - Accent3 5 2 2 4 4" xfId="18461"/>
    <cellStyle name="40% - Accent3 5 2 2 5" xfId="18462"/>
    <cellStyle name="40% - Accent3 5 2 2 5 2" xfId="18463"/>
    <cellStyle name="40% - Accent3 5 2 2 5 3" xfId="53633"/>
    <cellStyle name="40% - Accent3 5 2 2 6" xfId="18464"/>
    <cellStyle name="40% - Accent3 5 2 2 7" xfId="18465"/>
    <cellStyle name="40% - Accent3 5 2 2 8" xfId="60751"/>
    <cellStyle name="40% - Accent3 5 2 3" xfId="18466"/>
    <cellStyle name="40% - Accent3 5 2 3 2" xfId="18467"/>
    <cellStyle name="40% - Accent3 5 2 3 2 2" xfId="18468"/>
    <cellStyle name="40% - Accent3 5 2 3 2 2 2" xfId="18469"/>
    <cellStyle name="40% - Accent3 5 2 3 2 2 3" xfId="53634"/>
    <cellStyle name="40% - Accent3 5 2 3 2 3" xfId="18470"/>
    <cellStyle name="40% - Accent3 5 2 3 2 4" xfId="18471"/>
    <cellStyle name="40% - Accent3 5 2 3 3" xfId="18472"/>
    <cellStyle name="40% - Accent3 5 2 3 3 2" xfId="18473"/>
    <cellStyle name="40% - Accent3 5 2 3 3 2 2" xfId="18474"/>
    <cellStyle name="40% - Accent3 5 2 3 3 2 3" xfId="53635"/>
    <cellStyle name="40% - Accent3 5 2 3 3 3" xfId="18475"/>
    <cellStyle name="40% - Accent3 5 2 3 3 4" xfId="18476"/>
    <cellStyle name="40% - Accent3 5 2 3 4" xfId="18477"/>
    <cellStyle name="40% - Accent3 5 2 3 4 2" xfId="18478"/>
    <cellStyle name="40% - Accent3 5 2 3 4 3" xfId="53636"/>
    <cellStyle name="40% - Accent3 5 2 3 5" xfId="18479"/>
    <cellStyle name="40% - Accent3 5 2 3 6" xfId="18480"/>
    <cellStyle name="40% - Accent3 5 2 4" xfId="18481"/>
    <cellStyle name="40% - Accent3 5 2 4 2" xfId="18482"/>
    <cellStyle name="40% - Accent3 5 2 4 2 2" xfId="18483"/>
    <cellStyle name="40% - Accent3 5 2 4 2 3" xfId="53637"/>
    <cellStyle name="40% - Accent3 5 2 4 3" xfId="18484"/>
    <cellStyle name="40% - Accent3 5 2 4 4" xfId="18485"/>
    <cellStyle name="40% - Accent3 5 2 5" xfId="18486"/>
    <cellStyle name="40% - Accent3 5 2 5 2" xfId="18487"/>
    <cellStyle name="40% - Accent3 5 2 5 2 2" xfId="18488"/>
    <cellStyle name="40% - Accent3 5 2 5 2 3" xfId="53638"/>
    <cellStyle name="40% - Accent3 5 2 5 3" xfId="18489"/>
    <cellStyle name="40% - Accent3 5 2 5 4" xfId="18490"/>
    <cellStyle name="40% - Accent3 5 2 6" xfId="18491"/>
    <cellStyle name="40% - Accent3 5 2 6 2" xfId="18492"/>
    <cellStyle name="40% - Accent3 5 2 6 3" xfId="53639"/>
    <cellStyle name="40% - Accent3 5 2 7" xfId="18493"/>
    <cellStyle name="40% - Accent3 5 2 8" xfId="18494"/>
    <cellStyle name="40% - Accent3 5 2 9" xfId="60383"/>
    <cellStyle name="40% - Accent3 5 3" xfId="18495"/>
    <cellStyle name="40% - Accent3 5 3 2" xfId="18496"/>
    <cellStyle name="40% - Accent3 5 3 2 2" xfId="18497"/>
    <cellStyle name="40% - Accent3 5 3 2 2 2" xfId="18498"/>
    <cellStyle name="40% - Accent3 5 3 2 2 2 2" xfId="18499"/>
    <cellStyle name="40% - Accent3 5 3 2 2 2 3" xfId="53640"/>
    <cellStyle name="40% - Accent3 5 3 2 2 3" xfId="18500"/>
    <cellStyle name="40% - Accent3 5 3 2 2 4" xfId="18501"/>
    <cellStyle name="40% - Accent3 5 3 2 3" xfId="18502"/>
    <cellStyle name="40% - Accent3 5 3 2 3 2" xfId="18503"/>
    <cellStyle name="40% - Accent3 5 3 2 3 2 2" xfId="18504"/>
    <cellStyle name="40% - Accent3 5 3 2 3 2 3" xfId="53641"/>
    <cellStyle name="40% - Accent3 5 3 2 3 3" xfId="18505"/>
    <cellStyle name="40% - Accent3 5 3 2 3 4" xfId="18506"/>
    <cellStyle name="40% - Accent3 5 3 2 4" xfId="18507"/>
    <cellStyle name="40% - Accent3 5 3 2 4 2" xfId="18508"/>
    <cellStyle name="40% - Accent3 5 3 2 4 3" xfId="53642"/>
    <cellStyle name="40% - Accent3 5 3 2 5" xfId="18509"/>
    <cellStyle name="40% - Accent3 5 3 2 6" xfId="18510"/>
    <cellStyle name="40% - Accent3 5 3 3" xfId="18511"/>
    <cellStyle name="40% - Accent3 5 3 3 2" xfId="18512"/>
    <cellStyle name="40% - Accent3 5 3 3 2 2" xfId="18513"/>
    <cellStyle name="40% - Accent3 5 3 3 2 3" xfId="53643"/>
    <cellStyle name="40% - Accent3 5 3 3 3" xfId="18514"/>
    <cellStyle name="40% - Accent3 5 3 3 4" xfId="18515"/>
    <cellStyle name="40% - Accent3 5 3 4" xfId="18516"/>
    <cellStyle name="40% - Accent3 5 3 4 2" xfId="18517"/>
    <cellStyle name="40% - Accent3 5 3 4 2 2" xfId="18518"/>
    <cellStyle name="40% - Accent3 5 3 4 2 3" xfId="53644"/>
    <cellStyle name="40% - Accent3 5 3 4 3" xfId="18519"/>
    <cellStyle name="40% - Accent3 5 3 4 4" xfId="18520"/>
    <cellStyle name="40% - Accent3 5 3 5" xfId="18521"/>
    <cellStyle name="40% - Accent3 5 3 5 2" xfId="18522"/>
    <cellStyle name="40% - Accent3 5 3 5 3" xfId="53645"/>
    <cellStyle name="40% - Accent3 5 3 6" xfId="18523"/>
    <cellStyle name="40% - Accent3 5 3 7" xfId="18524"/>
    <cellStyle name="40% - Accent3 5 3 8" xfId="60568"/>
    <cellStyle name="40% - Accent3 5 4" xfId="18525"/>
    <cellStyle name="40% - Accent3 5 4 2" xfId="18526"/>
    <cellStyle name="40% - Accent3 5 4 2 2" xfId="18527"/>
    <cellStyle name="40% - Accent3 5 4 2 2 2" xfId="18528"/>
    <cellStyle name="40% - Accent3 5 4 2 2 3" xfId="53646"/>
    <cellStyle name="40% - Accent3 5 4 2 3" xfId="18529"/>
    <cellStyle name="40% - Accent3 5 4 2 4" xfId="18530"/>
    <cellStyle name="40% - Accent3 5 4 3" xfId="18531"/>
    <cellStyle name="40% - Accent3 5 4 3 2" xfId="18532"/>
    <cellStyle name="40% - Accent3 5 4 3 2 2" xfId="18533"/>
    <cellStyle name="40% - Accent3 5 4 3 2 3" xfId="53647"/>
    <cellStyle name="40% - Accent3 5 4 3 3" xfId="18534"/>
    <cellStyle name="40% - Accent3 5 4 3 4" xfId="18535"/>
    <cellStyle name="40% - Accent3 5 4 4" xfId="18536"/>
    <cellStyle name="40% - Accent3 5 4 4 2" xfId="18537"/>
    <cellStyle name="40% - Accent3 5 4 4 3" xfId="53648"/>
    <cellStyle name="40% - Accent3 5 4 5" xfId="18538"/>
    <cellStyle name="40% - Accent3 5 4 6" xfId="18539"/>
    <cellStyle name="40% - Accent3 5 5" xfId="18540"/>
    <cellStyle name="40% - Accent3 5 5 2" xfId="18541"/>
    <cellStyle name="40% - Accent3 5 5 2 2" xfId="18542"/>
    <cellStyle name="40% - Accent3 5 5 2 2 2" xfId="18543"/>
    <cellStyle name="40% - Accent3 5 5 2 2 3" xfId="53649"/>
    <cellStyle name="40% - Accent3 5 5 2 3" xfId="18544"/>
    <cellStyle name="40% - Accent3 5 5 2 4" xfId="18545"/>
    <cellStyle name="40% - Accent3 5 5 3" xfId="18546"/>
    <cellStyle name="40% - Accent3 5 5 3 2" xfId="18547"/>
    <cellStyle name="40% - Accent3 5 5 3 3" xfId="53650"/>
    <cellStyle name="40% - Accent3 5 5 4" xfId="18548"/>
    <cellStyle name="40% - Accent3 5 5 5" xfId="18549"/>
    <cellStyle name="40% - Accent3 5 6" xfId="18550"/>
    <cellStyle name="40% - Accent3 5 6 2" xfId="18551"/>
    <cellStyle name="40% - Accent3 5 6 2 2" xfId="18552"/>
    <cellStyle name="40% - Accent3 5 6 2 3" xfId="53651"/>
    <cellStyle name="40% - Accent3 5 6 3" xfId="18553"/>
    <cellStyle name="40% - Accent3 5 6 4" xfId="18554"/>
    <cellStyle name="40% - Accent3 5 7" xfId="18555"/>
    <cellStyle name="40% - Accent3 5 7 2" xfId="18556"/>
    <cellStyle name="40% - Accent3 5 7 2 2" xfId="18557"/>
    <cellStyle name="40% - Accent3 5 7 2 3" xfId="53652"/>
    <cellStyle name="40% - Accent3 5 7 3" xfId="18558"/>
    <cellStyle name="40% - Accent3 5 7 4" xfId="18559"/>
    <cellStyle name="40% - Accent3 5 8" xfId="18560"/>
    <cellStyle name="40% - Accent3 5 8 2" xfId="18561"/>
    <cellStyle name="40% - Accent3 5 8 3" xfId="53653"/>
    <cellStyle name="40% - Accent3 5 9" xfId="18562"/>
    <cellStyle name="40% - Accent3 6" xfId="18563"/>
    <cellStyle name="40% - Accent3 6 10" xfId="18564"/>
    <cellStyle name="40% - Accent3 6 11" xfId="60214"/>
    <cellStyle name="40% - Accent3 6 2" xfId="18565"/>
    <cellStyle name="40% - Accent3 6 2 2" xfId="18566"/>
    <cellStyle name="40% - Accent3 6 2 2 2" xfId="18567"/>
    <cellStyle name="40% - Accent3 6 2 2 2 2" xfId="18568"/>
    <cellStyle name="40% - Accent3 6 2 2 2 2 2" xfId="18569"/>
    <cellStyle name="40% - Accent3 6 2 2 2 2 2 2" xfId="18570"/>
    <cellStyle name="40% - Accent3 6 2 2 2 2 2 3" xfId="53654"/>
    <cellStyle name="40% - Accent3 6 2 2 2 2 3" xfId="18571"/>
    <cellStyle name="40% - Accent3 6 2 2 2 2 4" xfId="18572"/>
    <cellStyle name="40% - Accent3 6 2 2 2 3" xfId="18573"/>
    <cellStyle name="40% - Accent3 6 2 2 2 3 2" xfId="18574"/>
    <cellStyle name="40% - Accent3 6 2 2 2 3 2 2" xfId="18575"/>
    <cellStyle name="40% - Accent3 6 2 2 2 3 2 3" xfId="53655"/>
    <cellStyle name="40% - Accent3 6 2 2 2 3 3" xfId="18576"/>
    <cellStyle name="40% - Accent3 6 2 2 2 3 4" xfId="18577"/>
    <cellStyle name="40% - Accent3 6 2 2 2 4" xfId="18578"/>
    <cellStyle name="40% - Accent3 6 2 2 2 4 2" xfId="18579"/>
    <cellStyle name="40% - Accent3 6 2 2 2 4 3" xfId="53656"/>
    <cellStyle name="40% - Accent3 6 2 2 2 5" xfId="18580"/>
    <cellStyle name="40% - Accent3 6 2 2 2 6" xfId="18581"/>
    <cellStyle name="40% - Accent3 6 2 2 3" xfId="18582"/>
    <cellStyle name="40% - Accent3 6 2 2 3 2" xfId="18583"/>
    <cellStyle name="40% - Accent3 6 2 2 3 2 2" xfId="18584"/>
    <cellStyle name="40% - Accent3 6 2 2 3 2 3" xfId="53657"/>
    <cellStyle name="40% - Accent3 6 2 2 3 3" xfId="18585"/>
    <cellStyle name="40% - Accent3 6 2 2 3 4" xfId="18586"/>
    <cellStyle name="40% - Accent3 6 2 2 4" xfId="18587"/>
    <cellStyle name="40% - Accent3 6 2 2 4 2" xfId="18588"/>
    <cellStyle name="40% - Accent3 6 2 2 4 2 2" xfId="18589"/>
    <cellStyle name="40% - Accent3 6 2 2 4 2 3" xfId="53658"/>
    <cellStyle name="40% - Accent3 6 2 2 4 3" xfId="18590"/>
    <cellStyle name="40% - Accent3 6 2 2 4 4" xfId="18591"/>
    <cellStyle name="40% - Accent3 6 2 2 5" xfId="18592"/>
    <cellStyle name="40% - Accent3 6 2 2 5 2" xfId="18593"/>
    <cellStyle name="40% - Accent3 6 2 2 5 3" xfId="53659"/>
    <cellStyle name="40% - Accent3 6 2 2 6" xfId="18594"/>
    <cellStyle name="40% - Accent3 6 2 2 7" xfId="18595"/>
    <cellStyle name="40% - Accent3 6 2 2 8" xfId="60765"/>
    <cellStyle name="40% - Accent3 6 2 3" xfId="18596"/>
    <cellStyle name="40% - Accent3 6 2 3 2" xfId="18597"/>
    <cellStyle name="40% - Accent3 6 2 3 2 2" xfId="18598"/>
    <cellStyle name="40% - Accent3 6 2 3 2 2 2" xfId="18599"/>
    <cellStyle name="40% - Accent3 6 2 3 2 2 3" xfId="53660"/>
    <cellStyle name="40% - Accent3 6 2 3 2 3" xfId="18600"/>
    <cellStyle name="40% - Accent3 6 2 3 2 4" xfId="18601"/>
    <cellStyle name="40% - Accent3 6 2 3 3" xfId="18602"/>
    <cellStyle name="40% - Accent3 6 2 3 3 2" xfId="18603"/>
    <cellStyle name="40% - Accent3 6 2 3 3 2 2" xfId="18604"/>
    <cellStyle name="40% - Accent3 6 2 3 3 2 3" xfId="53661"/>
    <cellStyle name="40% - Accent3 6 2 3 3 3" xfId="18605"/>
    <cellStyle name="40% - Accent3 6 2 3 3 4" xfId="18606"/>
    <cellStyle name="40% - Accent3 6 2 3 4" xfId="18607"/>
    <cellStyle name="40% - Accent3 6 2 3 4 2" xfId="18608"/>
    <cellStyle name="40% - Accent3 6 2 3 4 3" xfId="53662"/>
    <cellStyle name="40% - Accent3 6 2 3 5" xfId="18609"/>
    <cellStyle name="40% - Accent3 6 2 3 6" xfId="18610"/>
    <cellStyle name="40% - Accent3 6 2 4" xfId="18611"/>
    <cellStyle name="40% - Accent3 6 2 4 2" xfId="18612"/>
    <cellStyle name="40% - Accent3 6 2 4 2 2" xfId="18613"/>
    <cellStyle name="40% - Accent3 6 2 4 2 3" xfId="53663"/>
    <cellStyle name="40% - Accent3 6 2 4 3" xfId="18614"/>
    <cellStyle name="40% - Accent3 6 2 4 4" xfId="18615"/>
    <cellStyle name="40% - Accent3 6 2 5" xfId="18616"/>
    <cellStyle name="40% - Accent3 6 2 5 2" xfId="18617"/>
    <cellStyle name="40% - Accent3 6 2 5 2 2" xfId="18618"/>
    <cellStyle name="40% - Accent3 6 2 5 2 3" xfId="53664"/>
    <cellStyle name="40% - Accent3 6 2 5 3" xfId="18619"/>
    <cellStyle name="40% - Accent3 6 2 5 4" xfId="18620"/>
    <cellStyle name="40% - Accent3 6 2 6" xfId="18621"/>
    <cellStyle name="40% - Accent3 6 2 6 2" xfId="18622"/>
    <cellStyle name="40% - Accent3 6 2 6 3" xfId="53665"/>
    <cellStyle name="40% - Accent3 6 2 7" xfId="18623"/>
    <cellStyle name="40% - Accent3 6 2 8" xfId="18624"/>
    <cellStyle name="40% - Accent3 6 2 9" xfId="60397"/>
    <cellStyle name="40% - Accent3 6 3" xfId="18625"/>
    <cellStyle name="40% - Accent3 6 3 2" xfId="18626"/>
    <cellStyle name="40% - Accent3 6 3 2 2" xfId="18627"/>
    <cellStyle name="40% - Accent3 6 3 2 2 2" xfId="18628"/>
    <cellStyle name="40% - Accent3 6 3 2 2 2 2" xfId="18629"/>
    <cellStyle name="40% - Accent3 6 3 2 2 2 3" xfId="53666"/>
    <cellStyle name="40% - Accent3 6 3 2 2 3" xfId="18630"/>
    <cellStyle name="40% - Accent3 6 3 2 2 4" xfId="18631"/>
    <cellStyle name="40% - Accent3 6 3 2 3" xfId="18632"/>
    <cellStyle name="40% - Accent3 6 3 2 3 2" xfId="18633"/>
    <cellStyle name="40% - Accent3 6 3 2 3 2 2" xfId="18634"/>
    <cellStyle name="40% - Accent3 6 3 2 3 2 3" xfId="53667"/>
    <cellStyle name="40% - Accent3 6 3 2 3 3" xfId="18635"/>
    <cellStyle name="40% - Accent3 6 3 2 3 4" xfId="18636"/>
    <cellStyle name="40% - Accent3 6 3 2 4" xfId="18637"/>
    <cellStyle name="40% - Accent3 6 3 2 4 2" xfId="18638"/>
    <cellStyle name="40% - Accent3 6 3 2 4 3" xfId="53668"/>
    <cellStyle name="40% - Accent3 6 3 2 5" xfId="18639"/>
    <cellStyle name="40% - Accent3 6 3 2 6" xfId="18640"/>
    <cellStyle name="40% - Accent3 6 3 3" xfId="18641"/>
    <cellStyle name="40% - Accent3 6 3 3 2" xfId="18642"/>
    <cellStyle name="40% - Accent3 6 3 3 2 2" xfId="18643"/>
    <cellStyle name="40% - Accent3 6 3 3 2 3" xfId="53669"/>
    <cellStyle name="40% - Accent3 6 3 3 3" xfId="18644"/>
    <cellStyle name="40% - Accent3 6 3 3 4" xfId="18645"/>
    <cellStyle name="40% - Accent3 6 3 4" xfId="18646"/>
    <cellStyle name="40% - Accent3 6 3 4 2" xfId="18647"/>
    <cellStyle name="40% - Accent3 6 3 4 2 2" xfId="18648"/>
    <cellStyle name="40% - Accent3 6 3 4 2 3" xfId="53670"/>
    <cellStyle name="40% - Accent3 6 3 4 3" xfId="18649"/>
    <cellStyle name="40% - Accent3 6 3 4 4" xfId="18650"/>
    <cellStyle name="40% - Accent3 6 3 5" xfId="18651"/>
    <cellStyle name="40% - Accent3 6 3 5 2" xfId="18652"/>
    <cellStyle name="40% - Accent3 6 3 5 3" xfId="53671"/>
    <cellStyle name="40% - Accent3 6 3 6" xfId="18653"/>
    <cellStyle name="40% - Accent3 6 3 7" xfId="18654"/>
    <cellStyle name="40% - Accent3 6 3 8" xfId="60582"/>
    <cellStyle name="40% - Accent3 6 4" xfId="18655"/>
    <cellStyle name="40% - Accent3 6 4 2" xfId="18656"/>
    <cellStyle name="40% - Accent3 6 4 2 2" xfId="18657"/>
    <cellStyle name="40% - Accent3 6 4 2 2 2" xfId="18658"/>
    <cellStyle name="40% - Accent3 6 4 2 2 3" xfId="53672"/>
    <cellStyle name="40% - Accent3 6 4 2 3" xfId="18659"/>
    <cellStyle name="40% - Accent3 6 4 2 4" xfId="18660"/>
    <cellStyle name="40% - Accent3 6 4 3" xfId="18661"/>
    <cellStyle name="40% - Accent3 6 4 3 2" xfId="18662"/>
    <cellStyle name="40% - Accent3 6 4 3 2 2" xfId="18663"/>
    <cellStyle name="40% - Accent3 6 4 3 2 3" xfId="53673"/>
    <cellStyle name="40% - Accent3 6 4 3 3" xfId="18664"/>
    <cellStyle name="40% - Accent3 6 4 3 4" xfId="18665"/>
    <cellStyle name="40% - Accent3 6 4 4" xfId="18666"/>
    <cellStyle name="40% - Accent3 6 4 4 2" xfId="18667"/>
    <cellStyle name="40% - Accent3 6 4 4 3" xfId="53674"/>
    <cellStyle name="40% - Accent3 6 4 5" xfId="18668"/>
    <cellStyle name="40% - Accent3 6 4 6" xfId="18669"/>
    <cellStyle name="40% - Accent3 6 5" xfId="18670"/>
    <cellStyle name="40% - Accent3 6 5 2" xfId="18671"/>
    <cellStyle name="40% - Accent3 6 5 2 2" xfId="18672"/>
    <cellStyle name="40% - Accent3 6 5 2 2 2" xfId="18673"/>
    <cellStyle name="40% - Accent3 6 5 2 2 3" xfId="53675"/>
    <cellStyle name="40% - Accent3 6 5 2 3" xfId="18674"/>
    <cellStyle name="40% - Accent3 6 5 2 4" xfId="18675"/>
    <cellStyle name="40% - Accent3 6 5 3" xfId="18676"/>
    <cellStyle name="40% - Accent3 6 5 3 2" xfId="18677"/>
    <cellStyle name="40% - Accent3 6 5 3 3" xfId="53676"/>
    <cellStyle name="40% - Accent3 6 5 4" xfId="18678"/>
    <cellStyle name="40% - Accent3 6 5 5" xfId="18679"/>
    <cellStyle name="40% - Accent3 6 6" xfId="18680"/>
    <cellStyle name="40% - Accent3 6 6 2" xfId="18681"/>
    <cellStyle name="40% - Accent3 6 6 2 2" xfId="18682"/>
    <cellStyle name="40% - Accent3 6 6 2 3" xfId="53677"/>
    <cellStyle name="40% - Accent3 6 6 3" xfId="18683"/>
    <cellStyle name="40% - Accent3 6 6 4" xfId="18684"/>
    <cellStyle name="40% - Accent3 6 7" xfId="18685"/>
    <cellStyle name="40% - Accent3 6 7 2" xfId="18686"/>
    <cellStyle name="40% - Accent3 6 7 2 2" xfId="18687"/>
    <cellStyle name="40% - Accent3 6 7 2 3" xfId="53678"/>
    <cellStyle name="40% - Accent3 6 7 3" xfId="18688"/>
    <cellStyle name="40% - Accent3 6 7 4" xfId="18689"/>
    <cellStyle name="40% - Accent3 6 8" xfId="18690"/>
    <cellStyle name="40% - Accent3 6 8 2" xfId="18691"/>
    <cellStyle name="40% - Accent3 6 8 3" xfId="53679"/>
    <cellStyle name="40% - Accent3 6 9" xfId="18692"/>
    <cellStyle name="40% - Accent3 7" xfId="18693"/>
    <cellStyle name="40% - Accent3 7 10" xfId="18694"/>
    <cellStyle name="40% - Accent3 7 11" xfId="60228"/>
    <cellStyle name="40% - Accent3 7 2" xfId="18695"/>
    <cellStyle name="40% - Accent3 7 2 2" xfId="18696"/>
    <cellStyle name="40% - Accent3 7 2 2 2" xfId="18697"/>
    <cellStyle name="40% - Accent3 7 2 2 2 2" xfId="18698"/>
    <cellStyle name="40% - Accent3 7 2 2 2 2 2" xfId="18699"/>
    <cellStyle name="40% - Accent3 7 2 2 2 2 2 2" xfId="18700"/>
    <cellStyle name="40% - Accent3 7 2 2 2 2 2 3" xfId="53680"/>
    <cellStyle name="40% - Accent3 7 2 2 2 2 3" xfId="18701"/>
    <cellStyle name="40% - Accent3 7 2 2 2 2 4" xfId="18702"/>
    <cellStyle name="40% - Accent3 7 2 2 2 3" xfId="18703"/>
    <cellStyle name="40% - Accent3 7 2 2 2 3 2" xfId="18704"/>
    <cellStyle name="40% - Accent3 7 2 2 2 3 2 2" xfId="18705"/>
    <cellStyle name="40% - Accent3 7 2 2 2 3 2 3" xfId="53681"/>
    <cellStyle name="40% - Accent3 7 2 2 2 3 3" xfId="18706"/>
    <cellStyle name="40% - Accent3 7 2 2 2 3 4" xfId="18707"/>
    <cellStyle name="40% - Accent3 7 2 2 2 4" xfId="18708"/>
    <cellStyle name="40% - Accent3 7 2 2 2 4 2" xfId="18709"/>
    <cellStyle name="40% - Accent3 7 2 2 2 4 3" xfId="53682"/>
    <cellStyle name="40% - Accent3 7 2 2 2 5" xfId="18710"/>
    <cellStyle name="40% - Accent3 7 2 2 2 6" xfId="18711"/>
    <cellStyle name="40% - Accent3 7 2 2 3" xfId="18712"/>
    <cellStyle name="40% - Accent3 7 2 2 3 2" xfId="18713"/>
    <cellStyle name="40% - Accent3 7 2 2 3 2 2" xfId="18714"/>
    <cellStyle name="40% - Accent3 7 2 2 3 2 3" xfId="53683"/>
    <cellStyle name="40% - Accent3 7 2 2 3 3" xfId="18715"/>
    <cellStyle name="40% - Accent3 7 2 2 3 4" xfId="18716"/>
    <cellStyle name="40% - Accent3 7 2 2 4" xfId="18717"/>
    <cellStyle name="40% - Accent3 7 2 2 4 2" xfId="18718"/>
    <cellStyle name="40% - Accent3 7 2 2 4 2 2" xfId="18719"/>
    <cellStyle name="40% - Accent3 7 2 2 4 2 3" xfId="53684"/>
    <cellStyle name="40% - Accent3 7 2 2 4 3" xfId="18720"/>
    <cellStyle name="40% - Accent3 7 2 2 4 4" xfId="18721"/>
    <cellStyle name="40% - Accent3 7 2 2 5" xfId="18722"/>
    <cellStyle name="40% - Accent3 7 2 2 5 2" xfId="18723"/>
    <cellStyle name="40% - Accent3 7 2 2 5 3" xfId="53685"/>
    <cellStyle name="40% - Accent3 7 2 2 6" xfId="18724"/>
    <cellStyle name="40% - Accent3 7 2 2 7" xfId="18725"/>
    <cellStyle name="40% - Accent3 7 2 2 8" xfId="60779"/>
    <cellStyle name="40% - Accent3 7 2 3" xfId="18726"/>
    <cellStyle name="40% - Accent3 7 2 3 2" xfId="18727"/>
    <cellStyle name="40% - Accent3 7 2 3 2 2" xfId="18728"/>
    <cellStyle name="40% - Accent3 7 2 3 2 2 2" xfId="18729"/>
    <cellStyle name="40% - Accent3 7 2 3 2 2 3" xfId="53686"/>
    <cellStyle name="40% - Accent3 7 2 3 2 3" xfId="18730"/>
    <cellStyle name="40% - Accent3 7 2 3 2 4" xfId="18731"/>
    <cellStyle name="40% - Accent3 7 2 3 3" xfId="18732"/>
    <cellStyle name="40% - Accent3 7 2 3 3 2" xfId="18733"/>
    <cellStyle name="40% - Accent3 7 2 3 3 2 2" xfId="18734"/>
    <cellStyle name="40% - Accent3 7 2 3 3 2 3" xfId="53687"/>
    <cellStyle name="40% - Accent3 7 2 3 3 3" xfId="18735"/>
    <cellStyle name="40% - Accent3 7 2 3 3 4" xfId="18736"/>
    <cellStyle name="40% - Accent3 7 2 3 4" xfId="18737"/>
    <cellStyle name="40% - Accent3 7 2 3 4 2" xfId="18738"/>
    <cellStyle name="40% - Accent3 7 2 3 4 3" xfId="53688"/>
    <cellStyle name="40% - Accent3 7 2 3 5" xfId="18739"/>
    <cellStyle name="40% - Accent3 7 2 3 6" xfId="18740"/>
    <cellStyle name="40% - Accent3 7 2 4" xfId="18741"/>
    <cellStyle name="40% - Accent3 7 2 4 2" xfId="18742"/>
    <cellStyle name="40% - Accent3 7 2 4 2 2" xfId="18743"/>
    <cellStyle name="40% - Accent3 7 2 4 2 3" xfId="53689"/>
    <cellStyle name="40% - Accent3 7 2 4 3" xfId="18744"/>
    <cellStyle name="40% - Accent3 7 2 4 4" xfId="18745"/>
    <cellStyle name="40% - Accent3 7 2 5" xfId="18746"/>
    <cellStyle name="40% - Accent3 7 2 5 2" xfId="18747"/>
    <cellStyle name="40% - Accent3 7 2 5 2 2" xfId="18748"/>
    <cellStyle name="40% - Accent3 7 2 5 2 3" xfId="53690"/>
    <cellStyle name="40% - Accent3 7 2 5 3" xfId="18749"/>
    <cellStyle name="40% - Accent3 7 2 5 4" xfId="18750"/>
    <cellStyle name="40% - Accent3 7 2 6" xfId="18751"/>
    <cellStyle name="40% - Accent3 7 2 6 2" xfId="18752"/>
    <cellStyle name="40% - Accent3 7 2 6 3" xfId="53691"/>
    <cellStyle name="40% - Accent3 7 2 7" xfId="18753"/>
    <cellStyle name="40% - Accent3 7 2 8" xfId="18754"/>
    <cellStyle name="40% - Accent3 7 2 9" xfId="60411"/>
    <cellStyle name="40% - Accent3 7 3" xfId="18755"/>
    <cellStyle name="40% - Accent3 7 3 2" xfId="18756"/>
    <cellStyle name="40% - Accent3 7 3 2 2" xfId="18757"/>
    <cellStyle name="40% - Accent3 7 3 2 2 2" xfId="18758"/>
    <cellStyle name="40% - Accent3 7 3 2 2 2 2" xfId="18759"/>
    <cellStyle name="40% - Accent3 7 3 2 2 2 3" xfId="53692"/>
    <cellStyle name="40% - Accent3 7 3 2 2 3" xfId="18760"/>
    <cellStyle name="40% - Accent3 7 3 2 2 4" xfId="18761"/>
    <cellStyle name="40% - Accent3 7 3 2 3" xfId="18762"/>
    <cellStyle name="40% - Accent3 7 3 2 3 2" xfId="18763"/>
    <cellStyle name="40% - Accent3 7 3 2 3 2 2" xfId="18764"/>
    <cellStyle name="40% - Accent3 7 3 2 3 2 3" xfId="53693"/>
    <cellStyle name="40% - Accent3 7 3 2 3 3" xfId="18765"/>
    <cellStyle name="40% - Accent3 7 3 2 3 4" xfId="18766"/>
    <cellStyle name="40% - Accent3 7 3 2 4" xfId="18767"/>
    <cellStyle name="40% - Accent3 7 3 2 4 2" xfId="18768"/>
    <cellStyle name="40% - Accent3 7 3 2 4 3" xfId="53694"/>
    <cellStyle name="40% - Accent3 7 3 2 5" xfId="18769"/>
    <cellStyle name="40% - Accent3 7 3 2 6" xfId="18770"/>
    <cellStyle name="40% - Accent3 7 3 3" xfId="18771"/>
    <cellStyle name="40% - Accent3 7 3 3 2" xfId="18772"/>
    <cellStyle name="40% - Accent3 7 3 3 2 2" xfId="18773"/>
    <cellStyle name="40% - Accent3 7 3 3 2 3" xfId="53695"/>
    <cellStyle name="40% - Accent3 7 3 3 3" xfId="18774"/>
    <cellStyle name="40% - Accent3 7 3 3 4" xfId="18775"/>
    <cellStyle name="40% - Accent3 7 3 4" xfId="18776"/>
    <cellStyle name="40% - Accent3 7 3 4 2" xfId="18777"/>
    <cellStyle name="40% - Accent3 7 3 4 2 2" xfId="18778"/>
    <cellStyle name="40% - Accent3 7 3 4 2 3" xfId="53696"/>
    <cellStyle name="40% - Accent3 7 3 4 3" xfId="18779"/>
    <cellStyle name="40% - Accent3 7 3 4 4" xfId="18780"/>
    <cellStyle name="40% - Accent3 7 3 5" xfId="18781"/>
    <cellStyle name="40% - Accent3 7 3 5 2" xfId="18782"/>
    <cellStyle name="40% - Accent3 7 3 5 3" xfId="53697"/>
    <cellStyle name="40% - Accent3 7 3 6" xfId="18783"/>
    <cellStyle name="40% - Accent3 7 3 7" xfId="18784"/>
    <cellStyle name="40% - Accent3 7 3 8" xfId="60596"/>
    <cellStyle name="40% - Accent3 7 4" xfId="18785"/>
    <cellStyle name="40% - Accent3 7 4 2" xfId="18786"/>
    <cellStyle name="40% - Accent3 7 4 2 2" xfId="18787"/>
    <cellStyle name="40% - Accent3 7 4 2 2 2" xfId="18788"/>
    <cellStyle name="40% - Accent3 7 4 2 2 3" xfId="53698"/>
    <cellStyle name="40% - Accent3 7 4 2 3" xfId="18789"/>
    <cellStyle name="40% - Accent3 7 4 2 4" xfId="18790"/>
    <cellStyle name="40% - Accent3 7 4 3" xfId="18791"/>
    <cellStyle name="40% - Accent3 7 4 3 2" xfId="18792"/>
    <cellStyle name="40% - Accent3 7 4 3 2 2" xfId="18793"/>
    <cellStyle name="40% - Accent3 7 4 3 2 3" xfId="53699"/>
    <cellStyle name="40% - Accent3 7 4 3 3" xfId="18794"/>
    <cellStyle name="40% - Accent3 7 4 3 4" xfId="18795"/>
    <cellStyle name="40% - Accent3 7 4 4" xfId="18796"/>
    <cellStyle name="40% - Accent3 7 4 4 2" xfId="18797"/>
    <cellStyle name="40% - Accent3 7 4 4 3" xfId="53700"/>
    <cellStyle name="40% - Accent3 7 4 5" xfId="18798"/>
    <cellStyle name="40% - Accent3 7 4 6" xfId="18799"/>
    <cellStyle name="40% - Accent3 7 5" xfId="18800"/>
    <cellStyle name="40% - Accent3 7 5 2" xfId="18801"/>
    <cellStyle name="40% - Accent3 7 5 2 2" xfId="18802"/>
    <cellStyle name="40% - Accent3 7 5 2 2 2" xfId="18803"/>
    <cellStyle name="40% - Accent3 7 5 2 2 3" xfId="53701"/>
    <cellStyle name="40% - Accent3 7 5 2 3" xfId="18804"/>
    <cellStyle name="40% - Accent3 7 5 2 4" xfId="18805"/>
    <cellStyle name="40% - Accent3 7 5 3" xfId="18806"/>
    <cellStyle name="40% - Accent3 7 5 3 2" xfId="18807"/>
    <cellStyle name="40% - Accent3 7 5 3 3" xfId="53702"/>
    <cellStyle name="40% - Accent3 7 5 4" xfId="18808"/>
    <cellStyle name="40% - Accent3 7 5 5" xfId="18809"/>
    <cellStyle name="40% - Accent3 7 6" xfId="18810"/>
    <cellStyle name="40% - Accent3 7 6 2" xfId="18811"/>
    <cellStyle name="40% - Accent3 7 6 2 2" xfId="18812"/>
    <cellStyle name="40% - Accent3 7 6 2 3" xfId="53703"/>
    <cellStyle name="40% - Accent3 7 6 3" xfId="18813"/>
    <cellStyle name="40% - Accent3 7 6 4" xfId="18814"/>
    <cellStyle name="40% - Accent3 7 7" xfId="18815"/>
    <cellStyle name="40% - Accent3 7 7 2" xfId="18816"/>
    <cellStyle name="40% - Accent3 7 7 2 2" xfId="18817"/>
    <cellStyle name="40% - Accent3 7 7 2 3" xfId="53704"/>
    <cellStyle name="40% - Accent3 7 7 3" xfId="18818"/>
    <cellStyle name="40% - Accent3 7 7 4" xfId="18819"/>
    <cellStyle name="40% - Accent3 7 8" xfId="18820"/>
    <cellStyle name="40% - Accent3 7 8 2" xfId="18821"/>
    <cellStyle name="40% - Accent3 7 8 3" xfId="53705"/>
    <cellStyle name="40% - Accent3 7 9" xfId="18822"/>
    <cellStyle name="40% - Accent3 8" xfId="18823"/>
    <cellStyle name="40% - Accent3 8 2" xfId="18824"/>
    <cellStyle name="40% - Accent3 8 2 2" xfId="18825"/>
    <cellStyle name="40% - Accent3 8 2 2 2" xfId="18826"/>
    <cellStyle name="40% - Accent3 8 2 2 2 2" xfId="18827"/>
    <cellStyle name="40% - Accent3 8 2 2 2 2 2" xfId="18828"/>
    <cellStyle name="40% - Accent3 8 2 2 2 2 3" xfId="53706"/>
    <cellStyle name="40% - Accent3 8 2 2 2 3" xfId="18829"/>
    <cellStyle name="40% - Accent3 8 2 2 2 4" xfId="18830"/>
    <cellStyle name="40% - Accent3 8 2 2 3" xfId="18831"/>
    <cellStyle name="40% - Accent3 8 2 2 3 2" xfId="18832"/>
    <cellStyle name="40% - Accent3 8 2 2 3 2 2" xfId="18833"/>
    <cellStyle name="40% - Accent3 8 2 2 3 2 3" xfId="53707"/>
    <cellStyle name="40% - Accent3 8 2 2 3 3" xfId="18834"/>
    <cellStyle name="40% - Accent3 8 2 2 3 4" xfId="18835"/>
    <cellStyle name="40% - Accent3 8 2 2 4" xfId="18836"/>
    <cellStyle name="40% - Accent3 8 2 2 4 2" xfId="18837"/>
    <cellStyle name="40% - Accent3 8 2 2 4 3" xfId="53708"/>
    <cellStyle name="40% - Accent3 8 2 2 5" xfId="18838"/>
    <cellStyle name="40% - Accent3 8 2 2 6" xfId="18839"/>
    <cellStyle name="40% - Accent3 8 2 2 7" xfId="60793"/>
    <cellStyle name="40% - Accent3 8 2 3" xfId="18840"/>
    <cellStyle name="40% - Accent3 8 2 3 2" xfId="18841"/>
    <cellStyle name="40% - Accent3 8 2 3 2 2" xfId="18842"/>
    <cellStyle name="40% - Accent3 8 2 3 2 3" xfId="53709"/>
    <cellStyle name="40% - Accent3 8 2 3 3" xfId="18843"/>
    <cellStyle name="40% - Accent3 8 2 3 4" xfId="18844"/>
    <cellStyle name="40% - Accent3 8 2 4" xfId="18845"/>
    <cellStyle name="40% - Accent3 8 2 4 2" xfId="18846"/>
    <cellStyle name="40% - Accent3 8 2 4 2 2" xfId="18847"/>
    <cellStyle name="40% - Accent3 8 2 4 2 3" xfId="53710"/>
    <cellStyle name="40% - Accent3 8 2 4 3" xfId="18848"/>
    <cellStyle name="40% - Accent3 8 2 4 4" xfId="18849"/>
    <cellStyle name="40% - Accent3 8 2 5" xfId="18850"/>
    <cellStyle name="40% - Accent3 8 2 5 2" xfId="18851"/>
    <cellStyle name="40% - Accent3 8 2 5 3" xfId="53711"/>
    <cellStyle name="40% - Accent3 8 2 6" xfId="18852"/>
    <cellStyle name="40% - Accent3 8 2 7" xfId="18853"/>
    <cellStyle name="40% - Accent3 8 2 8" xfId="60425"/>
    <cellStyle name="40% - Accent3 8 3" xfId="18854"/>
    <cellStyle name="40% - Accent3 8 3 2" xfId="18855"/>
    <cellStyle name="40% - Accent3 8 3 2 2" xfId="18856"/>
    <cellStyle name="40% - Accent3 8 3 2 2 2" xfId="18857"/>
    <cellStyle name="40% - Accent3 8 3 2 2 3" xfId="53712"/>
    <cellStyle name="40% - Accent3 8 3 2 3" xfId="18858"/>
    <cellStyle name="40% - Accent3 8 3 2 4" xfId="18859"/>
    <cellStyle name="40% - Accent3 8 3 3" xfId="18860"/>
    <cellStyle name="40% - Accent3 8 3 3 2" xfId="18861"/>
    <cellStyle name="40% - Accent3 8 3 3 2 2" xfId="18862"/>
    <cellStyle name="40% - Accent3 8 3 3 2 3" xfId="53713"/>
    <cellStyle name="40% - Accent3 8 3 3 3" xfId="18863"/>
    <cellStyle name="40% - Accent3 8 3 3 4" xfId="18864"/>
    <cellStyle name="40% - Accent3 8 3 4" xfId="18865"/>
    <cellStyle name="40% - Accent3 8 3 4 2" xfId="18866"/>
    <cellStyle name="40% - Accent3 8 3 4 3" xfId="53714"/>
    <cellStyle name="40% - Accent3 8 3 5" xfId="18867"/>
    <cellStyle name="40% - Accent3 8 3 6" xfId="18868"/>
    <cellStyle name="40% - Accent3 8 3 7" xfId="60610"/>
    <cellStyle name="40% - Accent3 8 4" xfId="18869"/>
    <cellStyle name="40% - Accent3 8 4 2" xfId="18870"/>
    <cellStyle name="40% - Accent3 8 4 2 2" xfId="18871"/>
    <cellStyle name="40% - Accent3 8 4 2 3" xfId="53715"/>
    <cellStyle name="40% - Accent3 8 4 3" xfId="18872"/>
    <cellStyle name="40% - Accent3 8 4 4" xfId="18873"/>
    <cellStyle name="40% - Accent3 8 5" xfId="18874"/>
    <cellStyle name="40% - Accent3 8 5 2" xfId="18875"/>
    <cellStyle name="40% - Accent3 8 5 2 2" xfId="18876"/>
    <cellStyle name="40% - Accent3 8 5 2 3" xfId="53716"/>
    <cellStyle name="40% - Accent3 8 5 3" xfId="18877"/>
    <cellStyle name="40% - Accent3 8 5 4" xfId="18878"/>
    <cellStyle name="40% - Accent3 8 6" xfId="18879"/>
    <cellStyle name="40% - Accent3 8 6 2" xfId="18880"/>
    <cellStyle name="40% - Accent3 8 6 3" xfId="53717"/>
    <cellStyle name="40% - Accent3 8 7" xfId="18881"/>
    <cellStyle name="40% - Accent3 8 8" xfId="18882"/>
    <cellStyle name="40% - Accent3 8 9" xfId="60242"/>
    <cellStyle name="40% - Accent3 9" xfId="18883"/>
    <cellStyle name="40% - Accent3 9 2" xfId="18884"/>
    <cellStyle name="40% - Accent3 9 2 2" xfId="18885"/>
    <cellStyle name="40% - Accent3 9 2 2 2" xfId="18886"/>
    <cellStyle name="40% - Accent3 9 2 2 2 2" xfId="18887"/>
    <cellStyle name="40% - Accent3 9 2 2 2 3" xfId="53718"/>
    <cellStyle name="40% - Accent3 9 2 2 3" xfId="18888"/>
    <cellStyle name="40% - Accent3 9 2 2 4" xfId="18889"/>
    <cellStyle name="40% - Accent3 9 2 2 5" xfId="60807"/>
    <cellStyle name="40% - Accent3 9 2 3" xfId="18890"/>
    <cellStyle name="40% - Accent3 9 2 3 2" xfId="18891"/>
    <cellStyle name="40% - Accent3 9 2 3 2 2" xfId="18892"/>
    <cellStyle name="40% - Accent3 9 2 3 2 3" xfId="53719"/>
    <cellStyle name="40% - Accent3 9 2 3 3" xfId="18893"/>
    <cellStyle name="40% - Accent3 9 2 3 4" xfId="18894"/>
    <cellStyle name="40% - Accent3 9 2 4" xfId="18895"/>
    <cellStyle name="40% - Accent3 9 2 4 2" xfId="18896"/>
    <cellStyle name="40% - Accent3 9 2 4 3" xfId="53720"/>
    <cellStyle name="40% - Accent3 9 2 5" xfId="18897"/>
    <cellStyle name="40% - Accent3 9 2 6" xfId="18898"/>
    <cellStyle name="40% - Accent3 9 2 7" xfId="60439"/>
    <cellStyle name="40% - Accent3 9 3" xfId="18899"/>
    <cellStyle name="40% - Accent3 9 3 2" xfId="18900"/>
    <cellStyle name="40% - Accent3 9 3 2 2" xfId="18901"/>
    <cellStyle name="40% - Accent3 9 3 2 3" xfId="53721"/>
    <cellStyle name="40% - Accent3 9 3 3" xfId="18902"/>
    <cellStyle name="40% - Accent3 9 3 4" xfId="18903"/>
    <cellStyle name="40% - Accent3 9 3 5" xfId="60624"/>
    <cellStyle name="40% - Accent3 9 4" xfId="18904"/>
    <cellStyle name="40% - Accent3 9 4 2" xfId="18905"/>
    <cellStyle name="40% - Accent3 9 4 2 2" xfId="18906"/>
    <cellStyle name="40% - Accent3 9 4 2 3" xfId="53722"/>
    <cellStyle name="40% - Accent3 9 4 3" xfId="18907"/>
    <cellStyle name="40% - Accent3 9 4 4" xfId="18908"/>
    <cellStyle name="40% - Accent3 9 5" xfId="18909"/>
    <cellStyle name="40% - Accent3 9 5 2" xfId="18910"/>
    <cellStyle name="40% - Accent3 9 5 3" xfId="53723"/>
    <cellStyle name="40% - Accent3 9 6" xfId="18911"/>
    <cellStyle name="40% - Accent3 9 7" xfId="18912"/>
    <cellStyle name="40% - Accent3 9 8" xfId="60256"/>
    <cellStyle name="40% - Accent4 10" xfId="18913"/>
    <cellStyle name="40% - Accent4 10 2" xfId="18914"/>
    <cellStyle name="40% - Accent4 10 2 2" xfId="18915"/>
    <cellStyle name="40% - Accent4 10 2 2 2" xfId="18916"/>
    <cellStyle name="40% - Accent4 10 2 2 3" xfId="53724"/>
    <cellStyle name="40% - Accent4 10 2 2 4" xfId="60823"/>
    <cellStyle name="40% - Accent4 10 2 3" xfId="18917"/>
    <cellStyle name="40% - Accent4 10 2 4" xfId="18918"/>
    <cellStyle name="40% - Accent4 10 2 5" xfId="60455"/>
    <cellStyle name="40% - Accent4 10 3" xfId="18919"/>
    <cellStyle name="40% - Accent4 10 3 2" xfId="18920"/>
    <cellStyle name="40% - Accent4 10 3 2 2" xfId="18921"/>
    <cellStyle name="40% - Accent4 10 3 2 3" xfId="53725"/>
    <cellStyle name="40% - Accent4 10 3 3" xfId="18922"/>
    <cellStyle name="40% - Accent4 10 3 4" xfId="18923"/>
    <cellStyle name="40% - Accent4 10 3 5" xfId="60640"/>
    <cellStyle name="40% - Accent4 10 4" xfId="18924"/>
    <cellStyle name="40% - Accent4 10 4 2" xfId="18925"/>
    <cellStyle name="40% - Accent4 10 4 3" xfId="53726"/>
    <cellStyle name="40% - Accent4 10 5" xfId="18926"/>
    <cellStyle name="40% - Accent4 10 6" xfId="18927"/>
    <cellStyle name="40% - Accent4 10 7" xfId="60272"/>
    <cellStyle name="40% - Accent4 11" xfId="18928"/>
    <cellStyle name="40% - Accent4 11 2" xfId="18929"/>
    <cellStyle name="40% - Accent4 11 2 2" xfId="18930"/>
    <cellStyle name="40% - Accent4 11 2 2 2" xfId="18931"/>
    <cellStyle name="40% - Accent4 11 2 2 3" xfId="53727"/>
    <cellStyle name="40% - Accent4 11 2 2 4" xfId="60837"/>
    <cellStyle name="40% - Accent4 11 2 3" xfId="18932"/>
    <cellStyle name="40% - Accent4 11 2 4" xfId="18933"/>
    <cellStyle name="40% - Accent4 11 2 5" xfId="60469"/>
    <cellStyle name="40% - Accent4 11 3" xfId="18934"/>
    <cellStyle name="40% - Accent4 11 3 2" xfId="18935"/>
    <cellStyle name="40% - Accent4 11 3 3" xfId="53728"/>
    <cellStyle name="40% - Accent4 11 3 4" xfId="60654"/>
    <cellStyle name="40% - Accent4 11 4" xfId="18936"/>
    <cellStyle name="40% - Accent4 11 5" xfId="18937"/>
    <cellStyle name="40% - Accent4 11 6" xfId="60286"/>
    <cellStyle name="40% - Accent4 12" xfId="18938"/>
    <cellStyle name="40% - Accent4 12 2" xfId="18939"/>
    <cellStyle name="40% - Accent4 12 2 2" xfId="18940"/>
    <cellStyle name="40% - Accent4 12 2 2 2" xfId="60851"/>
    <cellStyle name="40% - Accent4 12 2 3" xfId="53729"/>
    <cellStyle name="40% - Accent4 12 2 4" xfId="60483"/>
    <cellStyle name="40% - Accent4 12 3" xfId="18941"/>
    <cellStyle name="40% - Accent4 12 3 2" xfId="60668"/>
    <cellStyle name="40% - Accent4 12 4" xfId="18942"/>
    <cellStyle name="40% - Accent4 12 5" xfId="60300"/>
    <cellStyle name="40% - Accent4 13" xfId="18943"/>
    <cellStyle name="40% - Accent4 13 2" xfId="18944"/>
    <cellStyle name="40% - Accent4 13 2 2" xfId="18945"/>
    <cellStyle name="40% - Accent4 13 2 2 2" xfId="60865"/>
    <cellStyle name="40% - Accent4 13 2 3" xfId="53730"/>
    <cellStyle name="40% - Accent4 13 2 4" xfId="60497"/>
    <cellStyle name="40% - Accent4 13 3" xfId="18946"/>
    <cellStyle name="40% - Accent4 13 3 2" xfId="60682"/>
    <cellStyle name="40% - Accent4 13 4" xfId="18947"/>
    <cellStyle name="40% - Accent4 13 5" xfId="60314"/>
    <cellStyle name="40% - Accent4 14" xfId="18948"/>
    <cellStyle name="40% - Accent4 14 2" xfId="18949"/>
    <cellStyle name="40% - Accent4 14 2 2" xfId="60695"/>
    <cellStyle name="40% - Accent4 14 3" xfId="53731"/>
    <cellStyle name="40% - Accent4 14 4" xfId="60327"/>
    <cellStyle name="40% - Accent4 15" xfId="18950"/>
    <cellStyle name="40% - Accent4 15 2" xfId="60511"/>
    <cellStyle name="40% - Accent4 16" xfId="18951"/>
    <cellStyle name="40% - Accent4 16 2" xfId="60879"/>
    <cellStyle name="40% - Accent4 17" xfId="53732"/>
    <cellStyle name="40% - Accent4 17 2" xfId="60893"/>
    <cellStyle name="40% - Accent4 18" xfId="53733"/>
    <cellStyle name="40% - Accent4 18 2" xfId="60907"/>
    <cellStyle name="40% - Accent4 19" xfId="60138"/>
    <cellStyle name="40% - Accent4 2" xfId="18952"/>
    <cellStyle name="40% - Accent4 2 10" xfId="18953"/>
    <cellStyle name="40% - Accent4 2 10 2" xfId="18954"/>
    <cellStyle name="40% - Accent4 2 10 2 2" xfId="18955"/>
    <cellStyle name="40% - Accent4 2 10 2 2 2" xfId="18956"/>
    <cellStyle name="40% - Accent4 2 10 2 2 3" xfId="53734"/>
    <cellStyle name="40% - Accent4 2 10 2 3" xfId="18957"/>
    <cellStyle name="40% - Accent4 2 10 2 4" xfId="18958"/>
    <cellStyle name="40% - Accent4 2 10 3" xfId="18959"/>
    <cellStyle name="40% - Accent4 2 10 3 2" xfId="18960"/>
    <cellStyle name="40% - Accent4 2 10 3 3" xfId="53735"/>
    <cellStyle name="40% - Accent4 2 10 4" xfId="18961"/>
    <cellStyle name="40% - Accent4 2 10 5" xfId="18962"/>
    <cellStyle name="40% - Accent4 2 11" xfId="18963"/>
    <cellStyle name="40% - Accent4 2 11 2" xfId="18964"/>
    <cellStyle name="40% - Accent4 2 11 2 2" xfId="18965"/>
    <cellStyle name="40% - Accent4 2 11 2 3" xfId="53736"/>
    <cellStyle name="40% - Accent4 2 11 3" xfId="18966"/>
    <cellStyle name="40% - Accent4 2 11 4" xfId="18967"/>
    <cellStyle name="40% - Accent4 2 12" xfId="18968"/>
    <cellStyle name="40% - Accent4 2 12 2" xfId="18969"/>
    <cellStyle name="40% - Accent4 2 12 2 2" xfId="18970"/>
    <cellStyle name="40% - Accent4 2 12 2 3" xfId="53737"/>
    <cellStyle name="40% - Accent4 2 12 3" xfId="18971"/>
    <cellStyle name="40% - Accent4 2 12 4" xfId="18972"/>
    <cellStyle name="40% - Accent4 2 13" xfId="18973"/>
    <cellStyle name="40% - Accent4 2 13 2" xfId="18974"/>
    <cellStyle name="40% - Accent4 2 13 3" xfId="53738"/>
    <cellStyle name="40% - Accent4 2 14" xfId="18975"/>
    <cellStyle name="40% - Accent4 2 15" xfId="18976"/>
    <cellStyle name="40% - Accent4 2 16" xfId="60159"/>
    <cellStyle name="40% - Accent4 2 2" xfId="18977"/>
    <cellStyle name="40% - Accent4 2 2 10" xfId="18978"/>
    <cellStyle name="40% - Accent4 2 2 11" xfId="18979"/>
    <cellStyle name="40% - Accent4 2 2 12" xfId="60343"/>
    <cellStyle name="40% - Accent4 2 2 2" xfId="18980"/>
    <cellStyle name="40% - Accent4 2 2 2 10" xfId="18981"/>
    <cellStyle name="40% - Accent4 2 2 2 11" xfId="60711"/>
    <cellStyle name="40% - Accent4 2 2 2 2" xfId="18982"/>
    <cellStyle name="40% - Accent4 2 2 2 2 2" xfId="18983"/>
    <cellStyle name="40% - Accent4 2 2 2 2 2 2" xfId="18984"/>
    <cellStyle name="40% - Accent4 2 2 2 2 2 2 2" xfId="18985"/>
    <cellStyle name="40% - Accent4 2 2 2 2 2 2 2 2" xfId="18986"/>
    <cellStyle name="40% - Accent4 2 2 2 2 2 2 2 2 2" xfId="18987"/>
    <cellStyle name="40% - Accent4 2 2 2 2 2 2 2 2 3" xfId="53739"/>
    <cellStyle name="40% - Accent4 2 2 2 2 2 2 2 3" xfId="18988"/>
    <cellStyle name="40% - Accent4 2 2 2 2 2 2 2 4" xfId="18989"/>
    <cellStyle name="40% - Accent4 2 2 2 2 2 2 3" xfId="18990"/>
    <cellStyle name="40% - Accent4 2 2 2 2 2 2 3 2" xfId="18991"/>
    <cellStyle name="40% - Accent4 2 2 2 2 2 2 3 2 2" xfId="18992"/>
    <cellStyle name="40% - Accent4 2 2 2 2 2 2 3 2 3" xfId="53740"/>
    <cellStyle name="40% - Accent4 2 2 2 2 2 2 3 3" xfId="18993"/>
    <cellStyle name="40% - Accent4 2 2 2 2 2 2 3 4" xfId="18994"/>
    <cellStyle name="40% - Accent4 2 2 2 2 2 2 4" xfId="18995"/>
    <cellStyle name="40% - Accent4 2 2 2 2 2 2 4 2" xfId="18996"/>
    <cellStyle name="40% - Accent4 2 2 2 2 2 2 4 3" xfId="53741"/>
    <cellStyle name="40% - Accent4 2 2 2 2 2 2 5" xfId="18997"/>
    <cellStyle name="40% - Accent4 2 2 2 2 2 2 6" xfId="18998"/>
    <cellStyle name="40% - Accent4 2 2 2 2 2 3" xfId="18999"/>
    <cellStyle name="40% - Accent4 2 2 2 2 2 3 2" xfId="19000"/>
    <cellStyle name="40% - Accent4 2 2 2 2 2 3 2 2" xfId="19001"/>
    <cellStyle name="40% - Accent4 2 2 2 2 2 3 2 3" xfId="53742"/>
    <cellStyle name="40% - Accent4 2 2 2 2 2 3 3" xfId="19002"/>
    <cellStyle name="40% - Accent4 2 2 2 2 2 3 4" xfId="19003"/>
    <cellStyle name="40% - Accent4 2 2 2 2 2 4" xfId="19004"/>
    <cellStyle name="40% - Accent4 2 2 2 2 2 4 2" xfId="19005"/>
    <cellStyle name="40% - Accent4 2 2 2 2 2 4 2 2" xfId="19006"/>
    <cellStyle name="40% - Accent4 2 2 2 2 2 4 2 3" xfId="53743"/>
    <cellStyle name="40% - Accent4 2 2 2 2 2 4 3" xfId="19007"/>
    <cellStyle name="40% - Accent4 2 2 2 2 2 4 4" xfId="19008"/>
    <cellStyle name="40% - Accent4 2 2 2 2 2 5" xfId="19009"/>
    <cellStyle name="40% - Accent4 2 2 2 2 2 5 2" xfId="19010"/>
    <cellStyle name="40% - Accent4 2 2 2 2 2 5 3" xfId="53744"/>
    <cellStyle name="40% - Accent4 2 2 2 2 2 6" xfId="19011"/>
    <cellStyle name="40% - Accent4 2 2 2 2 2 7" xfId="19012"/>
    <cellStyle name="40% - Accent4 2 2 2 2 3" xfId="19013"/>
    <cellStyle name="40% - Accent4 2 2 2 2 3 2" xfId="19014"/>
    <cellStyle name="40% - Accent4 2 2 2 2 3 2 2" xfId="19015"/>
    <cellStyle name="40% - Accent4 2 2 2 2 3 2 2 2" xfId="19016"/>
    <cellStyle name="40% - Accent4 2 2 2 2 3 2 2 3" xfId="53745"/>
    <cellStyle name="40% - Accent4 2 2 2 2 3 2 3" xfId="19017"/>
    <cellStyle name="40% - Accent4 2 2 2 2 3 2 4" xfId="19018"/>
    <cellStyle name="40% - Accent4 2 2 2 2 3 3" xfId="19019"/>
    <cellStyle name="40% - Accent4 2 2 2 2 3 3 2" xfId="19020"/>
    <cellStyle name="40% - Accent4 2 2 2 2 3 3 2 2" xfId="19021"/>
    <cellStyle name="40% - Accent4 2 2 2 2 3 3 2 3" xfId="53746"/>
    <cellStyle name="40% - Accent4 2 2 2 2 3 3 3" xfId="19022"/>
    <cellStyle name="40% - Accent4 2 2 2 2 3 3 4" xfId="19023"/>
    <cellStyle name="40% - Accent4 2 2 2 2 3 4" xfId="19024"/>
    <cellStyle name="40% - Accent4 2 2 2 2 3 4 2" xfId="19025"/>
    <cellStyle name="40% - Accent4 2 2 2 2 3 4 3" xfId="53747"/>
    <cellStyle name="40% - Accent4 2 2 2 2 3 5" xfId="19026"/>
    <cellStyle name="40% - Accent4 2 2 2 2 3 6" xfId="19027"/>
    <cellStyle name="40% - Accent4 2 2 2 2 4" xfId="19028"/>
    <cellStyle name="40% - Accent4 2 2 2 2 4 2" xfId="19029"/>
    <cellStyle name="40% - Accent4 2 2 2 2 4 2 2" xfId="19030"/>
    <cellStyle name="40% - Accent4 2 2 2 2 4 2 3" xfId="53748"/>
    <cellStyle name="40% - Accent4 2 2 2 2 4 3" xfId="19031"/>
    <cellStyle name="40% - Accent4 2 2 2 2 4 4" xfId="19032"/>
    <cellStyle name="40% - Accent4 2 2 2 2 5" xfId="19033"/>
    <cellStyle name="40% - Accent4 2 2 2 2 5 2" xfId="19034"/>
    <cellStyle name="40% - Accent4 2 2 2 2 5 2 2" xfId="19035"/>
    <cellStyle name="40% - Accent4 2 2 2 2 5 2 3" xfId="53749"/>
    <cellStyle name="40% - Accent4 2 2 2 2 5 3" xfId="19036"/>
    <cellStyle name="40% - Accent4 2 2 2 2 5 4" xfId="19037"/>
    <cellStyle name="40% - Accent4 2 2 2 2 6" xfId="19038"/>
    <cellStyle name="40% - Accent4 2 2 2 2 6 2" xfId="19039"/>
    <cellStyle name="40% - Accent4 2 2 2 2 6 3" xfId="53750"/>
    <cellStyle name="40% - Accent4 2 2 2 2 7" xfId="19040"/>
    <cellStyle name="40% - Accent4 2 2 2 2 8" xfId="19041"/>
    <cellStyle name="40% - Accent4 2 2 2 3" xfId="19042"/>
    <cellStyle name="40% - Accent4 2 2 2 3 2" xfId="19043"/>
    <cellStyle name="40% - Accent4 2 2 2 3 2 2" xfId="19044"/>
    <cellStyle name="40% - Accent4 2 2 2 3 2 2 2" xfId="19045"/>
    <cellStyle name="40% - Accent4 2 2 2 3 2 2 2 2" xfId="19046"/>
    <cellStyle name="40% - Accent4 2 2 2 3 2 2 2 3" xfId="53751"/>
    <cellStyle name="40% - Accent4 2 2 2 3 2 2 3" xfId="19047"/>
    <cellStyle name="40% - Accent4 2 2 2 3 2 2 4" xfId="19048"/>
    <cellStyle name="40% - Accent4 2 2 2 3 2 3" xfId="19049"/>
    <cellStyle name="40% - Accent4 2 2 2 3 2 3 2" xfId="19050"/>
    <cellStyle name="40% - Accent4 2 2 2 3 2 3 2 2" xfId="19051"/>
    <cellStyle name="40% - Accent4 2 2 2 3 2 3 2 3" xfId="53752"/>
    <cellStyle name="40% - Accent4 2 2 2 3 2 3 3" xfId="19052"/>
    <cellStyle name="40% - Accent4 2 2 2 3 2 3 4" xfId="19053"/>
    <cellStyle name="40% - Accent4 2 2 2 3 2 4" xfId="19054"/>
    <cellStyle name="40% - Accent4 2 2 2 3 2 4 2" xfId="19055"/>
    <cellStyle name="40% - Accent4 2 2 2 3 2 4 3" xfId="53753"/>
    <cellStyle name="40% - Accent4 2 2 2 3 2 5" xfId="19056"/>
    <cellStyle name="40% - Accent4 2 2 2 3 2 6" xfId="19057"/>
    <cellStyle name="40% - Accent4 2 2 2 3 3" xfId="19058"/>
    <cellStyle name="40% - Accent4 2 2 2 3 3 2" xfId="19059"/>
    <cellStyle name="40% - Accent4 2 2 2 3 3 2 2" xfId="19060"/>
    <cellStyle name="40% - Accent4 2 2 2 3 3 2 3" xfId="53754"/>
    <cellStyle name="40% - Accent4 2 2 2 3 3 3" xfId="19061"/>
    <cellStyle name="40% - Accent4 2 2 2 3 3 4" xfId="19062"/>
    <cellStyle name="40% - Accent4 2 2 2 3 4" xfId="19063"/>
    <cellStyle name="40% - Accent4 2 2 2 3 4 2" xfId="19064"/>
    <cellStyle name="40% - Accent4 2 2 2 3 4 2 2" xfId="19065"/>
    <cellStyle name="40% - Accent4 2 2 2 3 4 2 3" xfId="53755"/>
    <cellStyle name="40% - Accent4 2 2 2 3 4 3" xfId="19066"/>
    <cellStyle name="40% - Accent4 2 2 2 3 4 4" xfId="19067"/>
    <cellStyle name="40% - Accent4 2 2 2 3 5" xfId="19068"/>
    <cellStyle name="40% - Accent4 2 2 2 3 5 2" xfId="19069"/>
    <cellStyle name="40% - Accent4 2 2 2 3 5 3" xfId="53756"/>
    <cellStyle name="40% - Accent4 2 2 2 3 6" xfId="19070"/>
    <cellStyle name="40% - Accent4 2 2 2 3 7" xfId="19071"/>
    <cellStyle name="40% - Accent4 2 2 2 4" xfId="19072"/>
    <cellStyle name="40% - Accent4 2 2 2 4 2" xfId="19073"/>
    <cellStyle name="40% - Accent4 2 2 2 4 2 2" xfId="19074"/>
    <cellStyle name="40% - Accent4 2 2 2 4 2 2 2" xfId="19075"/>
    <cellStyle name="40% - Accent4 2 2 2 4 2 2 3" xfId="53757"/>
    <cellStyle name="40% - Accent4 2 2 2 4 2 3" xfId="19076"/>
    <cellStyle name="40% - Accent4 2 2 2 4 2 4" xfId="19077"/>
    <cellStyle name="40% - Accent4 2 2 2 4 3" xfId="19078"/>
    <cellStyle name="40% - Accent4 2 2 2 4 3 2" xfId="19079"/>
    <cellStyle name="40% - Accent4 2 2 2 4 3 2 2" xfId="19080"/>
    <cellStyle name="40% - Accent4 2 2 2 4 3 2 3" xfId="53758"/>
    <cellStyle name="40% - Accent4 2 2 2 4 3 3" xfId="19081"/>
    <cellStyle name="40% - Accent4 2 2 2 4 3 4" xfId="19082"/>
    <cellStyle name="40% - Accent4 2 2 2 4 4" xfId="19083"/>
    <cellStyle name="40% - Accent4 2 2 2 4 4 2" xfId="19084"/>
    <cellStyle name="40% - Accent4 2 2 2 4 4 3" xfId="53759"/>
    <cellStyle name="40% - Accent4 2 2 2 4 5" xfId="19085"/>
    <cellStyle name="40% - Accent4 2 2 2 4 6" xfId="19086"/>
    <cellStyle name="40% - Accent4 2 2 2 5" xfId="19087"/>
    <cellStyle name="40% - Accent4 2 2 2 5 2" xfId="19088"/>
    <cellStyle name="40% - Accent4 2 2 2 5 2 2" xfId="19089"/>
    <cellStyle name="40% - Accent4 2 2 2 5 2 2 2" xfId="19090"/>
    <cellStyle name="40% - Accent4 2 2 2 5 2 2 3" xfId="53760"/>
    <cellStyle name="40% - Accent4 2 2 2 5 2 3" xfId="19091"/>
    <cellStyle name="40% - Accent4 2 2 2 5 2 4" xfId="19092"/>
    <cellStyle name="40% - Accent4 2 2 2 5 3" xfId="19093"/>
    <cellStyle name="40% - Accent4 2 2 2 5 3 2" xfId="19094"/>
    <cellStyle name="40% - Accent4 2 2 2 5 3 3" xfId="53761"/>
    <cellStyle name="40% - Accent4 2 2 2 5 4" xfId="19095"/>
    <cellStyle name="40% - Accent4 2 2 2 5 5" xfId="19096"/>
    <cellStyle name="40% - Accent4 2 2 2 6" xfId="19097"/>
    <cellStyle name="40% - Accent4 2 2 2 6 2" xfId="19098"/>
    <cellStyle name="40% - Accent4 2 2 2 6 2 2" xfId="19099"/>
    <cellStyle name="40% - Accent4 2 2 2 6 2 3" xfId="53762"/>
    <cellStyle name="40% - Accent4 2 2 2 6 3" xfId="19100"/>
    <cellStyle name="40% - Accent4 2 2 2 6 4" xfId="19101"/>
    <cellStyle name="40% - Accent4 2 2 2 7" xfId="19102"/>
    <cellStyle name="40% - Accent4 2 2 2 7 2" xfId="19103"/>
    <cellStyle name="40% - Accent4 2 2 2 7 2 2" xfId="19104"/>
    <cellStyle name="40% - Accent4 2 2 2 7 2 3" xfId="53763"/>
    <cellStyle name="40% - Accent4 2 2 2 7 3" xfId="19105"/>
    <cellStyle name="40% - Accent4 2 2 2 7 4" xfId="19106"/>
    <cellStyle name="40% - Accent4 2 2 2 8" xfId="19107"/>
    <cellStyle name="40% - Accent4 2 2 2 8 2" xfId="19108"/>
    <cellStyle name="40% - Accent4 2 2 2 8 3" xfId="53764"/>
    <cellStyle name="40% - Accent4 2 2 2 9" xfId="19109"/>
    <cellStyle name="40% - Accent4 2 2 3" xfId="19110"/>
    <cellStyle name="40% - Accent4 2 2 3 2" xfId="19111"/>
    <cellStyle name="40% - Accent4 2 2 3 2 2" xfId="19112"/>
    <cellStyle name="40% - Accent4 2 2 3 2 2 2" xfId="19113"/>
    <cellStyle name="40% - Accent4 2 2 3 2 2 2 2" xfId="19114"/>
    <cellStyle name="40% - Accent4 2 2 3 2 2 2 2 2" xfId="19115"/>
    <cellStyle name="40% - Accent4 2 2 3 2 2 2 2 3" xfId="53765"/>
    <cellStyle name="40% - Accent4 2 2 3 2 2 2 3" xfId="19116"/>
    <cellStyle name="40% - Accent4 2 2 3 2 2 2 4" xfId="19117"/>
    <cellStyle name="40% - Accent4 2 2 3 2 2 3" xfId="19118"/>
    <cellStyle name="40% - Accent4 2 2 3 2 2 3 2" xfId="19119"/>
    <cellStyle name="40% - Accent4 2 2 3 2 2 3 2 2" xfId="19120"/>
    <cellStyle name="40% - Accent4 2 2 3 2 2 3 2 3" xfId="53766"/>
    <cellStyle name="40% - Accent4 2 2 3 2 2 3 3" xfId="19121"/>
    <cellStyle name="40% - Accent4 2 2 3 2 2 3 4" xfId="19122"/>
    <cellStyle name="40% - Accent4 2 2 3 2 2 4" xfId="19123"/>
    <cellStyle name="40% - Accent4 2 2 3 2 2 4 2" xfId="19124"/>
    <cellStyle name="40% - Accent4 2 2 3 2 2 4 3" xfId="53767"/>
    <cellStyle name="40% - Accent4 2 2 3 2 2 5" xfId="19125"/>
    <cellStyle name="40% - Accent4 2 2 3 2 2 6" xfId="19126"/>
    <cellStyle name="40% - Accent4 2 2 3 2 3" xfId="19127"/>
    <cellStyle name="40% - Accent4 2 2 3 2 3 2" xfId="19128"/>
    <cellStyle name="40% - Accent4 2 2 3 2 3 2 2" xfId="19129"/>
    <cellStyle name="40% - Accent4 2 2 3 2 3 2 3" xfId="53768"/>
    <cellStyle name="40% - Accent4 2 2 3 2 3 3" xfId="19130"/>
    <cellStyle name="40% - Accent4 2 2 3 2 3 4" xfId="19131"/>
    <cellStyle name="40% - Accent4 2 2 3 2 4" xfId="19132"/>
    <cellStyle name="40% - Accent4 2 2 3 2 4 2" xfId="19133"/>
    <cellStyle name="40% - Accent4 2 2 3 2 4 2 2" xfId="19134"/>
    <cellStyle name="40% - Accent4 2 2 3 2 4 2 3" xfId="53769"/>
    <cellStyle name="40% - Accent4 2 2 3 2 4 3" xfId="19135"/>
    <cellStyle name="40% - Accent4 2 2 3 2 4 4" xfId="19136"/>
    <cellStyle name="40% - Accent4 2 2 3 2 5" xfId="19137"/>
    <cellStyle name="40% - Accent4 2 2 3 2 5 2" xfId="19138"/>
    <cellStyle name="40% - Accent4 2 2 3 2 5 3" xfId="53770"/>
    <cellStyle name="40% - Accent4 2 2 3 2 6" xfId="19139"/>
    <cellStyle name="40% - Accent4 2 2 3 2 7" xfId="19140"/>
    <cellStyle name="40% - Accent4 2 2 3 3" xfId="19141"/>
    <cellStyle name="40% - Accent4 2 2 3 3 2" xfId="19142"/>
    <cellStyle name="40% - Accent4 2 2 3 3 2 2" xfId="19143"/>
    <cellStyle name="40% - Accent4 2 2 3 3 2 2 2" xfId="19144"/>
    <cellStyle name="40% - Accent4 2 2 3 3 2 2 3" xfId="53771"/>
    <cellStyle name="40% - Accent4 2 2 3 3 2 3" xfId="19145"/>
    <cellStyle name="40% - Accent4 2 2 3 3 2 4" xfId="19146"/>
    <cellStyle name="40% - Accent4 2 2 3 3 3" xfId="19147"/>
    <cellStyle name="40% - Accent4 2 2 3 3 3 2" xfId="19148"/>
    <cellStyle name="40% - Accent4 2 2 3 3 3 2 2" xfId="19149"/>
    <cellStyle name="40% - Accent4 2 2 3 3 3 2 3" xfId="53772"/>
    <cellStyle name="40% - Accent4 2 2 3 3 3 3" xfId="19150"/>
    <cellStyle name="40% - Accent4 2 2 3 3 3 4" xfId="19151"/>
    <cellStyle name="40% - Accent4 2 2 3 3 4" xfId="19152"/>
    <cellStyle name="40% - Accent4 2 2 3 3 4 2" xfId="19153"/>
    <cellStyle name="40% - Accent4 2 2 3 3 4 3" xfId="53773"/>
    <cellStyle name="40% - Accent4 2 2 3 3 5" xfId="19154"/>
    <cellStyle name="40% - Accent4 2 2 3 3 6" xfId="19155"/>
    <cellStyle name="40% - Accent4 2 2 3 4" xfId="19156"/>
    <cellStyle name="40% - Accent4 2 2 3 4 2" xfId="19157"/>
    <cellStyle name="40% - Accent4 2 2 3 4 2 2" xfId="19158"/>
    <cellStyle name="40% - Accent4 2 2 3 4 2 2 2" xfId="19159"/>
    <cellStyle name="40% - Accent4 2 2 3 4 2 2 3" xfId="53774"/>
    <cellStyle name="40% - Accent4 2 2 3 4 2 3" xfId="19160"/>
    <cellStyle name="40% - Accent4 2 2 3 4 2 4" xfId="19161"/>
    <cellStyle name="40% - Accent4 2 2 3 4 3" xfId="19162"/>
    <cellStyle name="40% - Accent4 2 2 3 4 3 2" xfId="19163"/>
    <cellStyle name="40% - Accent4 2 2 3 4 3 3" xfId="53775"/>
    <cellStyle name="40% - Accent4 2 2 3 4 4" xfId="19164"/>
    <cellStyle name="40% - Accent4 2 2 3 4 5" xfId="19165"/>
    <cellStyle name="40% - Accent4 2 2 3 5" xfId="19166"/>
    <cellStyle name="40% - Accent4 2 2 3 5 2" xfId="19167"/>
    <cellStyle name="40% - Accent4 2 2 3 5 2 2" xfId="19168"/>
    <cellStyle name="40% - Accent4 2 2 3 5 2 3" xfId="53776"/>
    <cellStyle name="40% - Accent4 2 2 3 5 3" xfId="19169"/>
    <cellStyle name="40% - Accent4 2 2 3 5 4" xfId="19170"/>
    <cellStyle name="40% - Accent4 2 2 3 6" xfId="19171"/>
    <cellStyle name="40% - Accent4 2 2 3 6 2" xfId="19172"/>
    <cellStyle name="40% - Accent4 2 2 3 6 2 2" xfId="19173"/>
    <cellStyle name="40% - Accent4 2 2 3 6 2 3" xfId="53777"/>
    <cellStyle name="40% - Accent4 2 2 3 6 3" xfId="19174"/>
    <cellStyle name="40% - Accent4 2 2 3 6 4" xfId="19175"/>
    <cellStyle name="40% - Accent4 2 2 3 7" xfId="19176"/>
    <cellStyle name="40% - Accent4 2 2 3 7 2" xfId="19177"/>
    <cellStyle name="40% - Accent4 2 2 3 7 3" xfId="53778"/>
    <cellStyle name="40% - Accent4 2 2 3 8" xfId="19178"/>
    <cellStyle name="40% - Accent4 2 2 3 9" xfId="19179"/>
    <cellStyle name="40% - Accent4 2 2 4" xfId="19180"/>
    <cellStyle name="40% - Accent4 2 2 4 2" xfId="19181"/>
    <cellStyle name="40% - Accent4 2 2 4 2 2" xfId="19182"/>
    <cellStyle name="40% - Accent4 2 2 4 2 2 2" xfId="19183"/>
    <cellStyle name="40% - Accent4 2 2 4 2 2 2 2" xfId="19184"/>
    <cellStyle name="40% - Accent4 2 2 4 2 2 2 3" xfId="53779"/>
    <cellStyle name="40% - Accent4 2 2 4 2 2 3" xfId="19185"/>
    <cellStyle name="40% - Accent4 2 2 4 2 2 4" xfId="19186"/>
    <cellStyle name="40% - Accent4 2 2 4 2 3" xfId="19187"/>
    <cellStyle name="40% - Accent4 2 2 4 2 3 2" xfId="19188"/>
    <cellStyle name="40% - Accent4 2 2 4 2 3 2 2" xfId="19189"/>
    <cellStyle name="40% - Accent4 2 2 4 2 3 2 3" xfId="53780"/>
    <cellStyle name="40% - Accent4 2 2 4 2 3 3" xfId="19190"/>
    <cellStyle name="40% - Accent4 2 2 4 2 3 4" xfId="19191"/>
    <cellStyle name="40% - Accent4 2 2 4 2 4" xfId="19192"/>
    <cellStyle name="40% - Accent4 2 2 4 2 4 2" xfId="19193"/>
    <cellStyle name="40% - Accent4 2 2 4 2 4 3" xfId="53781"/>
    <cellStyle name="40% - Accent4 2 2 4 2 5" xfId="19194"/>
    <cellStyle name="40% - Accent4 2 2 4 2 6" xfId="19195"/>
    <cellStyle name="40% - Accent4 2 2 4 3" xfId="19196"/>
    <cellStyle name="40% - Accent4 2 2 4 3 2" xfId="19197"/>
    <cellStyle name="40% - Accent4 2 2 4 3 2 2" xfId="19198"/>
    <cellStyle name="40% - Accent4 2 2 4 3 2 3" xfId="53782"/>
    <cellStyle name="40% - Accent4 2 2 4 3 3" xfId="19199"/>
    <cellStyle name="40% - Accent4 2 2 4 3 4" xfId="19200"/>
    <cellStyle name="40% - Accent4 2 2 4 4" xfId="19201"/>
    <cellStyle name="40% - Accent4 2 2 4 4 2" xfId="19202"/>
    <cellStyle name="40% - Accent4 2 2 4 4 2 2" xfId="19203"/>
    <cellStyle name="40% - Accent4 2 2 4 4 2 3" xfId="53783"/>
    <cellStyle name="40% - Accent4 2 2 4 4 3" xfId="19204"/>
    <cellStyle name="40% - Accent4 2 2 4 4 4" xfId="19205"/>
    <cellStyle name="40% - Accent4 2 2 4 5" xfId="19206"/>
    <cellStyle name="40% - Accent4 2 2 4 5 2" xfId="19207"/>
    <cellStyle name="40% - Accent4 2 2 4 5 3" xfId="53784"/>
    <cellStyle name="40% - Accent4 2 2 4 6" xfId="19208"/>
    <cellStyle name="40% - Accent4 2 2 4 7" xfId="19209"/>
    <cellStyle name="40% - Accent4 2 2 5" xfId="19210"/>
    <cellStyle name="40% - Accent4 2 2 5 2" xfId="19211"/>
    <cellStyle name="40% - Accent4 2 2 5 2 2" xfId="19212"/>
    <cellStyle name="40% - Accent4 2 2 5 2 2 2" xfId="19213"/>
    <cellStyle name="40% - Accent4 2 2 5 2 2 3" xfId="53785"/>
    <cellStyle name="40% - Accent4 2 2 5 2 3" xfId="19214"/>
    <cellStyle name="40% - Accent4 2 2 5 2 4" xfId="19215"/>
    <cellStyle name="40% - Accent4 2 2 5 3" xfId="19216"/>
    <cellStyle name="40% - Accent4 2 2 5 3 2" xfId="19217"/>
    <cellStyle name="40% - Accent4 2 2 5 3 2 2" xfId="19218"/>
    <cellStyle name="40% - Accent4 2 2 5 3 2 3" xfId="53786"/>
    <cellStyle name="40% - Accent4 2 2 5 3 3" xfId="19219"/>
    <cellStyle name="40% - Accent4 2 2 5 3 4" xfId="19220"/>
    <cellStyle name="40% - Accent4 2 2 5 4" xfId="19221"/>
    <cellStyle name="40% - Accent4 2 2 5 4 2" xfId="19222"/>
    <cellStyle name="40% - Accent4 2 2 5 4 3" xfId="53787"/>
    <cellStyle name="40% - Accent4 2 2 5 5" xfId="19223"/>
    <cellStyle name="40% - Accent4 2 2 5 6" xfId="19224"/>
    <cellStyle name="40% - Accent4 2 2 6" xfId="19225"/>
    <cellStyle name="40% - Accent4 2 2 6 2" xfId="19226"/>
    <cellStyle name="40% - Accent4 2 2 6 2 2" xfId="19227"/>
    <cellStyle name="40% - Accent4 2 2 6 2 2 2" xfId="19228"/>
    <cellStyle name="40% - Accent4 2 2 6 2 2 3" xfId="53788"/>
    <cellStyle name="40% - Accent4 2 2 6 2 3" xfId="19229"/>
    <cellStyle name="40% - Accent4 2 2 6 2 4" xfId="19230"/>
    <cellStyle name="40% - Accent4 2 2 6 3" xfId="19231"/>
    <cellStyle name="40% - Accent4 2 2 6 3 2" xfId="19232"/>
    <cellStyle name="40% - Accent4 2 2 6 3 3" xfId="53789"/>
    <cellStyle name="40% - Accent4 2 2 6 4" xfId="19233"/>
    <cellStyle name="40% - Accent4 2 2 6 5" xfId="19234"/>
    <cellStyle name="40% - Accent4 2 2 7" xfId="19235"/>
    <cellStyle name="40% - Accent4 2 2 7 2" xfId="19236"/>
    <cellStyle name="40% - Accent4 2 2 7 2 2" xfId="19237"/>
    <cellStyle name="40% - Accent4 2 2 7 2 3" xfId="53790"/>
    <cellStyle name="40% - Accent4 2 2 7 3" xfId="19238"/>
    <cellStyle name="40% - Accent4 2 2 7 4" xfId="19239"/>
    <cellStyle name="40% - Accent4 2 2 8" xfId="19240"/>
    <cellStyle name="40% - Accent4 2 2 8 2" xfId="19241"/>
    <cellStyle name="40% - Accent4 2 2 8 2 2" xfId="19242"/>
    <cellStyle name="40% - Accent4 2 2 8 2 3" xfId="53791"/>
    <cellStyle name="40% - Accent4 2 2 8 3" xfId="19243"/>
    <cellStyle name="40% - Accent4 2 2 8 4" xfId="19244"/>
    <cellStyle name="40% - Accent4 2 2 9" xfId="19245"/>
    <cellStyle name="40% - Accent4 2 2 9 2" xfId="19246"/>
    <cellStyle name="40% - Accent4 2 2 9 3" xfId="53792"/>
    <cellStyle name="40% - Accent4 2 3" xfId="19247"/>
    <cellStyle name="40% - Accent4 2 3 10" xfId="19248"/>
    <cellStyle name="40% - Accent4 2 3 11" xfId="19249"/>
    <cellStyle name="40% - Accent4 2 3 12" xfId="60528"/>
    <cellStyle name="40% - Accent4 2 3 2" xfId="19250"/>
    <cellStyle name="40% - Accent4 2 3 2 10" xfId="19251"/>
    <cellStyle name="40% - Accent4 2 3 2 2" xfId="19252"/>
    <cellStyle name="40% - Accent4 2 3 2 2 2" xfId="19253"/>
    <cellStyle name="40% - Accent4 2 3 2 2 2 2" xfId="19254"/>
    <cellStyle name="40% - Accent4 2 3 2 2 2 2 2" xfId="19255"/>
    <cellStyle name="40% - Accent4 2 3 2 2 2 2 2 2" xfId="19256"/>
    <cellStyle name="40% - Accent4 2 3 2 2 2 2 2 2 2" xfId="19257"/>
    <cellStyle name="40% - Accent4 2 3 2 2 2 2 2 2 3" xfId="53793"/>
    <cellStyle name="40% - Accent4 2 3 2 2 2 2 2 3" xfId="19258"/>
    <cellStyle name="40% - Accent4 2 3 2 2 2 2 2 4" xfId="19259"/>
    <cellStyle name="40% - Accent4 2 3 2 2 2 2 3" xfId="19260"/>
    <cellStyle name="40% - Accent4 2 3 2 2 2 2 3 2" xfId="19261"/>
    <cellStyle name="40% - Accent4 2 3 2 2 2 2 3 2 2" xfId="19262"/>
    <cellStyle name="40% - Accent4 2 3 2 2 2 2 3 2 3" xfId="53794"/>
    <cellStyle name="40% - Accent4 2 3 2 2 2 2 3 3" xfId="19263"/>
    <cellStyle name="40% - Accent4 2 3 2 2 2 2 3 4" xfId="19264"/>
    <cellStyle name="40% - Accent4 2 3 2 2 2 2 4" xfId="19265"/>
    <cellStyle name="40% - Accent4 2 3 2 2 2 2 4 2" xfId="19266"/>
    <cellStyle name="40% - Accent4 2 3 2 2 2 2 4 3" xfId="53795"/>
    <cellStyle name="40% - Accent4 2 3 2 2 2 2 5" xfId="19267"/>
    <cellStyle name="40% - Accent4 2 3 2 2 2 2 6" xfId="19268"/>
    <cellStyle name="40% - Accent4 2 3 2 2 2 3" xfId="19269"/>
    <cellStyle name="40% - Accent4 2 3 2 2 2 3 2" xfId="19270"/>
    <cellStyle name="40% - Accent4 2 3 2 2 2 3 2 2" xfId="19271"/>
    <cellStyle name="40% - Accent4 2 3 2 2 2 3 2 3" xfId="53796"/>
    <cellStyle name="40% - Accent4 2 3 2 2 2 3 3" xfId="19272"/>
    <cellStyle name="40% - Accent4 2 3 2 2 2 3 4" xfId="19273"/>
    <cellStyle name="40% - Accent4 2 3 2 2 2 4" xfId="19274"/>
    <cellStyle name="40% - Accent4 2 3 2 2 2 4 2" xfId="19275"/>
    <cellStyle name="40% - Accent4 2 3 2 2 2 4 2 2" xfId="19276"/>
    <cellStyle name="40% - Accent4 2 3 2 2 2 4 2 3" xfId="53797"/>
    <cellStyle name="40% - Accent4 2 3 2 2 2 4 3" xfId="19277"/>
    <cellStyle name="40% - Accent4 2 3 2 2 2 4 4" xfId="19278"/>
    <cellStyle name="40% - Accent4 2 3 2 2 2 5" xfId="19279"/>
    <cellStyle name="40% - Accent4 2 3 2 2 2 5 2" xfId="19280"/>
    <cellStyle name="40% - Accent4 2 3 2 2 2 5 3" xfId="53798"/>
    <cellStyle name="40% - Accent4 2 3 2 2 2 6" xfId="19281"/>
    <cellStyle name="40% - Accent4 2 3 2 2 2 7" xfId="19282"/>
    <cellStyle name="40% - Accent4 2 3 2 2 3" xfId="19283"/>
    <cellStyle name="40% - Accent4 2 3 2 2 3 2" xfId="19284"/>
    <cellStyle name="40% - Accent4 2 3 2 2 3 2 2" xfId="19285"/>
    <cellStyle name="40% - Accent4 2 3 2 2 3 2 2 2" xfId="19286"/>
    <cellStyle name="40% - Accent4 2 3 2 2 3 2 2 3" xfId="53799"/>
    <cellStyle name="40% - Accent4 2 3 2 2 3 2 3" xfId="19287"/>
    <cellStyle name="40% - Accent4 2 3 2 2 3 2 4" xfId="19288"/>
    <cellStyle name="40% - Accent4 2 3 2 2 3 3" xfId="19289"/>
    <cellStyle name="40% - Accent4 2 3 2 2 3 3 2" xfId="19290"/>
    <cellStyle name="40% - Accent4 2 3 2 2 3 3 2 2" xfId="19291"/>
    <cellStyle name="40% - Accent4 2 3 2 2 3 3 2 3" xfId="53800"/>
    <cellStyle name="40% - Accent4 2 3 2 2 3 3 3" xfId="19292"/>
    <cellStyle name="40% - Accent4 2 3 2 2 3 3 4" xfId="19293"/>
    <cellStyle name="40% - Accent4 2 3 2 2 3 4" xfId="19294"/>
    <cellStyle name="40% - Accent4 2 3 2 2 3 4 2" xfId="19295"/>
    <cellStyle name="40% - Accent4 2 3 2 2 3 4 3" xfId="53801"/>
    <cellStyle name="40% - Accent4 2 3 2 2 3 5" xfId="19296"/>
    <cellStyle name="40% - Accent4 2 3 2 2 3 6" xfId="19297"/>
    <cellStyle name="40% - Accent4 2 3 2 2 4" xfId="19298"/>
    <cellStyle name="40% - Accent4 2 3 2 2 4 2" xfId="19299"/>
    <cellStyle name="40% - Accent4 2 3 2 2 4 2 2" xfId="19300"/>
    <cellStyle name="40% - Accent4 2 3 2 2 4 2 3" xfId="53802"/>
    <cellStyle name="40% - Accent4 2 3 2 2 4 3" xfId="19301"/>
    <cellStyle name="40% - Accent4 2 3 2 2 4 4" xfId="19302"/>
    <cellStyle name="40% - Accent4 2 3 2 2 5" xfId="19303"/>
    <cellStyle name="40% - Accent4 2 3 2 2 5 2" xfId="19304"/>
    <cellStyle name="40% - Accent4 2 3 2 2 5 2 2" xfId="19305"/>
    <cellStyle name="40% - Accent4 2 3 2 2 5 2 3" xfId="53803"/>
    <cellStyle name="40% - Accent4 2 3 2 2 5 3" xfId="19306"/>
    <cellStyle name="40% - Accent4 2 3 2 2 5 4" xfId="19307"/>
    <cellStyle name="40% - Accent4 2 3 2 2 6" xfId="19308"/>
    <cellStyle name="40% - Accent4 2 3 2 2 6 2" xfId="19309"/>
    <cellStyle name="40% - Accent4 2 3 2 2 6 3" xfId="53804"/>
    <cellStyle name="40% - Accent4 2 3 2 2 7" xfId="19310"/>
    <cellStyle name="40% - Accent4 2 3 2 2 8" xfId="19311"/>
    <cellStyle name="40% - Accent4 2 3 2 3" xfId="19312"/>
    <cellStyle name="40% - Accent4 2 3 2 3 2" xfId="19313"/>
    <cellStyle name="40% - Accent4 2 3 2 3 2 2" xfId="19314"/>
    <cellStyle name="40% - Accent4 2 3 2 3 2 2 2" xfId="19315"/>
    <cellStyle name="40% - Accent4 2 3 2 3 2 2 2 2" xfId="19316"/>
    <cellStyle name="40% - Accent4 2 3 2 3 2 2 2 3" xfId="53805"/>
    <cellStyle name="40% - Accent4 2 3 2 3 2 2 3" xfId="19317"/>
    <cellStyle name="40% - Accent4 2 3 2 3 2 2 4" xfId="19318"/>
    <cellStyle name="40% - Accent4 2 3 2 3 2 3" xfId="19319"/>
    <cellStyle name="40% - Accent4 2 3 2 3 2 3 2" xfId="19320"/>
    <cellStyle name="40% - Accent4 2 3 2 3 2 3 2 2" xfId="19321"/>
    <cellStyle name="40% - Accent4 2 3 2 3 2 3 2 3" xfId="53806"/>
    <cellStyle name="40% - Accent4 2 3 2 3 2 3 3" xfId="19322"/>
    <cellStyle name="40% - Accent4 2 3 2 3 2 3 4" xfId="19323"/>
    <cellStyle name="40% - Accent4 2 3 2 3 2 4" xfId="19324"/>
    <cellStyle name="40% - Accent4 2 3 2 3 2 4 2" xfId="19325"/>
    <cellStyle name="40% - Accent4 2 3 2 3 2 4 3" xfId="53807"/>
    <cellStyle name="40% - Accent4 2 3 2 3 2 5" xfId="19326"/>
    <cellStyle name="40% - Accent4 2 3 2 3 2 6" xfId="19327"/>
    <cellStyle name="40% - Accent4 2 3 2 3 3" xfId="19328"/>
    <cellStyle name="40% - Accent4 2 3 2 3 3 2" xfId="19329"/>
    <cellStyle name="40% - Accent4 2 3 2 3 3 2 2" xfId="19330"/>
    <cellStyle name="40% - Accent4 2 3 2 3 3 2 3" xfId="53808"/>
    <cellStyle name="40% - Accent4 2 3 2 3 3 3" xfId="19331"/>
    <cellStyle name="40% - Accent4 2 3 2 3 3 4" xfId="19332"/>
    <cellStyle name="40% - Accent4 2 3 2 3 4" xfId="19333"/>
    <cellStyle name="40% - Accent4 2 3 2 3 4 2" xfId="19334"/>
    <cellStyle name="40% - Accent4 2 3 2 3 4 2 2" xfId="19335"/>
    <cellStyle name="40% - Accent4 2 3 2 3 4 2 3" xfId="53809"/>
    <cellStyle name="40% - Accent4 2 3 2 3 4 3" xfId="19336"/>
    <cellStyle name="40% - Accent4 2 3 2 3 4 4" xfId="19337"/>
    <cellStyle name="40% - Accent4 2 3 2 3 5" xfId="19338"/>
    <cellStyle name="40% - Accent4 2 3 2 3 5 2" xfId="19339"/>
    <cellStyle name="40% - Accent4 2 3 2 3 5 3" xfId="53810"/>
    <cellStyle name="40% - Accent4 2 3 2 3 6" xfId="19340"/>
    <cellStyle name="40% - Accent4 2 3 2 3 7" xfId="19341"/>
    <cellStyle name="40% - Accent4 2 3 2 4" xfId="19342"/>
    <cellStyle name="40% - Accent4 2 3 2 4 2" xfId="19343"/>
    <cellStyle name="40% - Accent4 2 3 2 4 2 2" xfId="19344"/>
    <cellStyle name="40% - Accent4 2 3 2 4 2 2 2" xfId="19345"/>
    <cellStyle name="40% - Accent4 2 3 2 4 2 2 3" xfId="53811"/>
    <cellStyle name="40% - Accent4 2 3 2 4 2 3" xfId="19346"/>
    <cellStyle name="40% - Accent4 2 3 2 4 2 4" xfId="19347"/>
    <cellStyle name="40% - Accent4 2 3 2 4 3" xfId="19348"/>
    <cellStyle name="40% - Accent4 2 3 2 4 3 2" xfId="19349"/>
    <cellStyle name="40% - Accent4 2 3 2 4 3 2 2" xfId="19350"/>
    <cellStyle name="40% - Accent4 2 3 2 4 3 2 3" xfId="53812"/>
    <cellStyle name="40% - Accent4 2 3 2 4 3 3" xfId="19351"/>
    <cellStyle name="40% - Accent4 2 3 2 4 3 4" xfId="19352"/>
    <cellStyle name="40% - Accent4 2 3 2 4 4" xfId="19353"/>
    <cellStyle name="40% - Accent4 2 3 2 4 4 2" xfId="19354"/>
    <cellStyle name="40% - Accent4 2 3 2 4 4 3" xfId="53813"/>
    <cellStyle name="40% - Accent4 2 3 2 4 5" xfId="19355"/>
    <cellStyle name="40% - Accent4 2 3 2 4 6" xfId="19356"/>
    <cellStyle name="40% - Accent4 2 3 2 5" xfId="19357"/>
    <cellStyle name="40% - Accent4 2 3 2 5 2" xfId="19358"/>
    <cellStyle name="40% - Accent4 2 3 2 5 2 2" xfId="19359"/>
    <cellStyle name="40% - Accent4 2 3 2 5 2 2 2" xfId="19360"/>
    <cellStyle name="40% - Accent4 2 3 2 5 2 2 3" xfId="53814"/>
    <cellStyle name="40% - Accent4 2 3 2 5 2 3" xfId="19361"/>
    <cellStyle name="40% - Accent4 2 3 2 5 2 4" xfId="19362"/>
    <cellStyle name="40% - Accent4 2 3 2 5 3" xfId="19363"/>
    <cellStyle name="40% - Accent4 2 3 2 5 3 2" xfId="19364"/>
    <cellStyle name="40% - Accent4 2 3 2 5 3 3" xfId="53815"/>
    <cellStyle name="40% - Accent4 2 3 2 5 4" xfId="19365"/>
    <cellStyle name="40% - Accent4 2 3 2 5 5" xfId="19366"/>
    <cellStyle name="40% - Accent4 2 3 2 6" xfId="19367"/>
    <cellStyle name="40% - Accent4 2 3 2 6 2" xfId="19368"/>
    <cellStyle name="40% - Accent4 2 3 2 6 2 2" xfId="19369"/>
    <cellStyle name="40% - Accent4 2 3 2 6 2 3" xfId="53816"/>
    <cellStyle name="40% - Accent4 2 3 2 6 3" xfId="19370"/>
    <cellStyle name="40% - Accent4 2 3 2 6 4" xfId="19371"/>
    <cellStyle name="40% - Accent4 2 3 2 7" xfId="19372"/>
    <cellStyle name="40% - Accent4 2 3 2 7 2" xfId="19373"/>
    <cellStyle name="40% - Accent4 2 3 2 7 2 2" xfId="19374"/>
    <cellStyle name="40% - Accent4 2 3 2 7 2 3" xfId="53817"/>
    <cellStyle name="40% - Accent4 2 3 2 7 3" xfId="19375"/>
    <cellStyle name="40% - Accent4 2 3 2 7 4" xfId="19376"/>
    <cellStyle name="40% - Accent4 2 3 2 8" xfId="19377"/>
    <cellStyle name="40% - Accent4 2 3 2 8 2" xfId="19378"/>
    <cellStyle name="40% - Accent4 2 3 2 8 3" xfId="53818"/>
    <cellStyle name="40% - Accent4 2 3 2 9" xfId="19379"/>
    <cellStyle name="40% - Accent4 2 3 3" xfId="19380"/>
    <cellStyle name="40% - Accent4 2 3 3 2" xfId="19381"/>
    <cellStyle name="40% - Accent4 2 3 3 2 2" xfId="19382"/>
    <cellStyle name="40% - Accent4 2 3 3 2 2 2" xfId="19383"/>
    <cellStyle name="40% - Accent4 2 3 3 2 2 2 2" xfId="19384"/>
    <cellStyle name="40% - Accent4 2 3 3 2 2 2 2 2" xfId="19385"/>
    <cellStyle name="40% - Accent4 2 3 3 2 2 2 2 3" xfId="53819"/>
    <cellStyle name="40% - Accent4 2 3 3 2 2 2 3" xfId="19386"/>
    <cellStyle name="40% - Accent4 2 3 3 2 2 2 4" xfId="19387"/>
    <cellStyle name="40% - Accent4 2 3 3 2 2 3" xfId="19388"/>
    <cellStyle name="40% - Accent4 2 3 3 2 2 3 2" xfId="19389"/>
    <cellStyle name="40% - Accent4 2 3 3 2 2 3 2 2" xfId="19390"/>
    <cellStyle name="40% - Accent4 2 3 3 2 2 3 2 3" xfId="53820"/>
    <cellStyle name="40% - Accent4 2 3 3 2 2 3 3" xfId="19391"/>
    <cellStyle name="40% - Accent4 2 3 3 2 2 3 4" xfId="19392"/>
    <cellStyle name="40% - Accent4 2 3 3 2 2 4" xfId="19393"/>
    <cellStyle name="40% - Accent4 2 3 3 2 2 4 2" xfId="19394"/>
    <cellStyle name="40% - Accent4 2 3 3 2 2 4 3" xfId="53821"/>
    <cellStyle name="40% - Accent4 2 3 3 2 2 5" xfId="19395"/>
    <cellStyle name="40% - Accent4 2 3 3 2 2 6" xfId="19396"/>
    <cellStyle name="40% - Accent4 2 3 3 2 3" xfId="19397"/>
    <cellStyle name="40% - Accent4 2 3 3 2 3 2" xfId="19398"/>
    <cellStyle name="40% - Accent4 2 3 3 2 3 2 2" xfId="19399"/>
    <cellStyle name="40% - Accent4 2 3 3 2 3 2 3" xfId="53822"/>
    <cellStyle name="40% - Accent4 2 3 3 2 3 3" xfId="19400"/>
    <cellStyle name="40% - Accent4 2 3 3 2 3 4" xfId="19401"/>
    <cellStyle name="40% - Accent4 2 3 3 2 4" xfId="19402"/>
    <cellStyle name="40% - Accent4 2 3 3 2 4 2" xfId="19403"/>
    <cellStyle name="40% - Accent4 2 3 3 2 4 2 2" xfId="19404"/>
    <cellStyle name="40% - Accent4 2 3 3 2 4 2 3" xfId="53823"/>
    <cellStyle name="40% - Accent4 2 3 3 2 4 3" xfId="19405"/>
    <cellStyle name="40% - Accent4 2 3 3 2 4 4" xfId="19406"/>
    <cellStyle name="40% - Accent4 2 3 3 2 5" xfId="19407"/>
    <cellStyle name="40% - Accent4 2 3 3 2 5 2" xfId="19408"/>
    <cellStyle name="40% - Accent4 2 3 3 2 5 3" xfId="53824"/>
    <cellStyle name="40% - Accent4 2 3 3 2 6" xfId="19409"/>
    <cellStyle name="40% - Accent4 2 3 3 2 7" xfId="19410"/>
    <cellStyle name="40% - Accent4 2 3 3 3" xfId="19411"/>
    <cellStyle name="40% - Accent4 2 3 3 3 2" xfId="19412"/>
    <cellStyle name="40% - Accent4 2 3 3 3 2 2" xfId="19413"/>
    <cellStyle name="40% - Accent4 2 3 3 3 2 2 2" xfId="19414"/>
    <cellStyle name="40% - Accent4 2 3 3 3 2 2 3" xfId="53825"/>
    <cellStyle name="40% - Accent4 2 3 3 3 2 3" xfId="19415"/>
    <cellStyle name="40% - Accent4 2 3 3 3 2 4" xfId="19416"/>
    <cellStyle name="40% - Accent4 2 3 3 3 3" xfId="19417"/>
    <cellStyle name="40% - Accent4 2 3 3 3 3 2" xfId="19418"/>
    <cellStyle name="40% - Accent4 2 3 3 3 3 2 2" xfId="19419"/>
    <cellStyle name="40% - Accent4 2 3 3 3 3 2 3" xfId="53826"/>
    <cellStyle name="40% - Accent4 2 3 3 3 3 3" xfId="19420"/>
    <cellStyle name="40% - Accent4 2 3 3 3 3 4" xfId="19421"/>
    <cellStyle name="40% - Accent4 2 3 3 3 4" xfId="19422"/>
    <cellStyle name="40% - Accent4 2 3 3 3 4 2" xfId="19423"/>
    <cellStyle name="40% - Accent4 2 3 3 3 4 3" xfId="53827"/>
    <cellStyle name="40% - Accent4 2 3 3 3 5" xfId="19424"/>
    <cellStyle name="40% - Accent4 2 3 3 3 6" xfId="19425"/>
    <cellStyle name="40% - Accent4 2 3 3 4" xfId="19426"/>
    <cellStyle name="40% - Accent4 2 3 3 4 2" xfId="19427"/>
    <cellStyle name="40% - Accent4 2 3 3 4 2 2" xfId="19428"/>
    <cellStyle name="40% - Accent4 2 3 3 4 2 3" xfId="53828"/>
    <cellStyle name="40% - Accent4 2 3 3 4 3" xfId="19429"/>
    <cellStyle name="40% - Accent4 2 3 3 4 4" xfId="19430"/>
    <cellStyle name="40% - Accent4 2 3 3 5" xfId="19431"/>
    <cellStyle name="40% - Accent4 2 3 3 5 2" xfId="19432"/>
    <cellStyle name="40% - Accent4 2 3 3 5 2 2" xfId="19433"/>
    <cellStyle name="40% - Accent4 2 3 3 5 2 3" xfId="53829"/>
    <cellStyle name="40% - Accent4 2 3 3 5 3" xfId="19434"/>
    <cellStyle name="40% - Accent4 2 3 3 5 4" xfId="19435"/>
    <cellStyle name="40% - Accent4 2 3 3 6" xfId="19436"/>
    <cellStyle name="40% - Accent4 2 3 3 6 2" xfId="19437"/>
    <cellStyle name="40% - Accent4 2 3 3 6 3" xfId="53830"/>
    <cellStyle name="40% - Accent4 2 3 3 7" xfId="19438"/>
    <cellStyle name="40% - Accent4 2 3 3 8" xfId="19439"/>
    <cellStyle name="40% - Accent4 2 3 4" xfId="19440"/>
    <cellStyle name="40% - Accent4 2 3 4 2" xfId="19441"/>
    <cellStyle name="40% - Accent4 2 3 4 2 2" xfId="19442"/>
    <cellStyle name="40% - Accent4 2 3 4 2 2 2" xfId="19443"/>
    <cellStyle name="40% - Accent4 2 3 4 2 2 2 2" xfId="19444"/>
    <cellStyle name="40% - Accent4 2 3 4 2 2 2 3" xfId="53831"/>
    <cellStyle name="40% - Accent4 2 3 4 2 2 3" xfId="19445"/>
    <cellStyle name="40% - Accent4 2 3 4 2 2 4" xfId="19446"/>
    <cellStyle name="40% - Accent4 2 3 4 2 3" xfId="19447"/>
    <cellStyle name="40% - Accent4 2 3 4 2 3 2" xfId="19448"/>
    <cellStyle name="40% - Accent4 2 3 4 2 3 2 2" xfId="19449"/>
    <cellStyle name="40% - Accent4 2 3 4 2 3 2 3" xfId="53832"/>
    <cellStyle name="40% - Accent4 2 3 4 2 3 3" xfId="19450"/>
    <cellStyle name="40% - Accent4 2 3 4 2 3 4" xfId="19451"/>
    <cellStyle name="40% - Accent4 2 3 4 2 4" xfId="19452"/>
    <cellStyle name="40% - Accent4 2 3 4 2 4 2" xfId="19453"/>
    <cellStyle name="40% - Accent4 2 3 4 2 4 3" xfId="53833"/>
    <cellStyle name="40% - Accent4 2 3 4 2 5" xfId="19454"/>
    <cellStyle name="40% - Accent4 2 3 4 2 6" xfId="19455"/>
    <cellStyle name="40% - Accent4 2 3 4 3" xfId="19456"/>
    <cellStyle name="40% - Accent4 2 3 4 3 2" xfId="19457"/>
    <cellStyle name="40% - Accent4 2 3 4 3 2 2" xfId="19458"/>
    <cellStyle name="40% - Accent4 2 3 4 3 2 3" xfId="53834"/>
    <cellStyle name="40% - Accent4 2 3 4 3 3" xfId="19459"/>
    <cellStyle name="40% - Accent4 2 3 4 3 4" xfId="19460"/>
    <cellStyle name="40% - Accent4 2 3 4 4" xfId="19461"/>
    <cellStyle name="40% - Accent4 2 3 4 4 2" xfId="19462"/>
    <cellStyle name="40% - Accent4 2 3 4 4 2 2" xfId="19463"/>
    <cellStyle name="40% - Accent4 2 3 4 4 2 3" xfId="53835"/>
    <cellStyle name="40% - Accent4 2 3 4 4 3" xfId="19464"/>
    <cellStyle name="40% - Accent4 2 3 4 4 4" xfId="19465"/>
    <cellStyle name="40% - Accent4 2 3 4 5" xfId="19466"/>
    <cellStyle name="40% - Accent4 2 3 4 5 2" xfId="19467"/>
    <cellStyle name="40% - Accent4 2 3 4 5 3" xfId="53836"/>
    <cellStyle name="40% - Accent4 2 3 4 6" xfId="19468"/>
    <cellStyle name="40% - Accent4 2 3 4 7" xfId="19469"/>
    <cellStyle name="40% - Accent4 2 3 5" xfId="19470"/>
    <cellStyle name="40% - Accent4 2 3 5 2" xfId="19471"/>
    <cellStyle name="40% - Accent4 2 3 5 2 2" xfId="19472"/>
    <cellStyle name="40% - Accent4 2 3 5 2 2 2" xfId="19473"/>
    <cellStyle name="40% - Accent4 2 3 5 2 2 3" xfId="53837"/>
    <cellStyle name="40% - Accent4 2 3 5 2 3" xfId="19474"/>
    <cellStyle name="40% - Accent4 2 3 5 2 4" xfId="19475"/>
    <cellStyle name="40% - Accent4 2 3 5 3" xfId="19476"/>
    <cellStyle name="40% - Accent4 2 3 5 3 2" xfId="19477"/>
    <cellStyle name="40% - Accent4 2 3 5 3 2 2" xfId="19478"/>
    <cellStyle name="40% - Accent4 2 3 5 3 2 3" xfId="53838"/>
    <cellStyle name="40% - Accent4 2 3 5 3 3" xfId="19479"/>
    <cellStyle name="40% - Accent4 2 3 5 3 4" xfId="19480"/>
    <cellStyle name="40% - Accent4 2 3 5 4" xfId="19481"/>
    <cellStyle name="40% - Accent4 2 3 5 4 2" xfId="19482"/>
    <cellStyle name="40% - Accent4 2 3 5 4 3" xfId="53839"/>
    <cellStyle name="40% - Accent4 2 3 5 5" xfId="19483"/>
    <cellStyle name="40% - Accent4 2 3 5 6" xfId="19484"/>
    <cellStyle name="40% - Accent4 2 3 6" xfId="19485"/>
    <cellStyle name="40% - Accent4 2 3 6 2" xfId="19486"/>
    <cellStyle name="40% - Accent4 2 3 6 2 2" xfId="19487"/>
    <cellStyle name="40% - Accent4 2 3 6 2 2 2" xfId="19488"/>
    <cellStyle name="40% - Accent4 2 3 6 2 2 3" xfId="53840"/>
    <cellStyle name="40% - Accent4 2 3 6 2 3" xfId="19489"/>
    <cellStyle name="40% - Accent4 2 3 6 2 4" xfId="19490"/>
    <cellStyle name="40% - Accent4 2 3 6 3" xfId="19491"/>
    <cellStyle name="40% - Accent4 2 3 6 3 2" xfId="19492"/>
    <cellStyle name="40% - Accent4 2 3 6 3 3" xfId="53841"/>
    <cellStyle name="40% - Accent4 2 3 6 4" xfId="19493"/>
    <cellStyle name="40% - Accent4 2 3 6 5" xfId="19494"/>
    <cellStyle name="40% - Accent4 2 3 7" xfId="19495"/>
    <cellStyle name="40% - Accent4 2 3 7 2" xfId="19496"/>
    <cellStyle name="40% - Accent4 2 3 7 2 2" xfId="19497"/>
    <cellStyle name="40% - Accent4 2 3 7 2 3" xfId="53842"/>
    <cellStyle name="40% - Accent4 2 3 7 3" xfId="19498"/>
    <cellStyle name="40% - Accent4 2 3 7 4" xfId="19499"/>
    <cellStyle name="40% - Accent4 2 3 8" xfId="19500"/>
    <cellStyle name="40% - Accent4 2 3 8 2" xfId="19501"/>
    <cellStyle name="40% - Accent4 2 3 8 2 2" xfId="19502"/>
    <cellStyle name="40% - Accent4 2 3 8 2 3" xfId="53843"/>
    <cellStyle name="40% - Accent4 2 3 8 3" xfId="19503"/>
    <cellStyle name="40% - Accent4 2 3 8 4" xfId="19504"/>
    <cellStyle name="40% - Accent4 2 3 9" xfId="19505"/>
    <cellStyle name="40% - Accent4 2 3 9 2" xfId="19506"/>
    <cellStyle name="40% - Accent4 2 3 9 3" xfId="53844"/>
    <cellStyle name="40% - Accent4 2 4" xfId="19507"/>
    <cellStyle name="40% - Accent4 2 4 10" xfId="19508"/>
    <cellStyle name="40% - Accent4 2 4 2" xfId="19509"/>
    <cellStyle name="40% - Accent4 2 4 2 2" xfId="19510"/>
    <cellStyle name="40% - Accent4 2 4 2 2 2" xfId="19511"/>
    <cellStyle name="40% - Accent4 2 4 2 2 2 2" xfId="19512"/>
    <cellStyle name="40% - Accent4 2 4 2 2 2 2 2" xfId="19513"/>
    <cellStyle name="40% - Accent4 2 4 2 2 2 2 2 2" xfId="19514"/>
    <cellStyle name="40% - Accent4 2 4 2 2 2 2 2 3" xfId="53845"/>
    <cellStyle name="40% - Accent4 2 4 2 2 2 2 3" xfId="19515"/>
    <cellStyle name="40% - Accent4 2 4 2 2 2 2 4" xfId="19516"/>
    <cellStyle name="40% - Accent4 2 4 2 2 2 3" xfId="19517"/>
    <cellStyle name="40% - Accent4 2 4 2 2 2 3 2" xfId="19518"/>
    <cellStyle name="40% - Accent4 2 4 2 2 2 3 2 2" xfId="19519"/>
    <cellStyle name="40% - Accent4 2 4 2 2 2 3 2 3" xfId="53846"/>
    <cellStyle name="40% - Accent4 2 4 2 2 2 3 3" xfId="19520"/>
    <cellStyle name="40% - Accent4 2 4 2 2 2 3 4" xfId="19521"/>
    <cellStyle name="40% - Accent4 2 4 2 2 2 4" xfId="19522"/>
    <cellStyle name="40% - Accent4 2 4 2 2 2 4 2" xfId="19523"/>
    <cellStyle name="40% - Accent4 2 4 2 2 2 4 3" xfId="53847"/>
    <cellStyle name="40% - Accent4 2 4 2 2 2 5" xfId="19524"/>
    <cellStyle name="40% - Accent4 2 4 2 2 2 6" xfId="19525"/>
    <cellStyle name="40% - Accent4 2 4 2 2 3" xfId="19526"/>
    <cellStyle name="40% - Accent4 2 4 2 2 3 2" xfId="19527"/>
    <cellStyle name="40% - Accent4 2 4 2 2 3 2 2" xfId="19528"/>
    <cellStyle name="40% - Accent4 2 4 2 2 3 2 3" xfId="53848"/>
    <cellStyle name="40% - Accent4 2 4 2 2 3 3" xfId="19529"/>
    <cellStyle name="40% - Accent4 2 4 2 2 3 4" xfId="19530"/>
    <cellStyle name="40% - Accent4 2 4 2 2 4" xfId="19531"/>
    <cellStyle name="40% - Accent4 2 4 2 2 4 2" xfId="19532"/>
    <cellStyle name="40% - Accent4 2 4 2 2 4 2 2" xfId="19533"/>
    <cellStyle name="40% - Accent4 2 4 2 2 4 2 3" xfId="53849"/>
    <cellStyle name="40% - Accent4 2 4 2 2 4 3" xfId="19534"/>
    <cellStyle name="40% - Accent4 2 4 2 2 4 4" xfId="19535"/>
    <cellStyle name="40% - Accent4 2 4 2 2 5" xfId="19536"/>
    <cellStyle name="40% - Accent4 2 4 2 2 5 2" xfId="19537"/>
    <cellStyle name="40% - Accent4 2 4 2 2 5 3" xfId="53850"/>
    <cellStyle name="40% - Accent4 2 4 2 2 6" xfId="19538"/>
    <cellStyle name="40% - Accent4 2 4 2 2 7" xfId="19539"/>
    <cellStyle name="40% - Accent4 2 4 2 3" xfId="19540"/>
    <cellStyle name="40% - Accent4 2 4 2 3 2" xfId="19541"/>
    <cellStyle name="40% - Accent4 2 4 2 3 2 2" xfId="19542"/>
    <cellStyle name="40% - Accent4 2 4 2 3 2 2 2" xfId="19543"/>
    <cellStyle name="40% - Accent4 2 4 2 3 2 2 3" xfId="53851"/>
    <cellStyle name="40% - Accent4 2 4 2 3 2 3" xfId="19544"/>
    <cellStyle name="40% - Accent4 2 4 2 3 2 4" xfId="19545"/>
    <cellStyle name="40% - Accent4 2 4 2 3 3" xfId="19546"/>
    <cellStyle name="40% - Accent4 2 4 2 3 3 2" xfId="19547"/>
    <cellStyle name="40% - Accent4 2 4 2 3 3 2 2" xfId="19548"/>
    <cellStyle name="40% - Accent4 2 4 2 3 3 2 3" xfId="53852"/>
    <cellStyle name="40% - Accent4 2 4 2 3 3 3" xfId="19549"/>
    <cellStyle name="40% - Accent4 2 4 2 3 3 4" xfId="19550"/>
    <cellStyle name="40% - Accent4 2 4 2 3 4" xfId="19551"/>
    <cellStyle name="40% - Accent4 2 4 2 3 4 2" xfId="19552"/>
    <cellStyle name="40% - Accent4 2 4 2 3 4 3" xfId="53853"/>
    <cellStyle name="40% - Accent4 2 4 2 3 5" xfId="19553"/>
    <cellStyle name="40% - Accent4 2 4 2 3 6" xfId="19554"/>
    <cellStyle name="40% - Accent4 2 4 2 4" xfId="19555"/>
    <cellStyle name="40% - Accent4 2 4 2 4 2" xfId="19556"/>
    <cellStyle name="40% - Accent4 2 4 2 4 2 2" xfId="19557"/>
    <cellStyle name="40% - Accent4 2 4 2 4 2 3" xfId="53854"/>
    <cellStyle name="40% - Accent4 2 4 2 4 3" xfId="19558"/>
    <cellStyle name="40% - Accent4 2 4 2 4 4" xfId="19559"/>
    <cellStyle name="40% - Accent4 2 4 2 5" xfId="19560"/>
    <cellStyle name="40% - Accent4 2 4 2 5 2" xfId="19561"/>
    <cellStyle name="40% - Accent4 2 4 2 5 2 2" xfId="19562"/>
    <cellStyle name="40% - Accent4 2 4 2 5 2 3" xfId="53855"/>
    <cellStyle name="40% - Accent4 2 4 2 5 3" xfId="19563"/>
    <cellStyle name="40% - Accent4 2 4 2 5 4" xfId="19564"/>
    <cellStyle name="40% - Accent4 2 4 2 6" xfId="19565"/>
    <cellStyle name="40% - Accent4 2 4 2 6 2" xfId="19566"/>
    <cellStyle name="40% - Accent4 2 4 2 6 3" xfId="53856"/>
    <cellStyle name="40% - Accent4 2 4 2 7" xfId="19567"/>
    <cellStyle name="40% - Accent4 2 4 2 8" xfId="19568"/>
    <cellStyle name="40% - Accent4 2 4 3" xfId="19569"/>
    <cellStyle name="40% - Accent4 2 4 3 2" xfId="19570"/>
    <cellStyle name="40% - Accent4 2 4 3 2 2" xfId="19571"/>
    <cellStyle name="40% - Accent4 2 4 3 2 2 2" xfId="19572"/>
    <cellStyle name="40% - Accent4 2 4 3 2 2 2 2" xfId="19573"/>
    <cellStyle name="40% - Accent4 2 4 3 2 2 2 3" xfId="53857"/>
    <cellStyle name="40% - Accent4 2 4 3 2 2 3" xfId="19574"/>
    <cellStyle name="40% - Accent4 2 4 3 2 2 4" xfId="19575"/>
    <cellStyle name="40% - Accent4 2 4 3 2 3" xfId="19576"/>
    <cellStyle name="40% - Accent4 2 4 3 2 3 2" xfId="19577"/>
    <cellStyle name="40% - Accent4 2 4 3 2 3 2 2" xfId="19578"/>
    <cellStyle name="40% - Accent4 2 4 3 2 3 2 3" xfId="53858"/>
    <cellStyle name="40% - Accent4 2 4 3 2 3 3" xfId="19579"/>
    <cellStyle name="40% - Accent4 2 4 3 2 3 4" xfId="19580"/>
    <cellStyle name="40% - Accent4 2 4 3 2 4" xfId="19581"/>
    <cellStyle name="40% - Accent4 2 4 3 2 4 2" xfId="19582"/>
    <cellStyle name="40% - Accent4 2 4 3 2 4 3" xfId="53859"/>
    <cellStyle name="40% - Accent4 2 4 3 2 5" xfId="19583"/>
    <cellStyle name="40% - Accent4 2 4 3 2 6" xfId="19584"/>
    <cellStyle name="40% - Accent4 2 4 3 3" xfId="19585"/>
    <cellStyle name="40% - Accent4 2 4 3 3 2" xfId="19586"/>
    <cellStyle name="40% - Accent4 2 4 3 3 2 2" xfId="19587"/>
    <cellStyle name="40% - Accent4 2 4 3 3 2 3" xfId="53860"/>
    <cellStyle name="40% - Accent4 2 4 3 3 3" xfId="19588"/>
    <cellStyle name="40% - Accent4 2 4 3 3 4" xfId="19589"/>
    <cellStyle name="40% - Accent4 2 4 3 4" xfId="19590"/>
    <cellStyle name="40% - Accent4 2 4 3 4 2" xfId="19591"/>
    <cellStyle name="40% - Accent4 2 4 3 4 2 2" xfId="19592"/>
    <cellStyle name="40% - Accent4 2 4 3 4 2 3" xfId="53861"/>
    <cellStyle name="40% - Accent4 2 4 3 4 3" xfId="19593"/>
    <cellStyle name="40% - Accent4 2 4 3 4 4" xfId="19594"/>
    <cellStyle name="40% - Accent4 2 4 3 5" xfId="19595"/>
    <cellStyle name="40% - Accent4 2 4 3 5 2" xfId="19596"/>
    <cellStyle name="40% - Accent4 2 4 3 5 3" xfId="53862"/>
    <cellStyle name="40% - Accent4 2 4 3 6" xfId="19597"/>
    <cellStyle name="40% - Accent4 2 4 3 7" xfId="19598"/>
    <cellStyle name="40% - Accent4 2 4 4" xfId="19599"/>
    <cellStyle name="40% - Accent4 2 4 4 2" xfId="19600"/>
    <cellStyle name="40% - Accent4 2 4 4 2 2" xfId="19601"/>
    <cellStyle name="40% - Accent4 2 4 4 2 2 2" xfId="19602"/>
    <cellStyle name="40% - Accent4 2 4 4 2 2 3" xfId="53863"/>
    <cellStyle name="40% - Accent4 2 4 4 2 3" xfId="19603"/>
    <cellStyle name="40% - Accent4 2 4 4 2 4" xfId="19604"/>
    <cellStyle name="40% - Accent4 2 4 4 3" xfId="19605"/>
    <cellStyle name="40% - Accent4 2 4 4 3 2" xfId="19606"/>
    <cellStyle name="40% - Accent4 2 4 4 3 2 2" xfId="19607"/>
    <cellStyle name="40% - Accent4 2 4 4 3 2 3" xfId="53864"/>
    <cellStyle name="40% - Accent4 2 4 4 3 3" xfId="19608"/>
    <cellStyle name="40% - Accent4 2 4 4 3 4" xfId="19609"/>
    <cellStyle name="40% - Accent4 2 4 4 4" xfId="19610"/>
    <cellStyle name="40% - Accent4 2 4 4 4 2" xfId="19611"/>
    <cellStyle name="40% - Accent4 2 4 4 4 3" xfId="53865"/>
    <cellStyle name="40% - Accent4 2 4 4 5" xfId="19612"/>
    <cellStyle name="40% - Accent4 2 4 4 6" xfId="19613"/>
    <cellStyle name="40% - Accent4 2 4 5" xfId="19614"/>
    <cellStyle name="40% - Accent4 2 4 5 2" xfId="19615"/>
    <cellStyle name="40% - Accent4 2 4 5 2 2" xfId="19616"/>
    <cellStyle name="40% - Accent4 2 4 5 2 2 2" xfId="19617"/>
    <cellStyle name="40% - Accent4 2 4 5 2 2 3" xfId="53866"/>
    <cellStyle name="40% - Accent4 2 4 5 2 3" xfId="19618"/>
    <cellStyle name="40% - Accent4 2 4 5 2 4" xfId="19619"/>
    <cellStyle name="40% - Accent4 2 4 5 3" xfId="19620"/>
    <cellStyle name="40% - Accent4 2 4 5 3 2" xfId="19621"/>
    <cellStyle name="40% - Accent4 2 4 5 3 3" xfId="53867"/>
    <cellStyle name="40% - Accent4 2 4 5 4" xfId="19622"/>
    <cellStyle name="40% - Accent4 2 4 5 5" xfId="19623"/>
    <cellStyle name="40% - Accent4 2 4 6" xfId="19624"/>
    <cellStyle name="40% - Accent4 2 4 6 2" xfId="19625"/>
    <cellStyle name="40% - Accent4 2 4 6 2 2" xfId="19626"/>
    <cellStyle name="40% - Accent4 2 4 6 2 3" xfId="53868"/>
    <cellStyle name="40% - Accent4 2 4 6 3" xfId="19627"/>
    <cellStyle name="40% - Accent4 2 4 6 4" xfId="19628"/>
    <cellStyle name="40% - Accent4 2 4 7" xfId="19629"/>
    <cellStyle name="40% - Accent4 2 4 7 2" xfId="19630"/>
    <cellStyle name="40% - Accent4 2 4 7 2 2" xfId="19631"/>
    <cellStyle name="40% - Accent4 2 4 7 2 3" xfId="53869"/>
    <cellStyle name="40% - Accent4 2 4 7 3" xfId="19632"/>
    <cellStyle name="40% - Accent4 2 4 7 4" xfId="19633"/>
    <cellStyle name="40% - Accent4 2 4 8" xfId="19634"/>
    <cellStyle name="40% - Accent4 2 4 8 2" xfId="19635"/>
    <cellStyle name="40% - Accent4 2 4 8 3" xfId="53870"/>
    <cellStyle name="40% - Accent4 2 4 9" xfId="19636"/>
    <cellStyle name="40% - Accent4 2 5" xfId="19637"/>
    <cellStyle name="40% - Accent4 2 5 10" xfId="19638"/>
    <cellStyle name="40% - Accent4 2 5 2" xfId="19639"/>
    <cellStyle name="40% - Accent4 2 5 2 2" xfId="19640"/>
    <cellStyle name="40% - Accent4 2 5 2 2 2" xfId="19641"/>
    <cellStyle name="40% - Accent4 2 5 2 2 2 2" xfId="19642"/>
    <cellStyle name="40% - Accent4 2 5 2 2 2 2 2" xfId="19643"/>
    <cellStyle name="40% - Accent4 2 5 2 2 2 2 2 2" xfId="19644"/>
    <cellStyle name="40% - Accent4 2 5 2 2 2 2 2 3" xfId="53871"/>
    <cellStyle name="40% - Accent4 2 5 2 2 2 2 3" xfId="19645"/>
    <cellStyle name="40% - Accent4 2 5 2 2 2 2 4" xfId="19646"/>
    <cellStyle name="40% - Accent4 2 5 2 2 2 3" xfId="19647"/>
    <cellStyle name="40% - Accent4 2 5 2 2 2 3 2" xfId="19648"/>
    <cellStyle name="40% - Accent4 2 5 2 2 2 3 2 2" xfId="19649"/>
    <cellStyle name="40% - Accent4 2 5 2 2 2 3 2 3" xfId="53872"/>
    <cellStyle name="40% - Accent4 2 5 2 2 2 3 3" xfId="19650"/>
    <cellStyle name="40% - Accent4 2 5 2 2 2 3 4" xfId="19651"/>
    <cellStyle name="40% - Accent4 2 5 2 2 2 4" xfId="19652"/>
    <cellStyle name="40% - Accent4 2 5 2 2 2 4 2" xfId="19653"/>
    <cellStyle name="40% - Accent4 2 5 2 2 2 4 3" xfId="53873"/>
    <cellStyle name="40% - Accent4 2 5 2 2 2 5" xfId="19654"/>
    <cellStyle name="40% - Accent4 2 5 2 2 2 6" xfId="19655"/>
    <cellStyle name="40% - Accent4 2 5 2 2 3" xfId="19656"/>
    <cellStyle name="40% - Accent4 2 5 2 2 3 2" xfId="19657"/>
    <cellStyle name="40% - Accent4 2 5 2 2 3 2 2" xfId="19658"/>
    <cellStyle name="40% - Accent4 2 5 2 2 3 2 3" xfId="53874"/>
    <cellStyle name="40% - Accent4 2 5 2 2 3 3" xfId="19659"/>
    <cellStyle name="40% - Accent4 2 5 2 2 3 4" xfId="19660"/>
    <cellStyle name="40% - Accent4 2 5 2 2 4" xfId="19661"/>
    <cellStyle name="40% - Accent4 2 5 2 2 4 2" xfId="19662"/>
    <cellStyle name="40% - Accent4 2 5 2 2 4 2 2" xfId="19663"/>
    <cellStyle name="40% - Accent4 2 5 2 2 4 2 3" xfId="53875"/>
    <cellStyle name="40% - Accent4 2 5 2 2 4 3" xfId="19664"/>
    <cellStyle name="40% - Accent4 2 5 2 2 4 4" xfId="19665"/>
    <cellStyle name="40% - Accent4 2 5 2 2 5" xfId="19666"/>
    <cellStyle name="40% - Accent4 2 5 2 2 5 2" xfId="19667"/>
    <cellStyle name="40% - Accent4 2 5 2 2 5 3" xfId="53876"/>
    <cellStyle name="40% - Accent4 2 5 2 2 6" xfId="19668"/>
    <cellStyle name="40% - Accent4 2 5 2 2 7" xfId="19669"/>
    <cellStyle name="40% - Accent4 2 5 2 3" xfId="19670"/>
    <cellStyle name="40% - Accent4 2 5 2 3 2" xfId="19671"/>
    <cellStyle name="40% - Accent4 2 5 2 3 2 2" xfId="19672"/>
    <cellStyle name="40% - Accent4 2 5 2 3 2 2 2" xfId="19673"/>
    <cellStyle name="40% - Accent4 2 5 2 3 2 2 3" xfId="53877"/>
    <cellStyle name="40% - Accent4 2 5 2 3 2 3" xfId="19674"/>
    <cellStyle name="40% - Accent4 2 5 2 3 2 4" xfId="19675"/>
    <cellStyle name="40% - Accent4 2 5 2 3 3" xfId="19676"/>
    <cellStyle name="40% - Accent4 2 5 2 3 3 2" xfId="19677"/>
    <cellStyle name="40% - Accent4 2 5 2 3 3 2 2" xfId="19678"/>
    <cellStyle name="40% - Accent4 2 5 2 3 3 2 3" xfId="53878"/>
    <cellStyle name="40% - Accent4 2 5 2 3 3 3" xfId="19679"/>
    <cellStyle name="40% - Accent4 2 5 2 3 3 4" xfId="19680"/>
    <cellStyle name="40% - Accent4 2 5 2 3 4" xfId="19681"/>
    <cellStyle name="40% - Accent4 2 5 2 3 4 2" xfId="19682"/>
    <cellStyle name="40% - Accent4 2 5 2 3 4 3" xfId="53879"/>
    <cellStyle name="40% - Accent4 2 5 2 3 5" xfId="19683"/>
    <cellStyle name="40% - Accent4 2 5 2 3 6" xfId="19684"/>
    <cellStyle name="40% - Accent4 2 5 2 4" xfId="19685"/>
    <cellStyle name="40% - Accent4 2 5 2 4 2" xfId="19686"/>
    <cellStyle name="40% - Accent4 2 5 2 4 2 2" xfId="19687"/>
    <cellStyle name="40% - Accent4 2 5 2 4 2 3" xfId="53880"/>
    <cellStyle name="40% - Accent4 2 5 2 4 3" xfId="19688"/>
    <cellStyle name="40% - Accent4 2 5 2 4 4" xfId="19689"/>
    <cellStyle name="40% - Accent4 2 5 2 5" xfId="19690"/>
    <cellStyle name="40% - Accent4 2 5 2 5 2" xfId="19691"/>
    <cellStyle name="40% - Accent4 2 5 2 5 2 2" xfId="19692"/>
    <cellStyle name="40% - Accent4 2 5 2 5 2 3" xfId="53881"/>
    <cellStyle name="40% - Accent4 2 5 2 5 3" xfId="19693"/>
    <cellStyle name="40% - Accent4 2 5 2 5 4" xfId="19694"/>
    <cellStyle name="40% - Accent4 2 5 2 6" xfId="19695"/>
    <cellStyle name="40% - Accent4 2 5 2 6 2" xfId="19696"/>
    <cellStyle name="40% - Accent4 2 5 2 6 3" xfId="53882"/>
    <cellStyle name="40% - Accent4 2 5 2 7" xfId="19697"/>
    <cellStyle name="40% - Accent4 2 5 2 8" xfId="19698"/>
    <cellStyle name="40% - Accent4 2 5 3" xfId="19699"/>
    <cellStyle name="40% - Accent4 2 5 3 2" xfId="19700"/>
    <cellStyle name="40% - Accent4 2 5 3 2 2" xfId="19701"/>
    <cellStyle name="40% - Accent4 2 5 3 2 2 2" xfId="19702"/>
    <cellStyle name="40% - Accent4 2 5 3 2 2 2 2" xfId="19703"/>
    <cellStyle name="40% - Accent4 2 5 3 2 2 2 3" xfId="53883"/>
    <cellStyle name="40% - Accent4 2 5 3 2 2 3" xfId="19704"/>
    <cellStyle name="40% - Accent4 2 5 3 2 2 4" xfId="19705"/>
    <cellStyle name="40% - Accent4 2 5 3 2 3" xfId="19706"/>
    <cellStyle name="40% - Accent4 2 5 3 2 3 2" xfId="19707"/>
    <cellStyle name="40% - Accent4 2 5 3 2 3 2 2" xfId="19708"/>
    <cellStyle name="40% - Accent4 2 5 3 2 3 2 3" xfId="53884"/>
    <cellStyle name="40% - Accent4 2 5 3 2 3 3" xfId="19709"/>
    <cellStyle name="40% - Accent4 2 5 3 2 3 4" xfId="19710"/>
    <cellStyle name="40% - Accent4 2 5 3 2 4" xfId="19711"/>
    <cellStyle name="40% - Accent4 2 5 3 2 4 2" xfId="19712"/>
    <cellStyle name="40% - Accent4 2 5 3 2 4 3" xfId="53885"/>
    <cellStyle name="40% - Accent4 2 5 3 2 5" xfId="19713"/>
    <cellStyle name="40% - Accent4 2 5 3 2 6" xfId="19714"/>
    <cellStyle name="40% - Accent4 2 5 3 3" xfId="19715"/>
    <cellStyle name="40% - Accent4 2 5 3 3 2" xfId="19716"/>
    <cellStyle name="40% - Accent4 2 5 3 3 2 2" xfId="19717"/>
    <cellStyle name="40% - Accent4 2 5 3 3 2 3" xfId="53886"/>
    <cellStyle name="40% - Accent4 2 5 3 3 3" xfId="19718"/>
    <cellStyle name="40% - Accent4 2 5 3 3 4" xfId="19719"/>
    <cellStyle name="40% - Accent4 2 5 3 4" xfId="19720"/>
    <cellStyle name="40% - Accent4 2 5 3 4 2" xfId="19721"/>
    <cellStyle name="40% - Accent4 2 5 3 4 2 2" xfId="19722"/>
    <cellStyle name="40% - Accent4 2 5 3 4 2 3" xfId="53887"/>
    <cellStyle name="40% - Accent4 2 5 3 4 3" xfId="19723"/>
    <cellStyle name="40% - Accent4 2 5 3 4 4" xfId="19724"/>
    <cellStyle name="40% - Accent4 2 5 3 5" xfId="19725"/>
    <cellStyle name="40% - Accent4 2 5 3 5 2" xfId="19726"/>
    <cellStyle name="40% - Accent4 2 5 3 5 3" xfId="53888"/>
    <cellStyle name="40% - Accent4 2 5 3 6" xfId="19727"/>
    <cellStyle name="40% - Accent4 2 5 3 7" xfId="19728"/>
    <cellStyle name="40% - Accent4 2 5 4" xfId="19729"/>
    <cellStyle name="40% - Accent4 2 5 4 2" xfId="19730"/>
    <cellStyle name="40% - Accent4 2 5 4 2 2" xfId="19731"/>
    <cellStyle name="40% - Accent4 2 5 4 2 2 2" xfId="19732"/>
    <cellStyle name="40% - Accent4 2 5 4 2 2 3" xfId="53889"/>
    <cellStyle name="40% - Accent4 2 5 4 2 3" xfId="19733"/>
    <cellStyle name="40% - Accent4 2 5 4 2 4" xfId="19734"/>
    <cellStyle name="40% - Accent4 2 5 4 3" xfId="19735"/>
    <cellStyle name="40% - Accent4 2 5 4 3 2" xfId="19736"/>
    <cellStyle name="40% - Accent4 2 5 4 3 2 2" xfId="19737"/>
    <cellStyle name="40% - Accent4 2 5 4 3 2 3" xfId="53890"/>
    <cellStyle name="40% - Accent4 2 5 4 3 3" xfId="19738"/>
    <cellStyle name="40% - Accent4 2 5 4 3 4" xfId="19739"/>
    <cellStyle name="40% - Accent4 2 5 4 4" xfId="19740"/>
    <cellStyle name="40% - Accent4 2 5 4 4 2" xfId="19741"/>
    <cellStyle name="40% - Accent4 2 5 4 4 3" xfId="53891"/>
    <cellStyle name="40% - Accent4 2 5 4 5" xfId="19742"/>
    <cellStyle name="40% - Accent4 2 5 4 6" xfId="19743"/>
    <cellStyle name="40% - Accent4 2 5 5" xfId="19744"/>
    <cellStyle name="40% - Accent4 2 5 5 2" xfId="19745"/>
    <cellStyle name="40% - Accent4 2 5 5 2 2" xfId="19746"/>
    <cellStyle name="40% - Accent4 2 5 5 2 2 2" xfId="19747"/>
    <cellStyle name="40% - Accent4 2 5 5 2 2 3" xfId="53892"/>
    <cellStyle name="40% - Accent4 2 5 5 2 3" xfId="19748"/>
    <cellStyle name="40% - Accent4 2 5 5 2 4" xfId="19749"/>
    <cellStyle name="40% - Accent4 2 5 5 3" xfId="19750"/>
    <cellStyle name="40% - Accent4 2 5 5 3 2" xfId="19751"/>
    <cellStyle name="40% - Accent4 2 5 5 3 3" xfId="53893"/>
    <cellStyle name="40% - Accent4 2 5 5 4" xfId="19752"/>
    <cellStyle name="40% - Accent4 2 5 5 5" xfId="19753"/>
    <cellStyle name="40% - Accent4 2 5 6" xfId="19754"/>
    <cellStyle name="40% - Accent4 2 5 6 2" xfId="19755"/>
    <cellStyle name="40% - Accent4 2 5 6 2 2" xfId="19756"/>
    <cellStyle name="40% - Accent4 2 5 6 2 3" xfId="53894"/>
    <cellStyle name="40% - Accent4 2 5 6 3" xfId="19757"/>
    <cellStyle name="40% - Accent4 2 5 6 4" xfId="19758"/>
    <cellStyle name="40% - Accent4 2 5 7" xfId="19759"/>
    <cellStyle name="40% - Accent4 2 5 7 2" xfId="19760"/>
    <cellStyle name="40% - Accent4 2 5 7 2 2" xfId="19761"/>
    <cellStyle name="40% - Accent4 2 5 7 2 3" xfId="53895"/>
    <cellStyle name="40% - Accent4 2 5 7 3" xfId="19762"/>
    <cellStyle name="40% - Accent4 2 5 7 4" xfId="19763"/>
    <cellStyle name="40% - Accent4 2 5 8" xfId="19764"/>
    <cellStyle name="40% - Accent4 2 5 8 2" xfId="19765"/>
    <cellStyle name="40% - Accent4 2 5 8 3" xfId="53896"/>
    <cellStyle name="40% - Accent4 2 5 9" xfId="19766"/>
    <cellStyle name="40% - Accent4 2 6" xfId="19767"/>
    <cellStyle name="40% - Accent4 2 6 10" xfId="19768"/>
    <cellStyle name="40% - Accent4 2 6 2" xfId="19769"/>
    <cellStyle name="40% - Accent4 2 6 2 2" xfId="19770"/>
    <cellStyle name="40% - Accent4 2 6 2 2 2" xfId="19771"/>
    <cellStyle name="40% - Accent4 2 6 2 2 2 2" xfId="19772"/>
    <cellStyle name="40% - Accent4 2 6 2 2 2 2 2" xfId="19773"/>
    <cellStyle name="40% - Accent4 2 6 2 2 2 2 2 2" xfId="19774"/>
    <cellStyle name="40% - Accent4 2 6 2 2 2 2 2 3" xfId="53897"/>
    <cellStyle name="40% - Accent4 2 6 2 2 2 2 3" xfId="19775"/>
    <cellStyle name="40% - Accent4 2 6 2 2 2 2 4" xfId="19776"/>
    <cellStyle name="40% - Accent4 2 6 2 2 2 3" xfId="19777"/>
    <cellStyle name="40% - Accent4 2 6 2 2 2 3 2" xfId="19778"/>
    <cellStyle name="40% - Accent4 2 6 2 2 2 3 2 2" xfId="19779"/>
    <cellStyle name="40% - Accent4 2 6 2 2 2 3 2 3" xfId="53898"/>
    <cellStyle name="40% - Accent4 2 6 2 2 2 3 3" xfId="19780"/>
    <cellStyle name="40% - Accent4 2 6 2 2 2 3 4" xfId="19781"/>
    <cellStyle name="40% - Accent4 2 6 2 2 2 4" xfId="19782"/>
    <cellStyle name="40% - Accent4 2 6 2 2 2 4 2" xfId="19783"/>
    <cellStyle name="40% - Accent4 2 6 2 2 2 4 3" xfId="53899"/>
    <cellStyle name="40% - Accent4 2 6 2 2 2 5" xfId="19784"/>
    <cellStyle name="40% - Accent4 2 6 2 2 2 6" xfId="19785"/>
    <cellStyle name="40% - Accent4 2 6 2 2 3" xfId="19786"/>
    <cellStyle name="40% - Accent4 2 6 2 2 3 2" xfId="19787"/>
    <cellStyle name="40% - Accent4 2 6 2 2 3 2 2" xfId="19788"/>
    <cellStyle name="40% - Accent4 2 6 2 2 3 2 3" xfId="53900"/>
    <cellStyle name="40% - Accent4 2 6 2 2 3 3" xfId="19789"/>
    <cellStyle name="40% - Accent4 2 6 2 2 3 4" xfId="19790"/>
    <cellStyle name="40% - Accent4 2 6 2 2 4" xfId="19791"/>
    <cellStyle name="40% - Accent4 2 6 2 2 4 2" xfId="19792"/>
    <cellStyle name="40% - Accent4 2 6 2 2 4 2 2" xfId="19793"/>
    <cellStyle name="40% - Accent4 2 6 2 2 4 2 3" xfId="53901"/>
    <cellStyle name="40% - Accent4 2 6 2 2 4 3" xfId="19794"/>
    <cellStyle name="40% - Accent4 2 6 2 2 4 4" xfId="19795"/>
    <cellStyle name="40% - Accent4 2 6 2 2 5" xfId="19796"/>
    <cellStyle name="40% - Accent4 2 6 2 2 5 2" xfId="19797"/>
    <cellStyle name="40% - Accent4 2 6 2 2 5 3" xfId="53902"/>
    <cellStyle name="40% - Accent4 2 6 2 2 6" xfId="19798"/>
    <cellStyle name="40% - Accent4 2 6 2 2 7" xfId="19799"/>
    <cellStyle name="40% - Accent4 2 6 2 3" xfId="19800"/>
    <cellStyle name="40% - Accent4 2 6 2 3 2" xfId="19801"/>
    <cellStyle name="40% - Accent4 2 6 2 3 2 2" xfId="19802"/>
    <cellStyle name="40% - Accent4 2 6 2 3 2 2 2" xfId="19803"/>
    <cellStyle name="40% - Accent4 2 6 2 3 2 2 3" xfId="53903"/>
    <cellStyle name="40% - Accent4 2 6 2 3 2 3" xfId="19804"/>
    <cellStyle name="40% - Accent4 2 6 2 3 2 4" xfId="19805"/>
    <cellStyle name="40% - Accent4 2 6 2 3 3" xfId="19806"/>
    <cellStyle name="40% - Accent4 2 6 2 3 3 2" xfId="19807"/>
    <cellStyle name="40% - Accent4 2 6 2 3 3 2 2" xfId="19808"/>
    <cellStyle name="40% - Accent4 2 6 2 3 3 2 3" xfId="53904"/>
    <cellStyle name="40% - Accent4 2 6 2 3 3 3" xfId="19809"/>
    <cellStyle name="40% - Accent4 2 6 2 3 3 4" xfId="19810"/>
    <cellStyle name="40% - Accent4 2 6 2 3 4" xfId="19811"/>
    <cellStyle name="40% - Accent4 2 6 2 3 4 2" xfId="19812"/>
    <cellStyle name="40% - Accent4 2 6 2 3 4 3" xfId="53905"/>
    <cellStyle name="40% - Accent4 2 6 2 3 5" xfId="19813"/>
    <cellStyle name="40% - Accent4 2 6 2 3 6" xfId="19814"/>
    <cellStyle name="40% - Accent4 2 6 2 4" xfId="19815"/>
    <cellStyle name="40% - Accent4 2 6 2 4 2" xfId="19816"/>
    <cellStyle name="40% - Accent4 2 6 2 4 2 2" xfId="19817"/>
    <cellStyle name="40% - Accent4 2 6 2 4 2 3" xfId="53906"/>
    <cellStyle name="40% - Accent4 2 6 2 4 3" xfId="19818"/>
    <cellStyle name="40% - Accent4 2 6 2 4 4" xfId="19819"/>
    <cellStyle name="40% - Accent4 2 6 2 5" xfId="19820"/>
    <cellStyle name="40% - Accent4 2 6 2 5 2" xfId="19821"/>
    <cellStyle name="40% - Accent4 2 6 2 5 2 2" xfId="19822"/>
    <cellStyle name="40% - Accent4 2 6 2 5 2 3" xfId="53907"/>
    <cellStyle name="40% - Accent4 2 6 2 5 3" xfId="19823"/>
    <cellStyle name="40% - Accent4 2 6 2 5 4" xfId="19824"/>
    <cellStyle name="40% - Accent4 2 6 2 6" xfId="19825"/>
    <cellStyle name="40% - Accent4 2 6 2 6 2" xfId="19826"/>
    <cellStyle name="40% - Accent4 2 6 2 6 3" xfId="53908"/>
    <cellStyle name="40% - Accent4 2 6 2 7" xfId="19827"/>
    <cellStyle name="40% - Accent4 2 6 2 8" xfId="19828"/>
    <cellStyle name="40% - Accent4 2 6 3" xfId="19829"/>
    <cellStyle name="40% - Accent4 2 6 3 2" xfId="19830"/>
    <cellStyle name="40% - Accent4 2 6 3 2 2" xfId="19831"/>
    <cellStyle name="40% - Accent4 2 6 3 2 2 2" xfId="19832"/>
    <cellStyle name="40% - Accent4 2 6 3 2 2 2 2" xfId="19833"/>
    <cellStyle name="40% - Accent4 2 6 3 2 2 2 3" xfId="53909"/>
    <cellStyle name="40% - Accent4 2 6 3 2 2 3" xfId="19834"/>
    <cellStyle name="40% - Accent4 2 6 3 2 2 4" xfId="19835"/>
    <cellStyle name="40% - Accent4 2 6 3 2 3" xfId="19836"/>
    <cellStyle name="40% - Accent4 2 6 3 2 3 2" xfId="19837"/>
    <cellStyle name="40% - Accent4 2 6 3 2 3 2 2" xfId="19838"/>
    <cellStyle name="40% - Accent4 2 6 3 2 3 2 3" xfId="53910"/>
    <cellStyle name="40% - Accent4 2 6 3 2 3 3" xfId="19839"/>
    <cellStyle name="40% - Accent4 2 6 3 2 3 4" xfId="19840"/>
    <cellStyle name="40% - Accent4 2 6 3 2 4" xfId="19841"/>
    <cellStyle name="40% - Accent4 2 6 3 2 4 2" xfId="19842"/>
    <cellStyle name="40% - Accent4 2 6 3 2 4 3" xfId="53911"/>
    <cellStyle name="40% - Accent4 2 6 3 2 5" xfId="19843"/>
    <cellStyle name="40% - Accent4 2 6 3 2 6" xfId="19844"/>
    <cellStyle name="40% - Accent4 2 6 3 3" xfId="19845"/>
    <cellStyle name="40% - Accent4 2 6 3 3 2" xfId="19846"/>
    <cellStyle name="40% - Accent4 2 6 3 3 2 2" xfId="19847"/>
    <cellStyle name="40% - Accent4 2 6 3 3 2 3" xfId="53912"/>
    <cellStyle name="40% - Accent4 2 6 3 3 3" xfId="19848"/>
    <cellStyle name="40% - Accent4 2 6 3 3 4" xfId="19849"/>
    <cellStyle name="40% - Accent4 2 6 3 4" xfId="19850"/>
    <cellStyle name="40% - Accent4 2 6 3 4 2" xfId="19851"/>
    <cellStyle name="40% - Accent4 2 6 3 4 2 2" xfId="19852"/>
    <cellStyle name="40% - Accent4 2 6 3 4 2 3" xfId="53913"/>
    <cellStyle name="40% - Accent4 2 6 3 4 3" xfId="19853"/>
    <cellStyle name="40% - Accent4 2 6 3 4 4" xfId="19854"/>
    <cellStyle name="40% - Accent4 2 6 3 5" xfId="19855"/>
    <cellStyle name="40% - Accent4 2 6 3 5 2" xfId="19856"/>
    <cellStyle name="40% - Accent4 2 6 3 5 3" xfId="53914"/>
    <cellStyle name="40% - Accent4 2 6 3 6" xfId="19857"/>
    <cellStyle name="40% - Accent4 2 6 3 7" xfId="19858"/>
    <cellStyle name="40% - Accent4 2 6 4" xfId="19859"/>
    <cellStyle name="40% - Accent4 2 6 4 2" xfId="19860"/>
    <cellStyle name="40% - Accent4 2 6 4 2 2" xfId="19861"/>
    <cellStyle name="40% - Accent4 2 6 4 2 2 2" xfId="19862"/>
    <cellStyle name="40% - Accent4 2 6 4 2 2 3" xfId="53915"/>
    <cellStyle name="40% - Accent4 2 6 4 2 3" xfId="19863"/>
    <cellStyle name="40% - Accent4 2 6 4 2 4" xfId="19864"/>
    <cellStyle name="40% - Accent4 2 6 4 3" xfId="19865"/>
    <cellStyle name="40% - Accent4 2 6 4 3 2" xfId="19866"/>
    <cellStyle name="40% - Accent4 2 6 4 3 2 2" xfId="19867"/>
    <cellStyle name="40% - Accent4 2 6 4 3 2 3" xfId="53916"/>
    <cellStyle name="40% - Accent4 2 6 4 3 3" xfId="19868"/>
    <cellStyle name="40% - Accent4 2 6 4 3 4" xfId="19869"/>
    <cellStyle name="40% - Accent4 2 6 4 4" xfId="19870"/>
    <cellStyle name="40% - Accent4 2 6 4 4 2" xfId="19871"/>
    <cellStyle name="40% - Accent4 2 6 4 4 3" xfId="53917"/>
    <cellStyle name="40% - Accent4 2 6 4 5" xfId="19872"/>
    <cellStyle name="40% - Accent4 2 6 4 6" xfId="19873"/>
    <cellStyle name="40% - Accent4 2 6 5" xfId="19874"/>
    <cellStyle name="40% - Accent4 2 6 5 2" xfId="19875"/>
    <cellStyle name="40% - Accent4 2 6 5 2 2" xfId="19876"/>
    <cellStyle name="40% - Accent4 2 6 5 2 2 2" xfId="19877"/>
    <cellStyle name="40% - Accent4 2 6 5 2 2 3" xfId="53918"/>
    <cellStyle name="40% - Accent4 2 6 5 2 3" xfId="19878"/>
    <cellStyle name="40% - Accent4 2 6 5 2 4" xfId="19879"/>
    <cellStyle name="40% - Accent4 2 6 5 3" xfId="19880"/>
    <cellStyle name="40% - Accent4 2 6 5 3 2" xfId="19881"/>
    <cellStyle name="40% - Accent4 2 6 5 3 3" xfId="53919"/>
    <cellStyle name="40% - Accent4 2 6 5 4" xfId="19882"/>
    <cellStyle name="40% - Accent4 2 6 5 5" xfId="19883"/>
    <cellStyle name="40% - Accent4 2 6 6" xfId="19884"/>
    <cellStyle name="40% - Accent4 2 6 6 2" xfId="19885"/>
    <cellStyle name="40% - Accent4 2 6 6 2 2" xfId="19886"/>
    <cellStyle name="40% - Accent4 2 6 6 2 3" xfId="53920"/>
    <cellStyle name="40% - Accent4 2 6 6 3" xfId="19887"/>
    <cellStyle name="40% - Accent4 2 6 6 4" xfId="19888"/>
    <cellStyle name="40% - Accent4 2 6 7" xfId="19889"/>
    <cellStyle name="40% - Accent4 2 6 7 2" xfId="19890"/>
    <cellStyle name="40% - Accent4 2 6 7 2 2" xfId="19891"/>
    <cellStyle name="40% - Accent4 2 6 7 2 3" xfId="53921"/>
    <cellStyle name="40% - Accent4 2 6 7 3" xfId="19892"/>
    <cellStyle name="40% - Accent4 2 6 7 4" xfId="19893"/>
    <cellStyle name="40% - Accent4 2 6 8" xfId="19894"/>
    <cellStyle name="40% - Accent4 2 6 8 2" xfId="19895"/>
    <cellStyle name="40% - Accent4 2 6 8 3" xfId="53922"/>
    <cellStyle name="40% - Accent4 2 6 9" xfId="19896"/>
    <cellStyle name="40% - Accent4 2 7" xfId="19897"/>
    <cellStyle name="40% - Accent4 2 7 2" xfId="19898"/>
    <cellStyle name="40% - Accent4 2 7 2 2" xfId="19899"/>
    <cellStyle name="40% - Accent4 2 7 2 2 2" xfId="19900"/>
    <cellStyle name="40% - Accent4 2 7 2 2 2 2" xfId="19901"/>
    <cellStyle name="40% - Accent4 2 7 2 2 2 2 2" xfId="19902"/>
    <cellStyle name="40% - Accent4 2 7 2 2 2 2 3" xfId="53923"/>
    <cellStyle name="40% - Accent4 2 7 2 2 2 3" xfId="19903"/>
    <cellStyle name="40% - Accent4 2 7 2 2 2 4" xfId="19904"/>
    <cellStyle name="40% - Accent4 2 7 2 2 3" xfId="19905"/>
    <cellStyle name="40% - Accent4 2 7 2 2 3 2" xfId="19906"/>
    <cellStyle name="40% - Accent4 2 7 2 2 3 2 2" xfId="19907"/>
    <cellStyle name="40% - Accent4 2 7 2 2 3 2 3" xfId="53924"/>
    <cellStyle name="40% - Accent4 2 7 2 2 3 3" xfId="19908"/>
    <cellStyle name="40% - Accent4 2 7 2 2 3 4" xfId="19909"/>
    <cellStyle name="40% - Accent4 2 7 2 2 4" xfId="19910"/>
    <cellStyle name="40% - Accent4 2 7 2 2 4 2" xfId="19911"/>
    <cellStyle name="40% - Accent4 2 7 2 2 4 3" xfId="53925"/>
    <cellStyle name="40% - Accent4 2 7 2 2 5" xfId="19912"/>
    <cellStyle name="40% - Accent4 2 7 2 2 6" xfId="19913"/>
    <cellStyle name="40% - Accent4 2 7 2 3" xfId="19914"/>
    <cellStyle name="40% - Accent4 2 7 2 3 2" xfId="19915"/>
    <cellStyle name="40% - Accent4 2 7 2 3 2 2" xfId="19916"/>
    <cellStyle name="40% - Accent4 2 7 2 3 2 3" xfId="53926"/>
    <cellStyle name="40% - Accent4 2 7 2 3 3" xfId="19917"/>
    <cellStyle name="40% - Accent4 2 7 2 3 4" xfId="19918"/>
    <cellStyle name="40% - Accent4 2 7 2 4" xfId="19919"/>
    <cellStyle name="40% - Accent4 2 7 2 4 2" xfId="19920"/>
    <cellStyle name="40% - Accent4 2 7 2 4 2 2" xfId="19921"/>
    <cellStyle name="40% - Accent4 2 7 2 4 2 3" xfId="53927"/>
    <cellStyle name="40% - Accent4 2 7 2 4 3" xfId="19922"/>
    <cellStyle name="40% - Accent4 2 7 2 4 4" xfId="19923"/>
    <cellStyle name="40% - Accent4 2 7 2 5" xfId="19924"/>
    <cellStyle name="40% - Accent4 2 7 2 5 2" xfId="19925"/>
    <cellStyle name="40% - Accent4 2 7 2 5 3" xfId="53928"/>
    <cellStyle name="40% - Accent4 2 7 2 6" xfId="19926"/>
    <cellStyle name="40% - Accent4 2 7 2 7" xfId="19927"/>
    <cellStyle name="40% - Accent4 2 7 3" xfId="19928"/>
    <cellStyle name="40% - Accent4 2 7 3 2" xfId="19929"/>
    <cellStyle name="40% - Accent4 2 7 3 2 2" xfId="19930"/>
    <cellStyle name="40% - Accent4 2 7 3 2 2 2" xfId="19931"/>
    <cellStyle name="40% - Accent4 2 7 3 2 2 3" xfId="53929"/>
    <cellStyle name="40% - Accent4 2 7 3 2 3" xfId="19932"/>
    <cellStyle name="40% - Accent4 2 7 3 2 4" xfId="19933"/>
    <cellStyle name="40% - Accent4 2 7 3 3" xfId="19934"/>
    <cellStyle name="40% - Accent4 2 7 3 3 2" xfId="19935"/>
    <cellStyle name="40% - Accent4 2 7 3 3 2 2" xfId="19936"/>
    <cellStyle name="40% - Accent4 2 7 3 3 2 3" xfId="53930"/>
    <cellStyle name="40% - Accent4 2 7 3 3 3" xfId="19937"/>
    <cellStyle name="40% - Accent4 2 7 3 3 4" xfId="19938"/>
    <cellStyle name="40% - Accent4 2 7 3 4" xfId="19939"/>
    <cellStyle name="40% - Accent4 2 7 3 4 2" xfId="19940"/>
    <cellStyle name="40% - Accent4 2 7 3 4 3" xfId="53931"/>
    <cellStyle name="40% - Accent4 2 7 3 5" xfId="19941"/>
    <cellStyle name="40% - Accent4 2 7 3 6" xfId="19942"/>
    <cellStyle name="40% - Accent4 2 7 4" xfId="19943"/>
    <cellStyle name="40% - Accent4 2 7 4 2" xfId="19944"/>
    <cellStyle name="40% - Accent4 2 7 4 2 2" xfId="19945"/>
    <cellStyle name="40% - Accent4 2 7 4 2 3" xfId="53932"/>
    <cellStyle name="40% - Accent4 2 7 4 3" xfId="19946"/>
    <cellStyle name="40% - Accent4 2 7 4 4" xfId="19947"/>
    <cellStyle name="40% - Accent4 2 7 5" xfId="19948"/>
    <cellStyle name="40% - Accent4 2 7 5 2" xfId="19949"/>
    <cellStyle name="40% - Accent4 2 7 5 2 2" xfId="19950"/>
    <cellStyle name="40% - Accent4 2 7 5 2 3" xfId="53933"/>
    <cellStyle name="40% - Accent4 2 7 5 3" xfId="19951"/>
    <cellStyle name="40% - Accent4 2 7 5 4" xfId="19952"/>
    <cellStyle name="40% - Accent4 2 7 6" xfId="19953"/>
    <cellStyle name="40% - Accent4 2 7 6 2" xfId="19954"/>
    <cellStyle name="40% - Accent4 2 7 6 3" xfId="53934"/>
    <cellStyle name="40% - Accent4 2 7 7" xfId="19955"/>
    <cellStyle name="40% - Accent4 2 7 8" xfId="19956"/>
    <cellStyle name="40% - Accent4 2 8" xfId="19957"/>
    <cellStyle name="40% - Accent4 2 8 2" xfId="19958"/>
    <cellStyle name="40% - Accent4 2 8 2 2" xfId="19959"/>
    <cellStyle name="40% - Accent4 2 8 2 2 2" xfId="19960"/>
    <cellStyle name="40% - Accent4 2 8 2 2 2 2" xfId="19961"/>
    <cellStyle name="40% - Accent4 2 8 2 2 2 3" xfId="53935"/>
    <cellStyle name="40% - Accent4 2 8 2 2 3" xfId="19962"/>
    <cellStyle name="40% - Accent4 2 8 2 2 4" xfId="19963"/>
    <cellStyle name="40% - Accent4 2 8 2 3" xfId="19964"/>
    <cellStyle name="40% - Accent4 2 8 2 3 2" xfId="19965"/>
    <cellStyle name="40% - Accent4 2 8 2 3 2 2" xfId="19966"/>
    <cellStyle name="40% - Accent4 2 8 2 3 2 3" xfId="53936"/>
    <cellStyle name="40% - Accent4 2 8 2 3 3" xfId="19967"/>
    <cellStyle name="40% - Accent4 2 8 2 3 4" xfId="19968"/>
    <cellStyle name="40% - Accent4 2 8 2 4" xfId="19969"/>
    <cellStyle name="40% - Accent4 2 8 2 4 2" xfId="19970"/>
    <cellStyle name="40% - Accent4 2 8 2 4 3" xfId="53937"/>
    <cellStyle name="40% - Accent4 2 8 2 5" xfId="19971"/>
    <cellStyle name="40% - Accent4 2 8 2 6" xfId="19972"/>
    <cellStyle name="40% - Accent4 2 8 3" xfId="19973"/>
    <cellStyle name="40% - Accent4 2 8 3 2" xfId="19974"/>
    <cellStyle name="40% - Accent4 2 8 3 2 2" xfId="19975"/>
    <cellStyle name="40% - Accent4 2 8 3 2 3" xfId="53938"/>
    <cellStyle name="40% - Accent4 2 8 3 3" xfId="19976"/>
    <cellStyle name="40% - Accent4 2 8 3 4" xfId="19977"/>
    <cellStyle name="40% - Accent4 2 8 4" xfId="19978"/>
    <cellStyle name="40% - Accent4 2 8 4 2" xfId="19979"/>
    <cellStyle name="40% - Accent4 2 8 4 2 2" xfId="19980"/>
    <cellStyle name="40% - Accent4 2 8 4 2 3" xfId="53939"/>
    <cellStyle name="40% - Accent4 2 8 4 3" xfId="19981"/>
    <cellStyle name="40% - Accent4 2 8 4 4" xfId="19982"/>
    <cellStyle name="40% - Accent4 2 8 5" xfId="19983"/>
    <cellStyle name="40% - Accent4 2 8 5 2" xfId="19984"/>
    <cellStyle name="40% - Accent4 2 8 5 3" xfId="53940"/>
    <cellStyle name="40% - Accent4 2 8 6" xfId="19985"/>
    <cellStyle name="40% - Accent4 2 8 7" xfId="19986"/>
    <cellStyle name="40% - Accent4 2 9" xfId="19987"/>
    <cellStyle name="40% - Accent4 2 9 2" xfId="19988"/>
    <cellStyle name="40% - Accent4 2 9 2 2" xfId="19989"/>
    <cellStyle name="40% - Accent4 2 9 2 2 2" xfId="19990"/>
    <cellStyle name="40% - Accent4 2 9 2 2 3" xfId="53941"/>
    <cellStyle name="40% - Accent4 2 9 2 3" xfId="19991"/>
    <cellStyle name="40% - Accent4 2 9 2 4" xfId="19992"/>
    <cellStyle name="40% - Accent4 2 9 3" xfId="19993"/>
    <cellStyle name="40% - Accent4 2 9 3 2" xfId="19994"/>
    <cellStyle name="40% - Accent4 2 9 3 2 2" xfId="19995"/>
    <cellStyle name="40% - Accent4 2 9 3 2 3" xfId="53942"/>
    <cellStyle name="40% - Accent4 2 9 3 3" xfId="19996"/>
    <cellStyle name="40% - Accent4 2 9 3 4" xfId="19997"/>
    <cellStyle name="40% - Accent4 2 9 4" xfId="19998"/>
    <cellStyle name="40% - Accent4 2 9 4 2" xfId="19999"/>
    <cellStyle name="40% - Accent4 2 9 4 3" xfId="53943"/>
    <cellStyle name="40% - Accent4 2 9 5" xfId="20000"/>
    <cellStyle name="40% - Accent4 2 9 6" xfId="20001"/>
    <cellStyle name="40% - Accent4 3" xfId="20002"/>
    <cellStyle name="40% - Accent4 3 10" xfId="20003"/>
    <cellStyle name="40% - Accent4 3 11" xfId="20004"/>
    <cellStyle name="40% - Accent4 3 12" xfId="60174"/>
    <cellStyle name="40% - Accent4 3 2" xfId="20005"/>
    <cellStyle name="40% - Accent4 3 2 10" xfId="20006"/>
    <cellStyle name="40% - Accent4 3 2 11" xfId="60357"/>
    <cellStyle name="40% - Accent4 3 2 2" xfId="20007"/>
    <cellStyle name="40% - Accent4 3 2 2 2" xfId="20008"/>
    <cellStyle name="40% - Accent4 3 2 2 2 2" xfId="20009"/>
    <cellStyle name="40% - Accent4 3 2 2 2 2 2" xfId="20010"/>
    <cellStyle name="40% - Accent4 3 2 2 2 2 2 2" xfId="20011"/>
    <cellStyle name="40% - Accent4 3 2 2 2 2 2 2 2" xfId="20012"/>
    <cellStyle name="40% - Accent4 3 2 2 2 2 2 2 3" xfId="53944"/>
    <cellStyle name="40% - Accent4 3 2 2 2 2 2 3" xfId="20013"/>
    <cellStyle name="40% - Accent4 3 2 2 2 2 2 4" xfId="20014"/>
    <cellStyle name="40% - Accent4 3 2 2 2 2 3" xfId="20015"/>
    <cellStyle name="40% - Accent4 3 2 2 2 2 3 2" xfId="20016"/>
    <cellStyle name="40% - Accent4 3 2 2 2 2 3 2 2" xfId="20017"/>
    <cellStyle name="40% - Accent4 3 2 2 2 2 3 2 3" xfId="53945"/>
    <cellStyle name="40% - Accent4 3 2 2 2 2 3 3" xfId="20018"/>
    <cellStyle name="40% - Accent4 3 2 2 2 2 3 4" xfId="20019"/>
    <cellStyle name="40% - Accent4 3 2 2 2 2 4" xfId="20020"/>
    <cellStyle name="40% - Accent4 3 2 2 2 2 4 2" xfId="20021"/>
    <cellStyle name="40% - Accent4 3 2 2 2 2 4 3" xfId="53946"/>
    <cellStyle name="40% - Accent4 3 2 2 2 2 5" xfId="20022"/>
    <cellStyle name="40% - Accent4 3 2 2 2 2 6" xfId="20023"/>
    <cellStyle name="40% - Accent4 3 2 2 2 3" xfId="20024"/>
    <cellStyle name="40% - Accent4 3 2 2 2 3 2" xfId="20025"/>
    <cellStyle name="40% - Accent4 3 2 2 2 3 2 2" xfId="20026"/>
    <cellStyle name="40% - Accent4 3 2 2 2 3 2 3" xfId="53947"/>
    <cellStyle name="40% - Accent4 3 2 2 2 3 3" xfId="20027"/>
    <cellStyle name="40% - Accent4 3 2 2 2 3 4" xfId="20028"/>
    <cellStyle name="40% - Accent4 3 2 2 2 4" xfId="20029"/>
    <cellStyle name="40% - Accent4 3 2 2 2 4 2" xfId="20030"/>
    <cellStyle name="40% - Accent4 3 2 2 2 4 2 2" xfId="20031"/>
    <cellStyle name="40% - Accent4 3 2 2 2 4 2 3" xfId="53948"/>
    <cellStyle name="40% - Accent4 3 2 2 2 4 3" xfId="20032"/>
    <cellStyle name="40% - Accent4 3 2 2 2 4 4" xfId="20033"/>
    <cellStyle name="40% - Accent4 3 2 2 2 5" xfId="20034"/>
    <cellStyle name="40% - Accent4 3 2 2 2 5 2" xfId="20035"/>
    <cellStyle name="40% - Accent4 3 2 2 2 5 3" xfId="53949"/>
    <cellStyle name="40% - Accent4 3 2 2 2 6" xfId="20036"/>
    <cellStyle name="40% - Accent4 3 2 2 2 7" xfId="20037"/>
    <cellStyle name="40% - Accent4 3 2 2 3" xfId="20038"/>
    <cellStyle name="40% - Accent4 3 2 2 3 2" xfId="20039"/>
    <cellStyle name="40% - Accent4 3 2 2 3 2 2" xfId="20040"/>
    <cellStyle name="40% - Accent4 3 2 2 3 2 2 2" xfId="20041"/>
    <cellStyle name="40% - Accent4 3 2 2 3 2 2 3" xfId="53950"/>
    <cellStyle name="40% - Accent4 3 2 2 3 2 3" xfId="20042"/>
    <cellStyle name="40% - Accent4 3 2 2 3 2 4" xfId="20043"/>
    <cellStyle name="40% - Accent4 3 2 2 3 3" xfId="20044"/>
    <cellStyle name="40% - Accent4 3 2 2 3 3 2" xfId="20045"/>
    <cellStyle name="40% - Accent4 3 2 2 3 3 2 2" xfId="20046"/>
    <cellStyle name="40% - Accent4 3 2 2 3 3 2 3" xfId="53951"/>
    <cellStyle name="40% - Accent4 3 2 2 3 3 3" xfId="20047"/>
    <cellStyle name="40% - Accent4 3 2 2 3 3 4" xfId="20048"/>
    <cellStyle name="40% - Accent4 3 2 2 3 4" xfId="20049"/>
    <cellStyle name="40% - Accent4 3 2 2 3 4 2" xfId="20050"/>
    <cellStyle name="40% - Accent4 3 2 2 3 4 3" xfId="53952"/>
    <cellStyle name="40% - Accent4 3 2 2 3 5" xfId="20051"/>
    <cellStyle name="40% - Accent4 3 2 2 3 6" xfId="20052"/>
    <cellStyle name="40% - Accent4 3 2 2 4" xfId="20053"/>
    <cellStyle name="40% - Accent4 3 2 2 4 2" xfId="20054"/>
    <cellStyle name="40% - Accent4 3 2 2 4 2 2" xfId="20055"/>
    <cellStyle name="40% - Accent4 3 2 2 4 2 3" xfId="53953"/>
    <cellStyle name="40% - Accent4 3 2 2 4 3" xfId="20056"/>
    <cellStyle name="40% - Accent4 3 2 2 4 4" xfId="20057"/>
    <cellStyle name="40% - Accent4 3 2 2 5" xfId="20058"/>
    <cellStyle name="40% - Accent4 3 2 2 5 2" xfId="20059"/>
    <cellStyle name="40% - Accent4 3 2 2 5 2 2" xfId="20060"/>
    <cellStyle name="40% - Accent4 3 2 2 5 2 3" xfId="53954"/>
    <cellStyle name="40% - Accent4 3 2 2 5 3" xfId="20061"/>
    <cellStyle name="40% - Accent4 3 2 2 5 4" xfId="20062"/>
    <cellStyle name="40% - Accent4 3 2 2 6" xfId="20063"/>
    <cellStyle name="40% - Accent4 3 2 2 6 2" xfId="20064"/>
    <cellStyle name="40% - Accent4 3 2 2 6 3" xfId="53955"/>
    <cellStyle name="40% - Accent4 3 2 2 7" xfId="20065"/>
    <cellStyle name="40% - Accent4 3 2 2 8" xfId="20066"/>
    <cellStyle name="40% - Accent4 3 2 2 9" xfId="60725"/>
    <cellStyle name="40% - Accent4 3 2 3" xfId="20067"/>
    <cellStyle name="40% - Accent4 3 2 3 2" xfId="20068"/>
    <cellStyle name="40% - Accent4 3 2 3 2 2" xfId="20069"/>
    <cellStyle name="40% - Accent4 3 2 3 2 2 2" xfId="20070"/>
    <cellStyle name="40% - Accent4 3 2 3 2 2 2 2" xfId="20071"/>
    <cellStyle name="40% - Accent4 3 2 3 2 2 2 3" xfId="53956"/>
    <cellStyle name="40% - Accent4 3 2 3 2 2 3" xfId="20072"/>
    <cellStyle name="40% - Accent4 3 2 3 2 2 4" xfId="20073"/>
    <cellStyle name="40% - Accent4 3 2 3 2 3" xfId="20074"/>
    <cellStyle name="40% - Accent4 3 2 3 2 3 2" xfId="20075"/>
    <cellStyle name="40% - Accent4 3 2 3 2 3 2 2" xfId="20076"/>
    <cellStyle name="40% - Accent4 3 2 3 2 3 2 3" xfId="53957"/>
    <cellStyle name="40% - Accent4 3 2 3 2 3 3" xfId="20077"/>
    <cellStyle name="40% - Accent4 3 2 3 2 3 4" xfId="20078"/>
    <cellStyle name="40% - Accent4 3 2 3 2 4" xfId="20079"/>
    <cellStyle name="40% - Accent4 3 2 3 2 4 2" xfId="20080"/>
    <cellStyle name="40% - Accent4 3 2 3 2 4 3" xfId="53958"/>
    <cellStyle name="40% - Accent4 3 2 3 2 5" xfId="20081"/>
    <cellStyle name="40% - Accent4 3 2 3 2 6" xfId="20082"/>
    <cellStyle name="40% - Accent4 3 2 3 3" xfId="20083"/>
    <cellStyle name="40% - Accent4 3 2 3 3 2" xfId="20084"/>
    <cellStyle name="40% - Accent4 3 2 3 3 2 2" xfId="20085"/>
    <cellStyle name="40% - Accent4 3 2 3 3 2 3" xfId="53959"/>
    <cellStyle name="40% - Accent4 3 2 3 3 3" xfId="20086"/>
    <cellStyle name="40% - Accent4 3 2 3 3 4" xfId="20087"/>
    <cellStyle name="40% - Accent4 3 2 3 4" xfId="20088"/>
    <cellStyle name="40% - Accent4 3 2 3 4 2" xfId="20089"/>
    <cellStyle name="40% - Accent4 3 2 3 4 2 2" xfId="20090"/>
    <cellStyle name="40% - Accent4 3 2 3 4 2 3" xfId="53960"/>
    <cellStyle name="40% - Accent4 3 2 3 4 3" xfId="20091"/>
    <cellStyle name="40% - Accent4 3 2 3 4 4" xfId="20092"/>
    <cellStyle name="40% - Accent4 3 2 3 5" xfId="20093"/>
    <cellStyle name="40% - Accent4 3 2 3 5 2" xfId="20094"/>
    <cellStyle name="40% - Accent4 3 2 3 5 3" xfId="53961"/>
    <cellStyle name="40% - Accent4 3 2 3 6" xfId="20095"/>
    <cellStyle name="40% - Accent4 3 2 3 7" xfId="20096"/>
    <cellStyle name="40% - Accent4 3 2 4" xfId="20097"/>
    <cellStyle name="40% - Accent4 3 2 4 2" xfId="20098"/>
    <cellStyle name="40% - Accent4 3 2 4 2 2" xfId="20099"/>
    <cellStyle name="40% - Accent4 3 2 4 2 2 2" xfId="20100"/>
    <cellStyle name="40% - Accent4 3 2 4 2 2 3" xfId="53962"/>
    <cellStyle name="40% - Accent4 3 2 4 2 3" xfId="20101"/>
    <cellStyle name="40% - Accent4 3 2 4 2 4" xfId="20102"/>
    <cellStyle name="40% - Accent4 3 2 4 3" xfId="20103"/>
    <cellStyle name="40% - Accent4 3 2 4 3 2" xfId="20104"/>
    <cellStyle name="40% - Accent4 3 2 4 3 2 2" xfId="20105"/>
    <cellStyle name="40% - Accent4 3 2 4 3 2 3" xfId="53963"/>
    <cellStyle name="40% - Accent4 3 2 4 3 3" xfId="20106"/>
    <cellStyle name="40% - Accent4 3 2 4 3 4" xfId="20107"/>
    <cellStyle name="40% - Accent4 3 2 4 4" xfId="20108"/>
    <cellStyle name="40% - Accent4 3 2 4 4 2" xfId="20109"/>
    <cellStyle name="40% - Accent4 3 2 4 4 3" xfId="53964"/>
    <cellStyle name="40% - Accent4 3 2 4 5" xfId="20110"/>
    <cellStyle name="40% - Accent4 3 2 4 6" xfId="20111"/>
    <cellStyle name="40% - Accent4 3 2 5" xfId="20112"/>
    <cellStyle name="40% - Accent4 3 2 5 2" xfId="20113"/>
    <cellStyle name="40% - Accent4 3 2 5 2 2" xfId="20114"/>
    <cellStyle name="40% - Accent4 3 2 5 2 2 2" xfId="20115"/>
    <cellStyle name="40% - Accent4 3 2 5 2 2 3" xfId="53965"/>
    <cellStyle name="40% - Accent4 3 2 5 2 3" xfId="20116"/>
    <cellStyle name="40% - Accent4 3 2 5 2 4" xfId="20117"/>
    <cellStyle name="40% - Accent4 3 2 5 3" xfId="20118"/>
    <cellStyle name="40% - Accent4 3 2 5 3 2" xfId="20119"/>
    <cellStyle name="40% - Accent4 3 2 5 3 3" xfId="53966"/>
    <cellStyle name="40% - Accent4 3 2 5 4" xfId="20120"/>
    <cellStyle name="40% - Accent4 3 2 5 5" xfId="20121"/>
    <cellStyle name="40% - Accent4 3 2 6" xfId="20122"/>
    <cellStyle name="40% - Accent4 3 2 6 2" xfId="20123"/>
    <cellStyle name="40% - Accent4 3 2 6 2 2" xfId="20124"/>
    <cellStyle name="40% - Accent4 3 2 6 2 3" xfId="53967"/>
    <cellStyle name="40% - Accent4 3 2 6 3" xfId="20125"/>
    <cellStyle name="40% - Accent4 3 2 6 4" xfId="20126"/>
    <cellStyle name="40% - Accent4 3 2 7" xfId="20127"/>
    <cellStyle name="40% - Accent4 3 2 7 2" xfId="20128"/>
    <cellStyle name="40% - Accent4 3 2 7 2 2" xfId="20129"/>
    <cellStyle name="40% - Accent4 3 2 7 2 3" xfId="53968"/>
    <cellStyle name="40% - Accent4 3 2 7 3" xfId="20130"/>
    <cellStyle name="40% - Accent4 3 2 7 4" xfId="20131"/>
    <cellStyle name="40% - Accent4 3 2 8" xfId="20132"/>
    <cellStyle name="40% - Accent4 3 2 8 2" xfId="20133"/>
    <cellStyle name="40% - Accent4 3 2 8 3" xfId="53969"/>
    <cellStyle name="40% - Accent4 3 2 9" xfId="20134"/>
    <cellStyle name="40% - Accent4 3 3" xfId="20135"/>
    <cellStyle name="40% - Accent4 3 3 10" xfId="60542"/>
    <cellStyle name="40% - Accent4 3 3 2" xfId="20136"/>
    <cellStyle name="40% - Accent4 3 3 2 2" xfId="20137"/>
    <cellStyle name="40% - Accent4 3 3 2 2 2" xfId="20138"/>
    <cellStyle name="40% - Accent4 3 3 2 2 2 2" xfId="20139"/>
    <cellStyle name="40% - Accent4 3 3 2 2 2 2 2" xfId="20140"/>
    <cellStyle name="40% - Accent4 3 3 2 2 2 2 3" xfId="53970"/>
    <cellStyle name="40% - Accent4 3 3 2 2 2 3" xfId="20141"/>
    <cellStyle name="40% - Accent4 3 3 2 2 2 4" xfId="20142"/>
    <cellStyle name="40% - Accent4 3 3 2 2 3" xfId="20143"/>
    <cellStyle name="40% - Accent4 3 3 2 2 3 2" xfId="20144"/>
    <cellStyle name="40% - Accent4 3 3 2 2 3 2 2" xfId="20145"/>
    <cellStyle name="40% - Accent4 3 3 2 2 3 2 3" xfId="53971"/>
    <cellStyle name="40% - Accent4 3 3 2 2 3 3" xfId="20146"/>
    <cellStyle name="40% - Accent4 3 3 2 2 3 4" xfId="20147"/>
    <cellStyle name="40% - Accent4 3 3 2 2 4" xfId="20148"/>
    <cellStyle name="40% - Accent4 3 3 2 2 4 2" xfId="20149"/>
    <cellStyle name="40% - Accent4 3 3 2 2 4 3" xfId="53972"/>
    <cellStyle name="40% - Accent4 3 3 2 2 5" xfId="20150"/>
    <cellStyle name="40% - Accent4 3 3 2 2 6" xfId="20151"/>
    <cellStyle name="40% - Accent4 3 3 2 3" xfId="20152"/>
    <cellStyle name="40% - Accent4 3 3 2 3 2" xfId="20153"/>
    <cellStyle name="40% - Accent4 3 3 2 3 2 2" xfId="20154"/>
    <cellStyle name="40% - Accent4 3 3 2 3 2 3" xfId="53973"/>
    <cellStyle name="40% - Accent4 3 3 2 3 3" xfId="20155"/>
    <cellStyle name="40% - Accent4 3 3 2 3 4" xfId="20156"/>
    <cellStyle name="40% - Accent4 3 3 2 4" xfId="20157"/>
    <cellStyle name="40% - Accent4 3 3 2 4 2" xfId="20158"/>
    <cellStyle name="40% - Accent4 3 3 2 4 2 2" xfId="20159"/>
    <cellStyle name="40% - Accent4 3 3 2 4 2 3" xfId="53974"/>
    <cellStyle name="40% - Accent4 3 3 2 4 3" xfId="20160"/>
    <cellStyle name="40% - Accent4 3 3 2 4 4" xfId="20161"/>
    <cellStyle name="40% - Accent4 3 3 2 5" xfId="20162"/>
    <cellStyle name="40% - Accent4 3 3 2 5 2" xfId="20163"/>
    <cellStyle name="40% - Accent4 3 3 2 5 3" xfId="53975"/>
    <cellStyle name="40% - Accent4 3 3 2 6" xfId="20164"/>
    <cellStyle name="40% - Accent4 3 3 2 7" xfId="20165"/>
    <cellStyle name="40% - Accent4 3 3 3" xfId="20166"/>
    <cellStyle name="40% - Accent4 3 3 3 2" xfId="20167"/>
    <cellStyle name="40% - Accent4 3 3 3 2 2" xfId="20168"/>
    <cellStyle name="40% - Accent4 3 3 3 2 2 2" xfId="20169"/>
    <cellStyle name="40% - Accent4 3 3 3 2 2 3" xfId="53976"/>
    <cellStyle name="40% - Accent4 3 3 3 2 3" xfId="20170"/>
    <cellStyle name="40% - Accent4 3 3 3 2 4" xfId="20171"/>
    <cellStyle name="40% - Accent4 3 3 3 3" xfId="20172"/>
    <cellStyle name="40% - Accent4 3 3 3 3 2" xfId="20173"/>
    <cellStyle name="40% - Accent4 3 3 3 3 2 2" xfId="20174"/>
    <cellStyle name="40% - Accent4 3 3 3 3 2 3" xfId="53977"/>
    <cellStyle name="40% - Accent4 3 3 3 3 3" xfId="20175"/>
    <cellStyle name="40% - Accent4 3 3 3 3 4" xfId="20176"/>
    <cellStyle name="40% - Accent4 3 3 3 4" xfId="20177"/>
    <cellStyle name="40% - Accent4 3 3 3 4 2" xfId="20178"/>
    <cellStyle name="40% - Accent4 3 3 3 4 3" xfId="53978"/>
    <cellStyle name="40% - Accent4 3 3 3 5" xfId="20179"/>
    <cellStyle name="40% - Accent4 3 3 3 6" xfId="20180"/>
    <cellStyle name="40% - Accent4 3 3 4" xfId="20181"/>
    <cellStyle name="40% - Accent4 3 3 4 2" xfId="20182"/>
    <cellStyle name="40% - Accent4 3 3 4 2 2" xfId="20183"/>
    <cellStyle name="40% - Accent4 3 3 4 2 2 2" xfId="20184"/>
    <cellStyle name="40% - Accent4 3 3 4 2 2 3" xfId="53979"/>
    <cellStyle name="40% - Accent4 3 3 4 2 3" xfId="20185"/>
    <cellStyle name="40% - Accent4 3 3 4 2 4" xfId="20186"/>
    <cellStyle name="40% - Accent4 3 3 4 3" xfId="20187"/>
    <cellStyle name="40% - Accent4 3 3 4 3 2" xfId="20188"/>
    <cellStyle name="40% - Accent4 3 3 4 3 3" xfId="53980"/>
    <cellStyle name="40% - Accent4 3 3 4 4" xfId="20189"/>
    <cellStyle name="40% - Accent4 3 3 4 5" xfId="20190"/>
    <cellStyle name="40% - Accent4 3 3 5" xfId="20191"/>
    <cellStyle name="40% - Accent4 3 3 5 2" xfId="20192"/>
    <cellStyle name="40% - Accent4 3 3 5 2 2" xfId="20193"/>
    <cellStyle name="40% - Accent4 3 3 5 2 3" xfId="53981"/>
    <cellStyle name="40% - Accent4 3 3 5 3" xfId="20194"/>
    <cellStyle name="40% - Accent4 3 3 5 4" xfId="20195"/>
    <cellStyle name="40% - Accent4 3 3 6" xfId="20196"/>
    <cellStyle name="40% - Accent4 3 3 6 2" xfId="20197"/>
    <cellStyle name="40% - Accent4 3 3 6 2 2" xfId="20198"/>
    <cellStyle name="40% - Accent4 3 3 6 2 3" xfId="53982"/>
    <cellStyle name="40% - Accent4 3 3 6 3" xfId="20199"/>
    <cellStyle name="40% - Accent4 3 3 6 4" xfId="20200"/>
    <cellStyle name="40% - Accent4 3 3 7" xfId="20201"/>
    <cellStyle name="40% - Accent4 3 3 7 2" xfId="20202"/>
    <cellStyle name="40% - Accent4 3 3 7 3" xfId="53983"/>
    <cellStyle name="40% - Accent4 3 3 8" xfId="20203"/>
    <cellStyle name="40% - Accent4 3 3 9" xfId="20204"/>
    <cellStyle name="40% - Accent4 3 4" xfId="20205"/>
    <cellStyle name="40% - Accent4 3 4 2" xfId="20206"/>
    <cellStyle name="40% - Accent4 3 4 2 2" xfId="20207"/>
    <cellStyle name="40% - Accent4 3 4 2 2 2" xfId="20208"/>
    <cellStyle name="40% - Accent4 3 4 2 2 2 2" xfId="20209"/>
    <cellStyle name="40% - Accent4 3 4 2 2 2 3" xfId="53984"/>
    <cellStyle name="40% - Accent4 3 4 2 2 3" xfId="20210"/>
    <cellStyle name="40% - Accent4 3 4 2 2 4" xfId="20211"/>
    <cellStyle name="40% - Accent4 3 4 2 3" xfId="20212"/>
    <cellStyle name="40% - Accent4 3 4 2 3 2" xfId="20213"/>
    <cellStyle name="40% - Accent4 3 4 2 3 2 2" xfId="20214"/>
    <cellStyle name="40% - Accent4 3 4 2 3 2 3" xfId="53985"/>
    <cellStyle name="40% - Accent4 3 4 2 3 3" xfId="20215"/>
    <cellStyle name="40% - Accent4 3 4 2 3 4" xfId="20216"/>
    <cellStyle name="40% - Accent4 3 4 2 4" xfId="20217"/>
    <cellStyle name="40% - Accent4 3 4 2 4 2" xfId="20218"/>
    <cellStyle name="40% - Accent4 3 4 2 4 3" xfId="53986"/>
    <cellStyle name="40% - Accent4 3 4 2 5" xfId="20219"/>
    <cellStyle name="40% - Accent4 3 4 2 6" xfId="20220"/>
    <cellStyle name="40% - Accent4 3 4 3" xfId="20221"/>
    <cellStyle name="40% - Accent4 3 4 3 2" xfId="20222"/>
    <cellStyle name="40% - Accent4 3 4 3 2 2" xfId="20223"/>
    <cellStyle name="40% - Accent4 3 4 3 2 3" xfId="53987"/>
    <cellStyle name="40% - Accent4 3 4 3 3" xfId="20224"/>
    <cellStyle name="40% - Accent4 3 4 3 4" xfId="20225"/>
    <cellStyle name="40% - Accent4 3 4 4" xfId="20226"/>
    <cellStyle name="40% - Accent4 3 4 4 2" xfId="20227"/>
    <cellStyle name="40% - Accent4 3 4 4 2 2" xfId="20228"/>
    <cellStyle name="40% - Accent4 3 4 4 2 3" xfId="53988"/>
    <cellStyle name="40% - Accent4 3 4 4 3" xfId="20229"/>
    <cellStyle name="40% - Accent4 3 4 4 4" xfId="20230"/>
    <cellStyle name="40% - Accent4 3 4 5" xfId="20231"/>
    <cellStyle name="40% - Accent4 3 4 5 2" xfId="20232"/>
    <cellStyle name="40% - Accent4 3 4 5 3" xfId="53989"/>
    <cellStyle name="40% - Accent4 3 4 6" xfId="20233"/>
    <cellStyle name="40% - Accent4 3 4 7" xfId="20234"/>
    <cellStyle name="40% - Accent4 3 5" xfId="20235"/>
    <cellStyle name="40% - Accent4 3 5 2" xfId="20236"/>
    <cellStyle name="40% - Accent4 3 5 2 2" xfId="20237"/>
    <cellStyle name="40% - Accent4 3 5 2 2 2" xfId="20238"/>
    <cellStyle name="40% - Accent4 3 5 2 2 3" xfId="53990"/>
    <cellStyle name="40% - Accent4 3 5 2 3" xfId="20239"/>
    <cellStyle name="40% - Accent4 3 5 2 4" xfId="20240"/>
    <cellStyle name="40% - Accent4 3 5 3" xfId="20241"/>
    <cellStyle name="40% - Accent4 3 5 3 2" xfId="20242"/>
    <cellStyle name="40% - Accent4 3 5 3 2 2" xfId="20243"/>
    <cellStyle name="40% - Accent4 3 5 3 2 3" xfId="53991"/>
    <cellStyle name="40% - Accent4 3 5 3 3" xfId="20244"/>
    <cellStyle name="40% - Accent4 3 5 3 4" xfId="20245"/>
    <cellStyle name="40% - Accent4 3 5 4" xfId="20246"/>
    <cellStyle name="40% - Accent4 3 5 4 2" xfId="20247"/>
    <cellStyle name="40% - Accent4 3 5 4 3" xfId="53992"/>
    <cellStyle name="40% - Accent4 3 5 5" xfId="20248"/>
    <cellStyle name="40% - Accent4 3 5 6" xfId="20249"/>
    <cellStyle name="40% - Accent4 3 6" xfId="20250"/>
    <cellStyle name="40% - Accent4 3 6 2" xfId="20251"/>
    <cellStyle name="40% - Accent4 3 6 2 2" xfId="20252"/>
    <cellStyle name="40% - Accent4 3 6 2 2 2" xfId="20253"/>
    <cellStyle name="40% - Accent4 3 6 2 2 3" xfId="53993"/>
    <cellStyle name="40% - Accent4 3 6 2 3" xfId="20254"/>
    <cellStyle name="40% - Accent4 3 6 2 4" xfId="20255"/>
    <cellStyle name="40% - Accent4 3 6 3" xfId="20256"/>
    <cellStyle name="40% - Accent4 3 6 3 2" xfId="20257"/>
    <cellStyle name="40% - Accent4 3 6 3 3" xfId="53994"/>
    <cellStyle name="40% - Accent4 3 6 4" xfId="20258"/>
    <cellStyle name="40% - Accent4 3 6 5" xfId="20259"/>
    <cellStyle name="40% - Accent4 3 7" xfId="20260"/>
    <cellStyle name="40% - Accent4 3 7 2" xfId="20261"/>
    <cellStyle name="40% - Accent4 3 7 2 2" xfId="20262"/>
    <cellStyle name="40% - Accent4 3 7 2 3" xfId="53995"/>
    <cellStyle name="40% - Accent4 3 7 3" xfId="20263"/>
    <cellStyle name="40% - Accent4 3 7 4" xfId="20264"/>
    <cellStyle name="40% - Accent4 3 8" xfId="20265"/>
    <cellStyle name="40% - Accent4 3 8 2" xfId="20266"/>
    <cellStyle name="40% - Accent4 3 8 2 2" xfId="20267"/>
    <cellStyle name="40% - Accent4 3 8 2 3" xfId="53996"/>
    <cellStyle name="40% - Accent4 3 8 3" xfId="20268"/>
    <cellStyle name="40% - Accent4 3 8 4" xfId="20269"/>
    <cellStyle name="40% - Accent4 3 9" xfId="20270"/>
    <cellStyle name="40% - Accent4 3 9 2" xfId="20271"/>
    <cellStyle name="40% - Accent4 3 9 3" xfId="53997"/>
    <cellStyle name="40% - Accent4 4" xfId="20272"/>
    <cellStyle name="40% - Accent4 4 10" xfId="20273"/>
    <cellStyle name="40% - Accent4 4 11" xfId="20274"/>
    <cellStyle name="40% - Accent4 4 12" xfId="60188"/>
    <cellStyle name="40% - Accent4 4 2" xfId="20275"/>
    <cellStyle name="40% - Accent4 4 2 10" xfId="20276"/>
    <cellStyle name="40% - Accent4 4 2 11" xfId="60371"/>
    <cellStyle name="40% - Accent4 4 2 2" xfId="20277"/>
    <cellStyle name="40% - Accent4 4 2 2 2" xfId="20278"/>
    <cellStyle name="40% - Accent4 4 2 2 2 2" xfId="20279"/>
    <cellStyle name="40% - Accent4 4 2 2 2 2 2" xfId="20280"/>
    <cellStyle name="40% - Accent4 4 2 2 2 2 2 2" xfId="20281"/>
    <cellStyle name="40% - Accent4 4 2 2 2 2 2 2 2" xfId="20282"/>
    <cellStyle name="40% - Accent4 4 2 2 2 2 2 2 3" xfId="53998"/>
    <cellStyle name="40% - Accent4 4 2 2 2 2 2 3" xfId="20283"/>
    <cellStyle name="40% - Accent4 4 2 2 2 2 2 4" xfId="20284"/>
    <cellStyle name="40% - Accent4 4 2 2 2 2 3" xfId="20285"/>
    <cellStyle name="40% - Accent4 4 2 2 2 2 3 2" xfId="20286"/>
    <cellStyle name="40% - Accent4 4 2 2 2 2 3 2 2" xfId="20287"/>
    <cellStyle name="40% - Accent4 4 2 2 2 2 3 2 3" xfId="53999"/>
    <cellStyle name="40% - Accent4 4 2 2 2 2 3 3" xfId="20288"/>
    <cellStyle name="40% - Accent4 4 2 2 2 2 3 4" xfId="20289"/>
    <cellStyle name="40% - Accent4 4 2 2 2 2 4" xfId="20290"/>
    <cellStyle name="40% - Accent4 4 2 2 2 2 4 2" xfId="20291"/>
    <cellStyle name="40% - Accent4 4 2 2 2 2 4 3" xfId="54000"/>
    <cellStyle name="40% - Accent4 4 2 2 2 2 5" xfId="20292"/>
    <cellStyle name="40% - Accent4 4 2 2 2 2 6" xfId="20293"/>
    <cellStyle name="40% - Accent4 4 2 2 2 3" xfId="20294"/>
    <cellStyle name="40% - Accent4 4 2 2 2 3 2" xfId="20295"/>
    <cellStyle name="40% - Accent4 4 2 2 2 3 2 2" xfId="20296"/>
    <cellStyle name="40% - Accent4 4 2 2 2 3 2 3" xfId="54001"/>
    <cellStyle name="40% - Accent4 4 2 2 2 3 3" xfId="20297"/>
    <cellStyle name="40% - Accent4 4 2 2 2 3 4" xfId="20298"/>
    <cellStyle name="40% - Accent4 4 2 2 2 4" xfId="20299"/>
    <cellStyle name="40% - Accent4 4 2 2 2 4 2" xfId="20300"/>
    <cellStyle name="40% - Accent4 4 2 2 2 4 2 2" xfId="20301"/>
    <cellStyle name="40% - Accent4 4 2 2 2 4 2 3" xfId="54002"/>
    <cellStyle name="40% - Accent4 4 2 2 2 4 3" xfId="20302"/>
    <cellStyle name="40% - Accent4 4 2 2 2 4 4" xfId="20303"/>
    <cellStyle name="40% - Accent4 4 2 2 2 5" xfId="20304"/>
    <cellStyle name="40% - Accent4 4 2 2 2 5 2" xfId="20305"/>
    <cellStyle name="40% - Accent4 4 2 2 2 5 3" xfId="54003"/>
    <cellStyle name="40% - Accent4 4 2 2 2 6" xfId="20306"/>
    <cellStyle name="40% - Accent4 4 2 2 2 7" xfId="20307"/>
    <cellStyle name="40% - Accent4 4 2 2 3" xfId="20308"/>
    <cellStyle name="40% - Accent4 4 2 2 3 2" xfId="20309"/>
    <cellStyle name="40% - Accent4 4 2 2 3 2 2" xfId="20310"/>
    <cellStyle name="40% - Accent4 4 2 2 3 2 2 2" xfId="20311"/>
    <cellStyle name="40% - Accent4 4 2 2 3 2 2 3" xfId="54004"/>
    <cellStyle name="40% - Accent4 4 2 2 3 2 3" xfId="20312"/>
    <cellStyle name="40% - Accent4 4 2 2 3 2 4" xfId="20313"/>
    <cellStyle name="40% - Accent4 4 2 2 3 3" xfId="20314"/>
    <cellStyle name="40% - Accent4 4 2 2 3 3 2" xfId="20315"/>
    <cellStyle name="40% - Accent4 4 2 2 3 3 2 2" xfId="20316"/>
    <cellStyle name="40% - Accent4 4 2 2 3 3 2 3" xfId="54005"/>
    <cellStyle name="40% - Accent4 4 2 2 3 3 3" xfId="20317"/>
    <cellStyle name="40% - Accent4 4 2 2 3 3 4" xfId="20318"/>
    <cellStyle name="40% - Accent4 4 2 2 3 4" xfId="20319"/>
    <cellStyle name="40% - Accent4 4 2 2 3 4 2" xfId="20320"/>
    <cellStyle name="40% - Accent4 4 2 2 3 4 3" xfId="54006"/>
    <cellStyle name="40% - Accent4 4 2 2 3 5" xfId="20321"/>
    <cellStyle name="40% - Accent4 4 2 2 3 6" xfId="20322"/>
    <cellStyle name="40% - Accent4 4 2 2 4" xfId="20323"/>
    <cellStyle name="40% - Accent4 4 2 2 4 2" xfId="20324"/>
    <cellStyle name="40% - Accent4 4 2 2 4 2 2" xfId="20325"/>
    <cellStyle name="40% - Accent4 4 2 2 4 2 3" xfId="54007"/>
    <cellStyle name="40% - Accent4 4 2 2 4 3" xfId="20326"/>
    <cellStyle name="40% - Accent4 4 2 2 4 4" xfId="20327"/>
    <cellStyle name="40% - Accent4 4 2 2 5" xfId="20328"/>
    <cellStyle name="40% - Accent4 4 2 2 5 2" xfId="20329"/>
    <cellStyle name="40% - Accent4 4 2 2 5 2 2" xfId="20330"/>
    <cellStyle name="40% - Accent4 4 2 2 5 2 3" xfId="54008"/>
    <cellStyle name="40% - Accent4 4 2 2 5 3" xfId="20331"/>
    <cellStyle name="40% - Accent4 4 2 2 5 4" xfId="20332"/>
    <cellStyle name="40% - Accent4 4 2 2 6" xfId="20333"/>
    <cellStyle name="40% - Accent4 4 2 2 6 2" xfId="20334"/>
    <cellStyle name="40% - Accent4 4 2 2 6 3" xfId="54009"/>
    <cellStyle name="40% - Accent4 4 2 2 7" xfId="20335"/>
    <cellStyle name="40% - Accent4 4 2 2 8" xfId="20336"/>
    <cellStyle name="40% - Accent4 4 2 2 9" xfId="60739"/>
    <cellStyle name="40% - Accent4 4 2 3" xfId="20337"/>
    <cellStyle name="40% - Accent4 4 2 3 2" xfId="20338"/>
    <cellStyle name="40% - Accent4 4 2 3 2 2" xfId="20339"/>
    <cellStyle name="40% - Accent4 4 2 3 2 2 2" xfId="20340"/>
    <cellStyle name="40% - Accent4 4 2 3 2 2 2 2" xfId="20341"/>
    <cellStyle name="40% - Accent4 4 2 3 2 2 2 3" xfId="54010"/>
    <cellStyle name="40% - Accent4 4 2 3 2 2 3" xfId="20342"/>
    <cellStyle name="40% - Accent4 4 2 3 2 2 4" xfId="20343"/>
    <cellStyle name="40% - Accent4 4 2 3 2 3" xfId="20344"/>
    <cellStyle name="40% - Accent4 4 2 3 2 3 2" xfId="20345"/>
    <cellStyle name="40% - Accent4 4 2 3 2 3 2 2" xfId="20346"/>
    <cellStyle name="40% - Accent4 4 2 3 2 3 2 3" xfId="54011"/>
    <cellStyle name="40% - Accent4 4 2 3 2 3 3" xfId="20347"/>
    <cellStyle name="40% - Accent4 4 2 3 2 3 4" xfId="20348"/>
    <cellStyle name="40% - Accent4 4 2 3 2 4" xfId="20349"/>
    <cellStyle name="40% - Accent4 4 2 3 2 4 2" xfId="20350"/>
    <cellStyle name="40% - Accent4 4 2 3 2 4 3" xfId="54012"/>
    <cellStyle name="40% - Accent4 4 2 3 2 5" xfId="20351"/>
    <cellStyle name="40% - Accent4 4 2 3 2 6" xfId="20352"/>
    <cellStyle name="40% - Accent4 4 2 3 3" xfId="20353"/>
    <cellStyle name="40% - Accent4 4 2 3 3 2" xfId="20354"/>
    <cellStyle name="40% - Accent4 4 2 3 3 2 2" xfId="20355"/>
    <cellStyle name="40% - Accent4 4 2 3 3 2 3" xfId="54013"/>
    <cellStyle name="40% - Accent4 4 2 3 3 3" xfId="20356"/>
    <cellStyle name="40% - Accent4 4 2 3 3 4" xfId="20357"/>
    <cellStyle name="40% - Accent4 4 2 3 4" xfId="20358"/>
    <cellStyle name="40% - Accent4 4 2 3 4 2" xfId="20359"/>
    <cellStyle name="40% - Accent4 4 2 3 4 2 2" xfId="20360"/>
    <cellStyle name="40% - Accent4 4 2 3 4 2 3" xfId="54014"/>
    <cellStyle name="40% - Accent4 4 2 3 4 3" xfId="20361"/>
    <cellStyle name="40% - Accent4 4 2 3 4 4" xfId="20362"/>
    <cellStyle name="40% - Accent4 4 2 3 5" xfId="20363"/>
    <cellStyle name="40% - Accent4 4 2 3 5 2" xfId="20364"/>
    <cellStyle name="40% - Accent4 4 2 3 5 3" xfId="54015"/>
    <cellStyle name="40% - Accent4 4 2 3 6" xfId="20365"/>
    <cellStyle name="40% - Accent4 4 2 3 7" xfId="20366"/>
    <cellStyle name="40% - Accent4 4 2 4" xfId="20367"/>
    <cellStyle name="40% - Accent4 4 2 4 2" xfId="20368"/>
    <cellStyle name="40% - Accent4 4 2 4 2 2" xfId="20369"/>
    <cellStyle name="40% - Accent4 4 2 4 2 2 2" xfId="20370"/>
    <cellStyle name="40% - Accent4 4 2 4 2 2 3" xfId="54016"/>
    <cellStyle name="40% - Accent4 4 2 4 2 3" xfId="20371"/>
    <cellStyle name="40% - Accent4 4 2 4 2 4" xfId="20372"/>
    <cellStyle name="40% - Accent4 4 2 4 3" xfId="20373"/>
    <cellStyle name="40% - Accent4 4 2 4 3 2" xfId="20374"/>
    <cellStyle name="40% - Accent4 4 2 4 3 2 2" xfId="20375"/>
    <cellStyle name="40% - Accent4 4 2 4 3 2 3" xfId="54017"/>
    <cellStyle name="40% - Accent4 4 2 4 3 3" xfId="20376"/>
    <cellStyle name="40% - Accent4 4 2 4 3 4" xfId="20377"/>
    <cellStyle name="40% - Accent4 4 2 4 4" xfId="20378"/>
    <cellStyle name="40% - Accent4 4 2 4 4 2" xfId="20379"/>
    <cellStyle name="40% - Accent4 4 2 4 4 3" xfId="54018"/>
    <cellStyle name="40% - Accent4 4 2 4 5" xfId="20380"/>
    <cellStyle name="40% - Accent4 4 2 4 6" xfId="20381"/>
    <cellStyle name="40% - Accent4 4 2 5" xfId="20382"/>
    <cellStyle name="40% - Accent4 4 2 5 2" xfId="20383"/>
    <cellStyle name="40% - Accent4 4 2 5 2 2" xfId="20384"/>
    <cellStyle name="40% - Accent4 4 2 5 2 2 2" xfId="20385"/>
    <cellStyle name="40% - Accent4 4 2 5 2 2 3" xfId="54019"/>
    <cellStyle name="40% - Accent4 4 2 5 2 3" xfId="20386"/>
    <cellStyle name="40% - Accent4 4 2 5 2 4" xfId="20387"/>
    <cellStyle name="40% - Accent4 4 2 5 3" xfId="20388"/>
    <cellStyle name="40% - Accent4 4 2 5 3 2" xfId="20389"/>
    <cellStyle name="40% - Accent4 4 2 5 3 3" xfId="54020"/>
    <cellStyle name="40% - Accent4 4 2 5 4" xfId="20390"/>
    <cellStyle name="40% - Accent4 4 2 5 5" xfId="20391"/>
    <cellStyle name="40% - Accent4 4 2 6" xfId="20392"/>
    <cellStyle name="40% - Accent4 4 2 6 2" xfId="20393"/>
    <cellStyle name="40% - Accent4 4 2 6 2 2" xfId="20394"/>
    <cellStyle name="40% - Accent4 4 2 6 2 3" xfId="54021"/>
    <cellStyle name="40% - Accent4 4 2 6 3" xfId="20395"/>
    <cellStyle name="40% - Accent4 4 2 6 4" xfId="20396"/>
    <cellStyle name="40% - Accent4 4 2 7" xfId="20397"/>
    <cellStyle name="40% - Accent4 4 2 7 2" xfId="20398"/>
    <cellStyle name="40% - Accent4 4 2 7 2 2" xfId="20399"/>
    <cellStyle name="40% - Accent4 4 2 7 2 3" xfId="54022"/>
    <cellStyle name="40% - Accent4 4 2 7 3" xfId="20400"/>
    <cellStyle name="40% - Accent4 4 2 7 4" xfId="20401"/>
    <cellStyle name="40% - Accent4 4 2 8" xfId="20402"/>
    <cellStyle name="40% - Accent4 4 2 8 2" xfId="20403"/>
    <cellStyle name="40% - Accent4 4 2 8 3" xfId="54023"/>
    <cellStyle name="40% - Accent4 4 2 9" xfId="20404"/>
    <cellStyle name="40% - Accent4 4 3" xfId="20405"/>
    <cellStyle name="40% - Accent4 4 3 2" xfId="20406"/>
    <cellStyle name="40% - Accent4 4 3 2 2" xfId="20407"/>
    <cellStyle name="40% - Accent4 4 3 2 2 2" xfId="20408"/>
    <cellStyle name="40% - Accent4 4 3 2 2 2 2" xfId="20409"/>
    <cellStyle name="40% - Accent4 4 3 2 2 2 2 2" xfId="20410"/>
    <cellStyle name="40% - Accent4 4 3 2 2 2 2 3" xfId="54024"/>
    <cellStyle name="40% - Accent4 4 3 2 2 2 3" xfId="20411"/>
    <cellStyle name="40% - Accent4 4 3 2 2 2 4" xfId="20412"/>
    <cellStyle name="40% - Accent4 4 3 2 2 3" xfId="20413"/>
    <cellStyle name="40% - Accent4 4 3 2 2 3 2" xfId="20414"/>
    <cellStyle name="40% - Accent4 4 3 2 2 3 2 2" xfId="20415"/>
    <cellStyle name="40% - Accent4 4 3 2 2 3 2 3" xfId="54025"/>
    <cellStyle name="40% - Accent4 4 3 2 2 3 3" xfId="20416"/>
    <cellStyle name="40% - Accent4 4 3 2 2 3 4" xfId="20417"/>
    <cellStyle name="40% - Accent4 4 3 2 2 4" xfId="20418"/>
    <cellStyle name="40% - Accent4 4 3 2 2 4 2" xfId="20419"/>
    <cellStyle name="40% - Accent4 4 3 2 2 4 3" xfId="54026"/>
    <cellStyle name="40% - Accent4 4 3 2 2 5" xfId="20420"/>
    <cellStyle name="40% - Accent4 4 3 2 2 6" xfId="20421"/>
    <cellStyle name="40% - Accent4 4 3 2 3" xfId="20422"/>
    <cellStyle name="40% - Accent4 4 3 2 3 2" xfId="20423"/>
    <cellStyle name="40% - Accent4 4 3 2 3 2 2" xfId="20424"/>
    <cellStyle name="40% - Accent4 4 3 2 3 2 3" xfId="54027"/>
    <cellStyle name="40% - Accent4 4 3 2 3 3" xfId="20425"/>
    <cellStyle name="40% - Accent4 4 3 2 3 4" xfId="20426"/>
    <cellStyle name="40% - Accent4 4 3 2 4" xfId="20427"/>
    <cellStyle name="40% - Accent4 4 3 2 4 2" xfId="20428"/>
    <cellStyle name="40% - Accent4 4 3 2 4 2 2" xfId="20429"/>
    <cellStyle name="40% - Accent4 4 3 2 4 2 3" xfId="54028"/>
    <cellStyle name="40% - Accent4 4 3 2 4 3" xfId="20430"/>
    <cellStyle name="40% - Accent4 4 3 2 4 4" xfId="20431"/>
    <cellStyle name="40% - Accent4 4 3 2 5" xfId="20432"/>
    <cellStyle name="40% - Accent4 4 3 2 5 2" xfId="20433"/>
    <cellStyle name="40% - Accent4 4 3 2 5 3" xfId="54029"/>
    <cellStyle name="40% - Accent4 4 3 2 6" xfId="20434"/>
    <cellStyle name="40% - Accent4 4 3 2 7" xfId="20435"/>
    <cellStyle name="40% - Accent4 4 3 3" xfId="20436"/>
    <cellStyle name="40% - Accent4 4 3 3 2" xfId="20437"/>
    <cellStyle name="40% - Accent4 4 3 3 2 2" xfId="20438"/>
    <cellStyle name="40% - Accent4 4 3 3 2 2 2" xfId="20439"/>
    <cellStyle name="40% - Accent4 4 3 3 2 2 3" xfId="54030"/>
    <cellStyle name="40% - Accent4 4 3 3 2 3" xfId="20440"/>
    <cellStyle name="40% - Accent4 4 3 3 2 4" xfId="20441"/>
    <cellStyle name="40% - Accent4 4 3 3 3" xfId="20442"/>
    <cellStyle name="40% - Accent4 4 3 3 3 2" xfId="20443"/>
    <cellStyle name="40% - Accent4 4 3 3 3 2 2" xfId="20444"/>
    <cellStyle name="40% - Accent4 4 3 3 3 2 3" xfId="54031"/>
    <cellStyle name="40% - Accent4 4 3 3 3 3" xfId="20445"/>
    <cellStyle name="40% - Accent4 4 3 3 3 4" xfId="20446"/>
    <cellStyle name="40% - Accent4 4 3 3 4" xfId="20447"/>
    <cellStyle name="40% - Accent4 4 3 3 4 2" xfId="20448"/>
    <cellStyle name="40% - Accent4 4 3 3 4 3" xfId="54032"/>
    <cellStyle name="40% - Accent4 4 3 3 5" xfId="20449"/>
    <cellStyle name="40% - Accent4 4 3 3 6" xfId="20450"/>
    <cellStyle name="40% - Accent4 4 3 4" xfId="20451"/>
    <cellStyle name="40% - Accent4 4 3 4 2" xfId="20452"/>
    <cellStyle name="40% - Accent4 4 3 4 2 2" xfId="20453"/>
    <cellStyle name="40% - Accent4 4 3 4 2 3" xfId="54033"/>
    <cellStyle name="40% - Accent4 4 3 4 3" xfId="20454"/>
    <cellStyle name="40% - Accent4 4 3 4 4" xfId="20455"/>
    <cellStyle name="40% - Accent4 4 3 5" xfId="20456"/>
    <cellStyle name="40% - Accent4 4 3 5 2" xfId="20457"/>
    <cellStyle name="40% - Accent4 4 3 5 2 2" xfId="20458"/>
    <cellStyle name="40% - Accent4 4 3 5 2 3" xfId="54034"/>
    <cellStyle name="40% - Accent4 4 3 5 3" xfId="20459"/>
    <cellStyle name="40% - Accent4 4 3 5 4" xfId="20460"/>
    <cellStyle name="40% - Accent4 4 3 6" xfId="20461"/>
    <cellStyle name="40% - Accent4 4 3 6 2" xfId="20462"/>
    <cellStyle name="40% - Accent4 4 3 6 3" xfId="54035"/>
    <cellStyle name="40% - Accent4 4 3 7" xfId="20463"/>
    <cellStyle name="40% - Accent4 4 3 8" xfId="20464"/>
    <cellStyle name="40% - Accent4 4 3 9" xfId="60556"/>
    <cellStyle name="40% - Accent4 4 4" xfId="20465"/>
    <cellStyle name="40% - Accent4 4 4 2" xfId="20466"/>
    <cellStyle name="40% - Accent4 4 4 2 2" xfId="20467"/>
    <cellStyle name="40% - Accent4 4 4 2 2 2" xfId="20468"/>
    <cellStyle name="40% - Accent4 4 4 2 2 2 2" xfId="20469"/>
    <cellStyle name="40% - Accent4 4 4 2 2 2 3" xfId="54036"/>
    <cellStyle name="40% - Accent4 4 4 2 2 3" xfId="20470"/>
    <cellStyle name="40% - Accent4 4 4 2 2 4" xfId="20471"/>
    <cellStyle name="40% - Accent4 4 4 2 3" xfId="20472"/>
    <cellStyle name="40% - Accent4 4 4 2 3 2" xfId="20473"/>
    <cellStyle name="40% - Accent4 4 4 2 3 2 2" xfId="20474"/>
    <cellStyle name="40% - Accent4 4 4 2 3 2 3" xfId="54037"/>
    <cellStyle name="40% - Accent4 4 4 2 3 3" xfId="20475"/>
    <cellStyle name="40% - Accent4 4 4 2 3 4" xfId="20476"/>
    <cellStyle name="40% - Accent4 4 4 2 4" xfId="20477"/>
    <cellStyle name="40% - Accent4 4 4 2 4 2" xfId="20478"/>
    <cellStyle name="40% - Accent4 4 4 2 4 3" xfId="54038"/>
    <cellStyle name="40% - Accent4 4 4 2 5" xfId="20479"/>
    <cellStyle name="40% - Accent4 4 4 2 6" xfId="20480"/>
    <cellStyle name="40% - Accent4 4 4 3" xfId="20481"/>
    <cellStyle name="40% - Accent4 4 4 3 2" xfId="20482"/>
    <cellStyle name="40% - Accent4 4 4 3 2 2" xfId="20483"/>
    <cellStyle name="40% - Accent4 4 4 3 2 3" xfId="54039"/>
    <cellStyle name="40% - Accent4 4 4 3 3" xfId="20484"/>
    <cellStyle name="40% - Accent4 4 4 3 4" xfId="20485"/>
    <cellStyle name="40% - Accent4 4 4 4" xfId="20486"/>
    <cellStyle name="40% - Accent4 4 4 4 2" xfId="20487"/>
    <cellStyle name="40% - Accent4 4 4 4 2 2" xfId="20488"/>
    <cellStyle name="40% - Accent4 4 4 4 2 3" xfId="54040"/>
    <cellStyle name="40% - Accent4 4 4 4 3" xfId="20489"/>
    <cellStyle name="40% - Accent4 4 4 4 4" xfId="20490"/>
    <cellStyle name="40% - Accent4 4 4 5" xfId="20491"/>
    <cellStyle name="40% - Accent4 4 4 5 2" xfId="20492"/>
    <cellStyle name="40% - Accent4 4 4 5 3" xfId="54041"/>
    <cellStyle name="40% - Accent4 4 4 6" xfId="20493"/>
    <cellStyle name="40% - Accent4 4 4 7" xfId="20494"/>
    <cellStyle name="40% - Accent4 4 5" xfId="20495"/>
    <cellStyle name="40% - Accent4 4 5 2" xfId="20496"/>
    <cellStyle name="40% - Accent4 4 5 2 2" xfId="20497"/>
    <cellStyle name="40% - Accent4 4 5 2 2 2" xfId="20498"/>
    <cellStyle name="40% - Accent4 4 5 2 2 3" xfId="54042"/>
    <cellStyle name="40% - Accent4 4 5 2 3" xfId="20499"/>
    <cellStyle name="40% - Accent4 4 5 2 4" xfId="20500"/>
    <cellStyle name="40% - Accent4 4 5 3" xfId="20501"/>
    <cellStyle name="40% - Accent4 4 5 3 2" xfId="20502"/>
    <cellStyle name="40% - Accent4 4 5 3 2 2" xfId="20503"/>
    <cellStyle name="40% - Accent4 4 5 3 2 3" xfId="54043"/>
    <cellStyle name="40% - Accent4 4 5 3 3" xfId="20504"/>
    <cellStyle name="40% - Accent4 4 5 3 4" xfId="20505"/>
    <cellStyle name="40% - Accent4 4 5 4" xfId="20506"/>
    <cellStyle name="40% - Accent4 4 5 4 2" xfId="20507"/>
    <cellStyle name="40% - Accent4 4 5 4 3" xfId="54044"/>
    <cellStyle name="40% - Accent4 4 5 5" xfId="20508"/>
    <cellStyle name="40% - Accent4 4 5 6" xfId="20509"/>
    <cellStyle name="40% - Accent4 4 6" xfId="20510"/>
    <cellStyle name="40% - Accent4 4 6 2" xfId="20511"/>
    <cellStyle name="40% - Accent4 4 6 2 2" xfId="20512"/>
    <cellStyle name="40% - Accent4 4 6 2 2 2" xfId="20513"/>
    <cellStyle name="40% - Accent4 4 6 2 2 3" xfId="54045"/>
    <cellStyle name="40% - Accent4 4 6 2 3" xfId="20514"/>
    <cellStyle name="40% - Accent4 4 6 2 4" xfId="20515"/>
    <cellStyle name="40% - Accent4 4 6 3" xfId="20516"/>
    <cellStyle name="40% - Accent4 4 6 3 2" xfId="20517"/>
    <cellStyle name="40% - Accent4 4 6 3 3" xfId="54046"/>
    <cellStyle name="40% - Accent4 4 6 4" xfId="20518"/>
    <cellStyle name="40% - Accent4 4 6 5" xfId="20519"/>
    <cellStyle name="40% - Accent4 4 7" xfId="20520"/>
    <cellStyle name="40% - Accent4 4 7 2" xfId="20521"/>
    <cellStyle name="40% - Accent4 4 7 2 2" xfId="20522"/>
    <cellStyle name="40% - Accent4 4 7 2 3" xfId="54047"/>
    <cellStyle name="40% - Accent4 4 7 3" xfId="20523"/>
    <cellStyle name="40% - Accent4 4 7 4" xfId="20524"/>
    <cellStyle name="40% - Accent4 4 8" xfId="20525"/>
    <cellStyle name="40% - Accent4 4 8 2" xfId="20526"/>
    <cellStyle name="40% - Accent4 4 8 2 2" xfId="20527"/>
    <cellStyle name="40% - Accent4 4 8 2 3" xfId="54048"/>
    <cellStyle name="40% - Accent4 4 8 3" xfId="20528"/>
    <cellStyle name="40% - Accent4 4 8 4" xfId="20529"/>
    <cellStyle name="40% - Accent4 4 9" xfId="20530"/>
    <cellStyle name="40% - Accent4 4 9 2" xfId="20531"/>
    <cellStyle name="40% - Accent4 4 9 3" xfId="54049"/>
    <cellStyle name="40% - Accent4 5" xfId="20532"/>
    <cellStyle name="40% - Accent4 5 10" xfId="20533"/>
    <cellStyle name="40% - Accent4 5 11" xfId="60202"/>
    <cellStyle name="40% - Accent4 5 2" xfId="20534"/>
    <cellStyle name="40% - Accent4 5 2 2" xfId="20535"/>
    <cellStyle name="40% - Accent4 5 2 2 2" xfId="20536"/>
    <cellStyle name="40% - Accent4 5 2 2 2 2" xfId="20537"/>
    <cellStyle name="40% - Accent4 5 2 2 2 2 2" xfId="20538"/>
    <cellStyle name="40% - Accent4 5 2 2 2 2 2 2" xfId="20539"/>
    <cellStyle name="40% - Accent4 5 2 2 2 2 2 3" xfId="54050"/>
    <cellStyle name="40% - Accent4 5 2 2 2 2 3" xfId="20540"/>
    <cellStyle name="40% - Accent4 5 2 2 2 2 4" xfId="20541"/>
    <cellStyle name="40% - Accent4 5 2 2 2 3" xfId="20542"/>
    <cellStyle name="40% - Accent4 5 2 2 2 3 2" xfId="20543"/>
    <cellStyle name="40% - Accent4 5 2 2 2 3 2 2" xfId="20544"/>
    <cellStyle name="40% - Accent4 5 2 2 2 3 2 3" xfId="54051"/>
    <cellStyle name="40% - Accent4 5 2 2 2 3 3" xfId="20545"/>
    <cellStyle name="40% - Accent4 5 2 2 2 3 4" xfId="20546"/>
    <cellStyle name="40% - Accent4 5 2 2 2 4" xfId="20547"/>
    <cellStyle name="40% - Accent4 5 2 2 2 4 2" xfId="20548"/>
    <cellStyle name="40% - Accent4 5 2 2 2 4 3" xfId="54052"/>
    <cellStyle name="40% - Accent4 5 2 2 2 5" xfId="20549"/>
    <cellStyle name="40% - Accent4 5 2 2 2 6" xfId="20550"/>
    <cellStyle name="40% - Accent4 5 2 2 3" xfId="20551"/>
    <cellStyle name="40% - Accent4 5 2 2 3 2" xfId="20552"/>
    <cellStyle name="40% - Accent4 5 2 2 3 2 2" xfId="20553"/>
    <cellStyle name="40% - Accent4 5 2 2 3 2 3" xfId="54053"/>
    <cellStyle name="40% - Accent4 5 2 2 3 3" xfId="20554"/>
    <cellStyle name="40% - Accent4 5 2 2 3 4" xfId="20555"/>
    <cellStyle name="40% - Accent4 5 2 2 4" xfId="20556"/>
    <cellStyle name="40% - Accent4 5 2 2 4 2" xfId="20557"/>
    <cellStyle name="40% - Accent4 5 2 2 4 2 2" xfId="20558"/>
    <cellStyle name="40% - Accent4 5 2 2 4 2 3" xfId="54054"/>
    <cellStyle name="40% - Accent4 5 2 2 4 3" xfId="20559"/>
    <cellStyle name="40% - Accent4 5 2 2 4 4" xfId="20560"/>
    <cellStyle name="40% - Accent4 5 2 2 5" xfId="20561"/>
    <cellStyle name="40% - Accent4 5 2 2 5 2" xfId="20562"/>
    <cellStyle name="40% - Accent4 5 2 2 5 3" xfId="54055"/>
    <cellStyle name="40% - Accent4 5 2 2 6" xfId="20563"/>
    <cellStyle name="40% - Accent4 5 2 2 7" xfId="20564"/>
    <cellStyle name="40% - Accent4 5 2 2 8" xfId="60753"/>
    <cellStyle name="40% - Accent4 5 2 3" xfId="20565"/>
    <cellStyle name="40% - Accent4 5 2 3 2" xfId="20566"/>
    <cellStyle name="40% - Accent4 5 2 3 2 2" xfId="20567"/>
    <cellStyle name="40% - Accent4 5 2 3 2 2 2" xfId="20568"/>
    <cellStyle name="40% - Accent4 5 2 3 2 2 3" xfId="54056"/>
    <cellStyle name="40% - Accent4 5 2 3 2 3" xfId="20569"/>
    <cellStyle name="40% - Accent4 5 2 3 2 4" xfId="20570"/>
    <cellStyle name="40% - Accent4 5 2 3 3" xfId="20571"/>
    <cellStyle name="40% - Accent4 5 2 3 3 2" xfId="20572"/>
    <cellStyle name="40% - Accent4 5 2 3 3 2 2" xfId="20573"/>
    <cellStyle name="40% - Accent4 5 2 3 3 2 3" xfId="54057"/>
    <cellStyle name="40% - Accent4 5 2 3 3 3" xfId="20574"/>
    <cellStyle name="40% - Accent4 5 2 3 3 4" xfId="20575"/>
    <cellStyle name="40% - Accent4 5 2 3 4" xfId="20576"/>
    <cellStyle name="40% - Accent4 5 2 3 4 2" xfId="20577"/>
    <cellStyle name="40% - Accent4 5 2 3 4 3" xfId="54058"/>
    <cellStyle name="40% - Accent4 5 2 3 5" xfId="20578"/>
    <cellStyle name="40% - Accent4 5 2 3 6" xfId="20579"/>
    <cellStyle name="40% - Accent4 5 2 4" xfId="20580"/>
    <cellStyle name="40% - Accent4 5 2 4 2" xfId="20581"/>
    <cellStyle name="40% - Accent4 5 2 4 2 2" xfId="20582"/>
    <cellStyle name="40% - Accent4 5 2 4 2 3" xfId="54059"/>
    <cellStyle name="40% - Accent4 5 2 4 3" xfId="20583"/>
    <cellStyle name="40% - Accent4 5 2 4 4" xfId="20584"/>
    <cellStyle name="40% - Accent4 5 2 5" xfId="20585"/>
    <cellStyle name="40% - Accent4 5 2 5 2" xfId="20586"/>
    <cellStyle name="40% - Accent4 5 2 5 2 2" xfId="20587"/>
    <cellStyle name="40% - Accent4 5 2 5 2 3" xfId="54060"/>
    <cellStyle name="40% - Accent4 5 2 5 3" xfId="20588"/>
    <cellStyle name="40% - Accent4 5 2 5 4" xfId="20589"/>
    <cellStyle name="40% - Accent4 5 2 6" xfId="20590"/>
    <cellStyle name="40% - Accent4 5 2 6 2" xfId="20591"/>
    <cellStyle name="40% - Accent4 5 2 6 3" xfId="54061"/>
    <cellStyle name="40% - Accent4 5 2 7" xfId="20592"/>
    <cellStyle name="40% - Accent4 5 2 8" xfId="20593"/>
    <cellStyle name="40% - Accent4 5 2 9" xfId="60385"/>
    <cellStyle name="40% - Accent4 5 3" xfId="20594"/>
    <cellStyle name="40% - Accent4 5 3 2" xfId="20595"/>
    <cellStyle name="40% - Accent4 5 3 2 2" xfId="20596"/>
    <cellStyle name="40% - Accent4 5 3 2 2 2" xfId="20597"/>
    <cellStyle name="40% - Accent4 5 3 2 2 2 2" xfId="20598"/>
    <cellStyle name="40% - Accent4 5 3 2 2 2 3" xfId="54062"/>
    <cellStyle name="40% - Accent4 5 3 2 2 3" xfId="20599"/>
    <cellStyle name="40% - Accent4 5 3 2 2 4" xfId="20600"/>
    <cellStyle name="40% - Accent4 5 3 2 3" xfId="20601"/>
    <cellStyle name="40% - Accent4 5 3 2 3 2" xfId="20602"/>
    <cellStyle name="40% - Accent4 5 3 2 3 2 2" xfId="20603"/>
    <cellStyle name="40% - Accent4 5 3 2 3 2 3" xfId="54063"/>
    <cellStyle name="40% - Accent4 5 3 2 3 3" xfId="20604"/>
    <cellStyle name="40% - Accent4 5 3 2 3 4" xfId="20605"/>
    <cellStyle name="40% - Accent4 5 3 2 4" xfId="20606"/>
    <cellStyle name="40% - Accent4 5 3 2 4 2" xfId="20607"/>
    <cellStyle name="40% - Accent4 5 3 2 4 3" xfId="54064"/>
    <cellStyle name="40% - Accent4 5 3 2 5" xfId="20608"/>
    <cellStyle name="40% - Accent4 5 3 2 6" xfId="20609"/>
    <cellStyle name="40% - Accent4 5 3 3" xfId="20610"/>
    <cellStyle name="40% - Accent4 5 3 3 2" xfId="20611"/>
    <cellStyle name="40% - Accent4 5 3 3 2 2" xfId="20612"/>
    <cellStyle name="40% - Accent4 5 3 3 2 3" xfId="54065"/>
    <cellStyle name="40% - Accent4 5 3 3 3" xfId="20613"/>
    <cellStyle name="40% - Accent4 5 3 3 4" xfId="20614"/>
    <cellStyle name="40% - Accent4 5 3 4" xfId="20615"/>
    <cellStyle name="40% - Accent4 5 3 4 2" xfId="20616"/>
    <cellStyle name="40% - Accent4 5 3 4 2 2" xfId="20617"/>
    <cellStyle name="40% - Accent4 5 3 4 2 3" xfId="54066"/>
    <cellStyle name="40% - Accent4 5 3 4 3" xfId="20618"/>
    <cellStyle name="40% - Accent4 5 3 4 4" xfId="20619"/>
    <cellStyle name="40% - Accent4 5 3 5" xfId="20620"/>
    <cellStyle name="40% - Accent4 5 3 5 2" xfId="20621"/>
    <cellStyle name="40% - Accent4 5 3 5 3" xfId="54067"/>
    <cellStyle name="40% - Accent4 5 3 6" xfId="20622"/>
    <cellStyle name="40% - Accent4 5 3 7" xfId="20623"/>
    <cellStyle name="40% - Accent4 5 3 8" xfId="60570"/>
    <cellStyle name="40% - Accent4 5 4" xfId="20624"/>
    <cellStyle name="40% - Accent4 5 4 2" xfId="20625"/>
    <cellStyle name="40% - Accent4 5 4 2 2" xfId="20626"/>
    <cellStyle name="40% - Accent4 5 4 2 2 2" xfId="20627"/>
    <cellStyle name="40% - Accent4 5 4 2 2 3" xfId="54068"/>
    <cellStyle name="40% - Accent4 5 4 2 3" xfId="20628"/>
    <cellStyle name="40% - Accent4 5 4 2 4" xfId="20629"/>
    <cellStyle name="40% - Accent4 5 4 3" xfId="20630"/>
    <cellStyle name="40% - Accent4 5 4 3 2" xfId="20631"/>
    <cellStyle name="40% - Accent4 5 4 3 2 2" xfId="20632"/>
    <cellStyle name="40% - Accent4 5 4 3 2 3" xfId="54069"/>
    <cellStyle name="40% - Accent4 5 4 3 3" xfId="20633"/>
    <cellStyle name="40% - Accent4 5 4 3 4" xfId="20634"/>
    <cellStyle name="40% - Accent4 5 4 4" xfId="20635"/>
    <cellStyle name="40% - Accent4 5 4 4 2" xfId="20636"/>
    <cellStyle name="40% - Accent4 5 4 4 3" xfId="54070"/>
    <cellStyle name="40% - Accent4 5 4 5" xfId="20637"/>
    <cellStyle name="40% - Accent4 5 4 6" xfId="20638"/>
    <cellStyle name="40% - Accent4 5 5" xfId="20639"/>
    <cellStyle name="40% - Accent4 5 5 2" xfId="20640"/>
    <cellStyle name="40% - Accent4 5 5 2 2" xfId="20641"/>
    <cellStyle name="40% - Accent4 5 5 2 2 2" xfId="20642"/>
    <cellStyle name="40% - Accent4 5 5 2 2 3" xfId="54071"/>
    <cellStyle name="40% - Accent4 5 5 2 3" xfId="20643"/>
    <cellStyle name="40% - Accent4 5 5 2 4" xfId="20644"/>
    <cellStyle name="40% - Accent4 5 5 3" xfId="20645"/>
    <cellStyle name="40% - Accent4 5 5 3 2" xfId="20646"/>
    <cellStyle name="40% - Accent4 5 5 3 3" xfId="54072"/>
    <cellStyle name="40% - Accent4 5 5 4" xfId="20647"/>
    <cellStyle name="40% - Accent4 5 5 5" xfId="20648"/>
    <cellStyle name="40% - Accent4 5 6" xfId="20649"/>
    <cellStyle name="40% - Accent4 5 6 2" xfId="20650"/>
    <cellStyle name="40% - Accent4 5 6 2 2" xfId="20651"/>
    <cellStyle name="40% - Accent4 5 6 2 3" xfId="54073"/>
    <cellStyle name="40% - Accent4 5 6 3" xfId="20652"/>
    <cellStyle name="40% - Accent4 5 6 4" xfId="20653"/>
    <cellStyle name="40% - Accent4 5 7" xfId="20654"/>
    <cellStyle name="40% - Accent4 5 7 2" xfId="20655"/>
    <cellStyle name="40% - Accent4 5 7 2 2" xfId="20656"/>
    <cellStyle name="40% - Accent4 5 7 2 3" xfId="54074"/>
    <cellStyle name="40% - Accent4 5 7 3" xfId="20657"/>
    <cellStyle name="40% - Accent4 5 7 4" xfId="20658"/>
    <cellStyle name="40% - Accent4 5 8" xfId="20659"/>
    <cellStyle name="40% - Accent4 5 8 2" xfId="20660"/>
    <cellStyle name="40% - Accent4 5 8 3" xfId="54075"/>
    <cellStyle name="40% - Accent4 5 9" xfId="20661"/>
    <cellStyle name="40% - Accent4 6" xfId="20662"/>
    <cellStyle name="40% - Accent4 6 10" xfId="20663"/>
    <cellStyle name="40% - Accent4 6 11" xfId="60216"/>
    <cellStyle name="40% - Accent4 6 2" xfId="20664"/>
    <cellStyle name="40% - Accent4 6 2 2" xfId="20665"/>
    <cellStyle name="40% - Accent4 6 2 2 2" xfId="20666"/>
    <cellStyle name="40% - Accent4 6 2 2 2 2" xfId="20667"/>
    <cellStyle name="40% - Accent4 6 2 2 2 2 2" xfId="20668"/>
    <cellStyle name="40% - Accent4 6 2 2 2 2 2 2" xfId="20669"/>
    <cellStyle name="40% - Accent4 6 2 2 2 2 2 3" xfId="54076"/>
    <cellStyle name="40% - Accent4 6 2 2 2 2 3" xfId="20670"/>
    <cellStyle name="40% - Accent4 6 2 2 2 2 4" xfId="20671"/>
    <cellStyle name="40% - Accent4 6 2 2 2 3" xfId="20672"/>
    <cellStyle name="40% - Accent4 6 2 2 2 3 2" xfId="20673"/>
    <cellStyle name="40% - Accent4 6 2 2 2 3 2 2" xfId="20674"/>
    <cellStyle name="40% - Accent4 6 2 2 2 3 2 3" xfId="54077"/>
    <cellStyle name="40% - Accent4 6 2 2 2 3 3" xfId="20675"/>
    <cellStyle name="40% - Accent4 6 2 2 2 3 4" xfId="20676"/>
    <cellStyle name="40% - Accent4 6 2 2 2 4" xfId="20677"/>
    <cellStyle name="40% - Accent4 6 2 2 2 4 2" xfId="20678"/>
    <cellStyle name="40% - Accent4 6 2 2 2 4 3" xfId="54078"/>
    <cellStyle name="40% - Accent4 6 2 2 2 5" xfId="20679"/>
    <cellStyle name="40% - Accent4 6 2 2 2 6" xfId="20680"/>
    <cellStyle name="40% - Accent4 6 2 2 3" xfId="20681"/>
    <cellStyle name="40% - Accent4 6 2 2 3 2" xfId="20682"/>
    <cellStyle name="40% - Accent4 6 2 2 3 2 2" xfId="20683"/>
    <cellStyle name="40% - Accent4 6 2 2 3 2 3" xfId="54079"/>
    <cellStyle name="40% - Accent4 6 2 2 3 3" xfId="20684"/>
    <cellStyle name="40% - Accent4 6 2 2 3 4" xfId="20685"/>
    <cellStyle name="40% - Accent4 6 2 2 4" xfId="20686"/>
    <cellStyle name="40% - Accent4 6 2 2 4 2" xfId="20687"/>
    <cellStyle name="40% - Accent4 6 2 2 4 2 2" xfId="20688"/>
    <cellStyle name="40% - Accent4 6 2 2 4 2 3" xfId="54080"/>
    <cellStyle name="40% - Accent4 6 2 2 4 3" xfId="20689"/>
    <cellStyle name="40% - Accent4 6 2 2 4 4" xfId="20690"/>
    <cellStyle name="40% - Accent4 6 2 2 5" xfId="20691"/>
    <cellStyle name="40% - Accent4 6 2 2 5 2" xfId="20692"/>
    <cellStyle name="40% - Accent4 6 2 2 5 3" xfId="54081"/>
    <cellStyle name="40% - Accent4 6 2 2 6" xfId="20693"/>
    <cellStyle name="40% - Accent4 6 2 2 7" xfId="20694"/>
    <cellStyle name="40% - Accent4 6 2 2 8" xfId="60767"/>
    <cellStyle name="40% - Accent4 6 2 3" xfId="20695"/>
    <cellStyle name="40% - Accent4 6 2 3 2" xfId="20696"/>
    <cellStyle name="40% - Accent4 6 2 3 2 2" xfId="20697"/>
    <cellStyle name="40% - Accent4 6 2 3 2 2 2" xfId="20698"/>
    <cellStyle name="40% - Accent4 6 2 3 2 2 3" xfId="54082"/>
    <cellStyle name="40% - Accent4 6 2 3 2 3" xfId="20699"/>
    <cellStyle name="40% - Accent4 6 2 3 2 4" xfId="20700"/>
    <cellStyle name="40% - Accent4 6 2 3 3" xfId="20701"/>
    <cellStyle name="40% - Accent4 6 2 3 3 2" xfId="20702"/>
    <cellStyle name="40% - Accent4 6 2 3 3 2 2" xfId="20703"/>
    <cellStyle name="40% - Accent4 6 2 3 3 2 3" xfId="54083"/>
    <cellStyle name="40% - Accent4 6 2 3 3 3" xfId="20704"/>
    <cellStyle name="40% - Accent4 6 2 3 3 4" xfId="20705"/>
    <cellStyle name="40% - Accent4 6 2 3 4" xfId="20706"/>
    <cellStyle name="40% - Accent4 6 2 3 4 2" xfId="20707"/>
    <cellStyle name="40% - Accent4 6 2 3 4 3" xfId="54084"/>
    <cellStyle name="40% - Accent4 6 2 3 5" xfId="20708"/>
    <cellStyle name="40% - Accent4 6 2 3 6" xfId="20709"/>
    <cellStyle name="40% - Accent4 6 2 4" xfId="20710"/>
    <cellStyle name="40% - Accent4 6 2 4 2" xfId="20711"/>
    <cellStyle name="40% - Accent4 6 2 4 2 2" xfId="20712"/>
    <cellStyle name="40% - Accent4 6 2 4 2 3" xfId="54085"/>
    <cellStyle name="40% - Accent4 6 2 4 3" xfId="20713"/>
    <cellStyle name="40% - Accent4 6 2 4 4" xfId="20714"/>
    <cellStyle name="40% - Accent4 6 2 5" xfId="20715"/>
    <cellStyle name="40% - Accent4 6 2 5 2" xfId="20716"/>
    <cellStyle name="40% - Accent4 6 2 5 2 2" xfId="20717"/>
    <cellStyle name="40% - Accent4 6 2 5 2 3" xfId="54086"/>
    <cellStyle name="40% - Accent4 6 2 5 3" xfId="20718"/>
    <cellStyle name="40% - Accent4 6 2 5 4" xfId="20719"/>
    <cellStyle name="40% - Accent4 6 2 6" xfId="20720"/>
    <cellStyle name="40% - Accent4 6 2 6 2" xfId="20721"/>
    <cellStyle name="40% - Accent4 6 2 6 3" xfId="54087"/>
    <cellStyle name="40% - Accent4 6 2 7" xfId="20722"/>
    <cellStyle name="40% - Accent4 6 2 8" xfId="20723"/>
    <cellStyle name="40% - Accent4 6 2 9" xfId="60399"/>
    <cellStyle name="40% - Accent4 6 3" xfId="20724"/>
    <cellStyle name="40% - Accent4 6 3 2" xfId="20725"/>
    <cellStyle name="40% - Accent4 6 3 2 2" xfId="20726"/>
    <cellStyle name="40% - Accent4 6 3 2 2 2" xfId="20727"/>
    <cellStyle name="40% - Accent4 6 3 2 2 2 2" xfId="20728"/>
    <cellStyle name="40% - Accent4 6 3 2 2 2 3" xfId="54088"/>
    <cellStyle name="40% - Accent4 6 3 2 2 3" xfId="20729"/>
    <cellStyle name="40% - Accent4 6 3 2 2 4" xfId="20730"/>
    <cellStyle name="40% - Accent4 6 3 2 3" xfId="20731"/>
    <cellStyle name="40% - Accent4 6 3 2 3 2" xfId="20732"/>
    <cellStyle name="40% - Accent4 6 3 2 3 2 2" xfId="20733"/>
    <cellStyle name="40% - Accent4 6 3 2 3 2 3" xfId="54089"/>
    <cellStyle name="40% - Accent4 6 3 2 3 3" xfId="20734"/>
    <cellStyle name="40% - Accent4 6 3 2 3 4" xfId="20735"/>
    <cellStyle name="40% - Accent4 6 3 2 4" xfId="20736"/>
    <cellStyle name="40% - Accent4 6 3 2 4 2" xfId="20737"/>
    <cellStyle name="40% - Accent4 6 3 2 4 3" xfId="54090"/>
    <cellStyle name="40% - Accent4 6 3 2 5" xfId="20738"/>
    <cellStyle name="40% - Accent4 6 3 2 6" xfId="20739"/>
    <cellStyle name="40% - Accent4 6 3 3" xfId="20740"/>
    <cellStyle name="40% - Accent4 6 3 3 2" xfId="20741"/>
    <cellStyle name="40% - Accent4 6 3 3 2 2" xfId="20742"/>
    <cellStyle name="40% - Accent4 6 3 3 2 3" xfId="54091"/>
    <cellStyle name="40% - Accent4 6 3 3 3" xfId="20743"/>
    <cellStyle name="40% - Accent4 6 3 3 4" xfId="20744"/>
    <cellStyle name="40% - Accent4 6 3 4" xfId="20745"/>
    <cellStyle name="40% - Accent4 6 3 4 2" xfId="20746"/>
    <cellStyle name="40% - Accent4 6 3 4 2 2" xfId="20747"/>
    <cellStyle name="40% - Accent4 6 3 4 2 3" xfId="54092"/>
    <cellStyle name="40% - Accent4 6 3 4 3" xfId="20748"/>
    <cellStyle name="40% - Accent4 6 3 4 4" xfId="20749"/>
    <cellStyle name="40% - Accent4 6 3 5" xfId="20750"/>
    <cellStyle name="40% - Accent4 6 3 5 2" xfId="20751"/>
    <cellStyle name="40% - Accent4 6 3 5 3" xfId="54093"/>
    <cellStyle name="40% - Accent4 6 3 6" xfId="20752"/>
    <cellStyle name="40% - Accent4 6 3 7" xfId="20753"/>
    <cellStyle name="40% - Accent4 6 3 8" xfId="60584"/>
    <cellStyle name="40% - Accent4 6 4" xfId="20754"/>
    <cellStyle name="40% - Accent4 6 4 2" xfId="20755"/>
    <cellStyle name="40% - Accent4 6 4 2 2" xfId="20756"/>
    <cellStyle name="40% - Accent4 6 4 2 2 2" xfId="20757"/>
    <cellStyle name="40% - Accent4 6 4 2 2 3" xfId="54094"/>
    <cellStyle name="40% - Accent4 6 4 2 3" xfId="20758"/>
    <cellStyle name="40% - Accent4 6 4 2 4" xfId="20759"/>
    <cellStyle name="40% - Accent4 6 4 3" xfId="20760"/>
    <cellStyle name="40% - Accent4 6 4 3 2" xfId="20761"/>
    <cellStyle name="40% - Accent4 6 4 3 2 2" xfId="20762"/>
    <cellStyle name="40% - Accent4 6 4 3 2 3" xfId="54095"/>
    <cellStyle name="40% - Accent4 6 4 3 3" xfId="20763"/>
    <cellStyle name="40% - Accent4 6 4 3 4" xfId="20764"/>
    <cellStyle name="40% - Accent4 6 4 4" xfId="20765"/>
    <cellStyle name="40% - Accent4 6 4 4 2" xfId="20766"/>
    <cellStyle name="40% - Accent4 6 4 4 3" xfId="54096"/>
    <cellStyle name="40% - Accent4 6 4 5" xfId="20767"/>
    <cellStyle name="40% - Accent4 6 4 6" xfId="20768"/>
    <cellStyle name="40% - Accent4 6 5" xfId="20769"/>
    <cellStyle name="40% - Accent4 6 5 2" xfId="20770"/>
    <cellStyle name="40% - Accent4 6 5 2 2" xfId="20771"/>
    <cellStyle name="40% - Accent4 6 5 2 2 2" xfId="20772"/>
    <cellStyle name="40% - Accent4 6 5 2 2 3" xfId="54097"/>
    <cellStyle name="40% - Accent4 6 5 2 3" xfId="20773"/>
    <cellStyle name="40% - Accent4 6 5 2 4" xfId="20774"/>
    <cellStyle name="40% - Accent4 6 5 3" xfId="20775"/>
    <cellStyle name="40% - Accent4 6 5 3 2" xfId="20776"/>
    <cellStyle name="40% - Accent4 6 5 3 3" xfId="54098"/>
    <cellStyle name="40% - Accent4 6 5 4" xfId="20777"/>
    <cellStyle name="40% - Accent4 6 5 5" xfId="20778"/>
    <cellStyle name="40% - Accent4 6 6" xfId="20779"/>
    <cellStyle name="40% - Accent4 6 6 2" xfId="20780"/>
    <cellStyle name="40% - Accent4 6 6 2 2" xfId="20781"/>
    <cellStyle name="40% - Accent4 6 6 2 3" xfId="54099"/>
    <cellStyle name="40% - Accent4 6 6 3" xfId="20782"/>
    <cellStyle name="40% - Accent4 6 6 4" xfId="20783"/>
    <cellStyle name="40% - Accent4 6 7" xfId="20784"/>
    <cellStyle name="40% - Accent4 6 7 2" xfId="20785"/>
    <cellStyle name="40% - Accent4 6 7 2 2" xfId="20786"/>
    <cellStyle name="40% - Accent4 6 7 2 3" xfId="54100"/>
    <cellStyle name="40% - Accent4 6 7 3" xfId="20787"/>
    <cellStyle name="40% - Accent4 6 7 4" xfId="20788"/>
    <cellStyle name="40% - Accent4 6 8" xfId="20789"/>
    <cellStyle name="40% - Accent4 6 8 2" xfId="20790"/>
    <cellStyle name="40% - Accent4 6 8 3" xfId="54101"/>
    <cellStyle name="40% - Accent4 6 9" xfId="20791"/>
    <cellStyle name="40% - Accent4 7" xfId="20792"/>
    <cellStyle name="40% - Accent4 7 10" xfId="20793"/>
    <cellStyle name="40% - Accent4 7 11" xfId="60230"/>
    <cellStyle name="40% - Accent4 7 2" xfId="20794"/>
    <cellStyle name="40% - Accent4 7 2 2" xfId="20795"/>
    <cellStyle name="40% - Accent4 7 2 2 2" xfId="20796"/>
    <cellStyle name="40% - Accent4 7 2 2 2 2" xfId="20797"/>
    <cellStyle name="40% - Accent4 7 2 2 2 2 2" xfId="20798"/>
    <cellStyle name="40% - Accent4 7 2 2 2 2 2 2" xfId="20799"/>
    <cellStyle name="40% - Accent4 7 2 2 2 2 2 3" xfId="54102"/>
    <cellStyle name="40% - Accent4 7 2 2 2 2 3" xfId="20800"/>
    <cellStyle name="40% - Accent4 7 2 2 2 2 4" xfId="20801"/>
    <cellStyle name="40% - Accent4 7 2 2 2 3" xfId="20802"/>
    <cellStyle name="40% - Accent4 7 2 2 2 3 2" xfId="20803"/>
    <cellStyle name="40% - Accent4 7 2 2 2 3 2 2" xfId="20804"/>
    <cellStyle name="40% - Accent4 7 2 2 2 3 2 3" xfId="54103"/>
    <cellStyle name="40% - Accent4 7 2 2 2 3 3" xfId="20805"/>
    <cellStyle name="40% - Accent4 7 2 2 2 3 4" xfId="20806"/>
    <cellStyle name="40% - Accent4 7 2 2 2 4" xfId="20807"/>
    <cellStyle name="40% - Accent4 7 2 2 2 4 2" xfId="20808"/>
    <cellStyle name="40% - Accent4 7 2 2 2 4 3" xfId="54104"/>
    <cellStyle name="40% - Accent4 7 2 2 2 5" xfId="20809"/>
    <cellStyle name="40% - Accent4 7 2 2 2 6" xfId="20810"/>
    <cellStyle name="40% - Accent4 7 2 2 3" xfId="20811"/>
    <cellStyle name="40% - Accent4 7 2 2 3 2" xfId="20812"/>
    <cellStyle name="40% - Accent4 7 2 2 3 2 2" xfId="20813"/>
    <cellStyle name="40% - Accent4 7 2 2 3 2 3" xfId="54105"/>
    <cellStyle name="40% - Accent4 7 2 2 3 3" xfId="20814"/>
    <cellStyle name="40% - Accent4 7 2 2 3 4" xfId="20815"/>
    <cellStyle name="40% - Accent4 7 2 2 4" xfId="20816"/>
    <cellStyle name="40% - Accent4 7 2 2 4 2" xfId="20817"/>
    <cellStyle name="40% - Accent4 7 2 2 4 2 2" xfId="20818"/>
    <cellStyle name="40% - Accent4 7 2 2 4 2 3" xfId="54106"/>
    <cellStyle name="40% - Accent4 7 2 2 4 3" xfId="20819"/>
    <cellStyle name="40% - Accent4 7 2 2 4 4" xfId="20820"/>
    <cellStyle name="40% - Accent4 7 2 2 5" xfId="20821"/>
    <cellStyle name="40% - Accent4 7 2 2 5 2" xfId="20822"/>
    <cellStyle name="40% - Accent4 7 2 2 5 3" xfId="54107"/>
    <cellStyle name="40% - Accent4 7 2 2 6" xfId="20823"/>
    <cellStyle name="40% - Accent4 7 2 2 7" xfId="20824"/>
    <cellStyle name="40% - Accent4 7 2 2 8" xfId="60781"/>
    <cellStyle name="40% - Accent4 7 2 3" xfId="20825"/>
    <cellStyle name="40% - Accent4 7 2 3 2" xfId="20826"/>
    <cellStyle name="40% - Accent4 7 2 3 2 2" xfId="20827"/>
    <cellStyle name="40% - Accent4 7 2 3 2 2 2" xfId="20828"/>
    <cellStyle name="40% - Accent4 7 2 3 2 2 3" xfId="54108"/>
    <cellStyle name="40% - Accent4 7 2 3 2 3" xfId="20829"/>
    <cellStyle name="40% - Accent4 7 2 3 2 4" xfId="20830"/>
    <cellStyle name="40% - Accent4 7 2 3 3" xfId="20831"/>
    <cellStyle name="40% - Accent4 7 2 3 3 2" xfId="20832"/>
    <cellStyle name="40% - Accent4 7 2 3 3 2 2" xfId="20833"/>
    <cellStyle name="40% - Accent4 7 2 3 3 2 3" xfId="54109"/>
    <cellStyle name="40% - Accent4 7 2 3 3 3" xfId="20834"/>
    <cellStyle name="40% - Accent4 7 2 3 3 4" xfId="20835"/>
    <cellStyle name="40% - Accent4 7 2 3 4" xfId="20836"/>
    <cellStyle name="40% - Accent4 7 2 3 4 2" xfId="20837"/>
    <cellStyle name="40% - Accent4 7 2 3 4 3" xfId="54110"/>
    <cellStyle name="40% - Accent4 7 2 3 5" xfId="20838"/>
    <cellStyle name="40% - Accent4 7 2 3 6" xfId="20839"/>
    <cellStyle name="40% - Accent4 7 2 4" xfId="20840"/>
    <cellStyle name="40% - Accent4 7 2 4 2" xfId="20841"/>
    <cellStyle name="40% - Accent4 7 2 4 2 2" xfId="20842"/>
    <cellStyle name="40% - Accent4 7 2 4 2 3" xfId="54111"/>
    <cellStyle name="40% - Accent4 7 2 4 3" xfId="20843"/>
    <cellStyle name="40% - Accent4 7 2 4 4" xfId="20844"/>
    <cellStyle name="40% - Accent4 7 2 5" xfId="20845"/>
    <cellStyle name="40% - Accent4 7 2 5 2" xfId="20846"/>
    <cellStyle name="40% - Accent4 7 2 5 2 2" xfId="20847"/>
    <cellStyle name="40% - Accent4 7 2 5 2 3" xfId="54112"/>
    <cellStyle name="40% - Accent4 7 2 5 3" xfId="20848"/>
    <cellStyle name="40% - Accent4 7 2 5 4" xfId="20849"/>
    <cellStyle name="40% - Accent4 7 2 6" xfId="20850"/>
    <cellStyle name="40% - Accent4 7 2 6 2" xfId="20851"/>
    <cellStyle name="40% - Accent4 7 2 6 3" xfId="54113"/>
    <cellStyle name="40% - Accent4 7 2 7" xfId="20852"/>
    <cellStyle name="40% - Accent4 7 2 8" xfId="20853"/>
    <cellStyle name="40% - Accent4 7 2 9" xfId="60413"/>
    <cellStyle name="40% - Accent4 7 3" xfId="20854"/>
    <cellStyle name="40% - Accent4 7 3 2" xfId="20855"/>
    <cellStyle name="40% - Accent4 7 3 2 2" xfId="20856"/>
    <cellStyle name="40% - Accent4 7 3 2 2 2" xfId="20857"/>
    <cellStyle name="40% - Accent4 7 3 2 2 2 2" xfId="20858"/>
    <cellStyle name="40% - Accent4 7 3 2 2 2 3" xfId="54114"/>
    <cellStyle name="40% - Accent4 7 3 2 2 3" xfId="20859"/>
    <cellStyle name="40% - Accent4 7 3 2 2 4" xfId="20860"/>
    <cellStyle name="40% - Accent4 7 3 2 3" xfId="20861"/>
    <cellStyle name="40% - Accent4 7 3 2 3 2" xfId="20862"/>
    <cellStyle name="40% - Accent4 7 3 2 3 2 2" xfId="20863"/>
    <cellStyle name="40% - Accent4 7 3 2 3 2 3" xfId="54115"/>
    <cellStyle name="40% - Accent4 7 3 2 3 3" xfId="20864"/>
    <cellStyle name="40% - Accent4 7 3 2 3 4" xfId="20865"/>
    <cellStyle name="40% - Accent4 7 3 2 4" xfId="20866"/>
    <cellStyle name="40% - Accent4 7 3 2 4 2" xfId="20867"/>
    <cellStyle name="40% - Accent4 7 3 2 4 3" xfId="54116"/>
    <cellStyle name="40% - Accent4 7 3 2 5" xfId="20868"/>
    <cellStyle name="40% - Accent4 7 3 2 6" xfId="20869"/>
    <cellStyle name="40% - Accent4 7 3 3" xfId="20870"/>
    <cellStyle name="40% - Accent4 7 3 3 2" xfId="20871"/>
    <cellStyle name="40% - Accent4 7 3 3 2 2" xfId="20872"/>
    <cellStyle name="40% - Accent4 7 3 3 2 3" xfId="54117"/>
    <cellStyle name="40% - Accent4 7 3 3 3" xfId="20873"/>
    <cellStyle name="40% - Accent4 7 3 3 4" xfId="20874"/>
    <cellStyle name="40% - Accent4 7 3 4" xfId="20875"/>
    <cellStyle name="40% - Accent4 7 3 4 2" xfId="20876"/>
    <cellStyle name="40% - Accent4 7 3 4 2 2" xfId="20877"/>
    <cellStyle name="40% - Accent4 7 3 4 2 3" xfId="54118"/>
    <cellStyle name="40% - Accent4 7 3 4 3" xfId="20878"/>
    <cellStyle name="40% - Accent4 7 3 4 4" xfId="20879"/>
    <cellStyle name="40% - Accent4 7 3 5" xfId="20880"/>
    <cellStyle name="40% - Accent4 7 3 5 2" xfId="20881"/>
    <cellStyle name="40% - Accent4 7 3 5 3" xfId="54119"/>
    <cellStyle name="40% - Accent4 7 3 6" xfId="20882"/>
    <cellStyle name="40% - Accent4 7 3 7" xfId="20883"/>
    <cellStyle name="40% - Accent4 7 3 8" xfId="60598"/>
    <cellStyle name="40% - Accent4 7 4" xfId="20884"/>
    <cellStyle name="40% - Accent4 7 4 2" xfId="20885"/>
    <cellStyle name="40% - Accent4 7 4 2 2" xfId="20886"/>
    <cellStyle name="40% - Accent4 7 4 2 2 2" xfId="20887"/>
    <cellStyle name="40% - Accent4 7 4 2 2 3" xfId="54120"/>
    <cellStyle name="40% - Accent4 7 4 2 3" xfId="20888"/>
    <cellStyle name="40% - Accent4 7 4 2 4" xfId="20889"/>
    <cellStyle name="40% - Accent4 7 4 3" xfId="20890"/>
    <cellStyle name="40% - Accent4 7 4 3 2" xfId="20891"/>
    <cellStyle name="40% - Accent4 7 4 3 2 2" xfId="20892"/>
    <cellStyle name="40% - Accent4 7 4 3 2 3" xfId="54121"/>
    <cellStyle name="40% - Accent4 7 4 3 3" xfId="20893"/>
    <cellStyle name="40% - Accent4 7 4 3 4" xfId="20894"/>
    <cellStyle name="40% - Accent4 7 4 4" xfId="20895"/>
    <cellStyle name="40% - Accent4 7 4 4 2" xfId="20896"/>
    <cellStyle name="40% - Accent4 7 4 4 3" xfId="54122"/>
    <cellStyle name="40% - Accent4 7 4 5" xfId="20897"/>
    <cellStyle name="40% - Accent4 7 4 6" xfId="20898"/>
    <cellStyle name="40% - Accent4 7 5" xfId="20899"/>
    <cellStyle name="40% - Accent4 7 5 2" xfId="20900"/>
    <cellStyle name="40% - Accent4 7 5 2 2" xfId="20901"/>
    <cellStyle name="40% - Accent4 7 5 2 2 2" xfId="20902"/>
    <cellStyle name="40% - Accent4 7 5 2 2 3" xfId="54123"/>
    <cellStyle name="40% - Accent4 7 5 2 3" xfId="20903"/>
    <cellStyle name="40% - Accent4 7 5 2 4" xfId="20904"/>
    <cellStyle name="40% - Accent4 7 5 3" xfId="20905"/>
    <cellStyle name="40% - Accent4 7 5 3 2" xfId="20906"/>
    <cellStyle name="40% - Accent4 7 5 3 3" xfId="54124"/>
    <cellStyle name="40% - Accent4 7 5 4" xfId="20907"/>
    <cellStyle name="40% - Accent4 7 5 5" xfId="20908"/>
    <cellStyle name="40% - Accent4 7 6" xfId="20909"/>
    <cellStyle name="40% - Accent4 7 6 2" xfId="20910"/>
    <cellStyle name="40% - Accent4 7 6 2 2" xfId="20911"/>
    <cellStyle name="40% - Accent4 7 6 2 3" xfId="54125"/>
    <cellStyle name="40% - Accent4 7 6 3" xfId="20912"/>
    <cellStyle name="40% - Accent4 7 6 4" xfId="20913"/>
    <cellStyle name="40% - Accent4 7 7" xfId="20914"/>
    <cellStyle name="40% - Accent4 7 7 2" xfId="20915"/>
    <cellStyle name="40% - Accent4 7 7 2 2" xfId="20916"/>
    <cellStyle name="40% - Accent4 7 7 2 3" xfId="54126"/>
    <cellStyle name="40% - Accent4 7 7 3" xfId="20917"/>
    <cellStyle name="40% - Accent4 7 7 4" xfId="20918"/>
    <cellStyle name="40% - Accent4 7 8" xfId="20919"/>
    <cellStyle name="40% - Accent4 7 8 2" xfId="20920"/>
    <cellStyle name="40% - Accent4 7 8 3" xfId="54127"/>
    <cellStyle name="40% - Accent4 7 9" xfId="20921"/>
    <cellStyle name="40% - Accent4 8" xfId="20922"/>
    <cellStyle name="40% - Accent4 8 2" xfId="20923"/>
    <cellStyle name="40% - Accent4 8 2 2" xfId="20924"/>
    <cellStyle name="40% - Accent4 8 2 2 2" xfId="20925"/>
    <cellStyle name="40% - Accent4 8 2 2 2 2" xfId="20926"/>
    <cellStyle name="40% - Accent4 8 2 2 2 2 2" xfId="20927"/>
    <cellStyle name="40% - Accent4 8 2 2 2 2 3" xfId="54128"/>
    <cellStyle name="40% - Accent4 8 2 2 2 3" xfId="20928"/>
    <cellStyle name="40% - Accent4 8 2 2 2 4" xfId="20929"/>
    <cellStyle name="40% - Accent4 8 2 2 3" xfId="20930"/>
    <cellStyle name="40% - Accent4 8 2 2 3 2" xfId="20931"/>
    <cellStyle name="40% - Accent4 8 2 2 3 2 2" xfId="20932"/>
    <cellStyle name="40% - Accent4 8 2 2 3 2 3" xfId="54129"/>
    <cellStyle name="40% - Accent4 8 2 2 3 3" xfId="20933"/>
    <cellStyle name="40% - Accent4 8 2 2 3 4" xfId="20934"/>
    <cellStyle name="40% - Accent4 8 2 2 4" xfId="20935"/>
    <cellStyle name="40% - Accent4 8 2 2 4 2" xfId="20936"/>
    <cellStyle name="40% - Accent4 8 2 2 4 3" xfId="54130"/>
    <cellStyle name="40% - Accent4 8 2 2 5" xfId="20937"/>
    <cellStyle name="40% - Accent4 8 2 2 6" xfId="20938"/>
    <cellStyle name="40% - Accent4 8 2 2 7" xfId="60795"/>
    <cellStyle name="40% - Accent4 8 2 3" xfId="20939"/>
    <cellStyle name="40% - Accent4 8 2 3 2" xfId="20940"/>
    <cellStyle name="40% - Accent4 8 2 3 2 2" xfId="20941"/>
    <cellStyle name="40% - Accent4 8 2 3 2 3" xfId="54131"/>
    <cellStyle name="40% - Accent4 8 2 3 3" xfId="20942"/>
    <cellStyle name="40% - Accent4 8 2 3 4" xfId="20943"/>
    <cellStyle name="40% - Accent4 8 2 4" xfId="20944"/>
    <cellStyle name="40% - Accent4 8 2 4 2" xfId="20945"/>
    <cellStyle name="40% - Accent4 8 2 4 2 2" xfId="20946"/>
    <cellStyle name="40% - Accent4 8 2 4 2 3" xfId="54132"/>
    <cellStyle name="40% - Accent4 8 2 4 3" xfId="20947"/>
    <cellStyle name="40% - Accent4 8 2 4 4" xfId="20948"/>
    <cellStyle name="40% - Accent4 8 2 5" xfId="20949"/>
    <cellStyle name="40% - Accent4 8 2 5 2" xfId="20950"/>
    <cellStyle name="40% - Accent4 8 2 5 3" xfId="54133"/>
    <cellStyle name="40% - Accent4 8 2 6" xfId="20951"/>
    <cellStyle name="40% - Accent4 8 2 7" xfId="20952"/>
    <cellStyle name="40% - Accent4 8 2 8" xfId="60427"/>
    <cellStyle name="40% - Accent4 8 3" xfId="20953"/>
    <cellStyle name="40% - Accent4 8 3 2" xfId="20954"/>
    <cellStyle name="40% - Accent4 8 3 2 2" xfId="20955"/>
    <cellStyle name="40% - Accent4 8 3 2 2 2" xfId="20956"/>
    <cellStyle name="40% - Accent4 8 3 2 2 3" xfId="54134"/>
    <cellStyle name="40% - Accent4 8 3 2 3" xfId="20957"/>
    <cellStyle name="40% - Accent4 8 3 2 4" xfId="20958"/>
    <cellStyle name="40% - Accent4 8 3 3" xfId="20959"/>
    <cellStyle name="40% - Accent4 8 3 3 2" xfId="20960"/>
    <cellStyle name="40% - Accent4 8 3 3 2 2" xfId="20961"/>
    <cellStyle name="40% - Accent4 8 3 3 2 3" xfId="54135"/>
    <cellStyle name="40% - Accent4 8 3 3 3" xfId="20962"/>
    <cellStyle name="40% - Accent4 8 3 3 4" xfId="20963"/>
    <cellStyle name="40% - Accent4 8 3 4" xfId="20964"/>
    <cellStyle name="40% - Accent4 8 3 4 2" xfId="20965"/>
    <cellStyle name="40% - Accent4 8 3 4 3" xfId="54136"/>
    <cellStyle name="40% - Accent4 8 3 5" xfId="20966"/>
    <cellStyle name="40% - Accent4 8 3 6" xfId="20967"/>
    <cellStyle name="40% - Accent4 8 3 7" xfId="60612"/>
    <cellStyle name="40% - Accent4 8 4" xfId="20968"/>
    <cellStyle name="40% - Accent4 8 4 2" xfId="20969"/>
    <cellStyle name="40% - Accent4 8 4 2 2" xfId="20970"/>
    <cellStyle name="40% - Accent4 8 4 2 3" xfId="54137"/>
    <cellStyle name="40% - Accent4 8 4 3" xfId="20971"/>
    <cellStyle name="40% - Accent4 8 4 4" xfId="20972"/>
    <cellStyle name="40% - Accent4 8 5" xfId="20973"/>
    <cellStyle name="40% - Accent4 8 5 2" xfId="20974"/>
    <cellStyle name="40% - Accent4 8 5 2 2" xfId="20975"/>
    <cellStyle name="40% - Accent4 8 5 2 3" xfId="54138"/>
    <cellStyle name="40% - Accent4 8 5 3" xfId="20976"/>
    <cellStyle name="40% - Accent4 8 5 4" xfId="20977"/>
    <cellStyle name="40% - Accent4 8 6" xfId="20978"/>
    <cellStyle name="40% - Accent4 8 6 2" xfId="20979"/>
    <cellStyle name="40% - Accent4 8 6 3" xfId="54139"/>
    <cellStyle name="40% - Accent4 8 7" xfId="20980"/>
    <cellStyle name="40% - Accent4 8 8" xfId="20981"/>
    <cellStyle name="40% - Accent4 8 9" xfId="60244"/>
    <cellStyle name="40% - Accent4 9" xfId="20982"/>
    <cellStyle name="40% - Accent4 9 2" xfId="20983"/>
    <cellStyle name="40% - Accent4 9 2 2" xfId="20984"/>
    <cellStyle name="40% - Accent4 9 2 2 2" xfId="20985"/>
    <cellStyle name="40% - Accent4 9 2 2 2 2" xfId="20986"/>
    <cellStyle name="40% - Accent4 9 2 2 2 3" xfId="54140"/>
    <cellStyle name="40% - Accent4 9 2 2 3" xfId="20987"/>
    <cellStyle name="40% - Accent4 9 2 2 4" xfId="20988"/>
    <cellStyle name="40% - Accent4 9 2 2 5" xfId="60809"/>
    <cellStyle name="40% - Accent4 9 2 3" xfId="20989"/>
    <cellStyle name="40% - Accent4 9 2 3 2" xfId="20990"/>
    <cellStyle name="40% - Accent4 9 2 3 2 2" xfId="20991"/>
    <cellStyle name="40% - Accent4 9 2 3 2 3" xfId="54141"/>
    <cellStyle name="40% - Accent4 9 2 3 3" xfId="20992"/>
    <cellStyle name="40% - Accent4 9 2 3 4" xfId="20993"/>
    <cellStyle name="40% - Accent4 9 2 4" xfId="20994"/>
    <cellStyle name="40% - Accent4 9 2 4 2" xfId="20995"/>
    <cellStyle name="40% - Accent4 9 2 4 3" xfId="54142"/>
    <cellStyle name="40% - Accent4 9 2 5" xfId="20996"/>
    <cellStyle name="40% - Accent4 9 2 6" xfId="20997"/>
    <cellStyle name="40% - Accent4 9 2 7" xfId="60441"/>
    <cellStyle name="40% - Accent4 9 3" xfId="20998"/>
    <cellStyle name="40% - Accent4 9 3 2" xfId="20999"/>
    <cellStyle name="40% - Accent4 9 3 2 2" xfId="21000"/>
    <cellStyle name="40% - Accent4 9 3 2 3" xfId="54143"/>
    <cellStyle name="40% - Accent4 9 3 3" xfId="21001"/>
    <cellStyle name="40% - Accent4 9 3 4" xfId="21002"/>
    <cellStyle name="40% - Accent4 9 3 5" xfId="60626"/>
    <cellStyle name="40% - Accent4 9 4" xfId="21003"/>
    <cellStyle name="40% - Accent4 9 4 2" xfId="21004"/>
    <cellStyle name="40% - Accent4 9 4 2 2" xfId="21005"/>
    <cellStyle name="40% - Accent4 9 4 2 3" xfId="54144"/>
    <cellStyle name="40% - Accent4 9 4 3" xfId="21006"/>
    <cellStyle name="40% - Accent4 9 4 4" xfId="21007"/>
    <cellStyle name="40% - Accent4 9 5" xfId="21008"/>
    <cellStyle name="40% - Accent4 9 5 2" xfId="21009"/>
    <cellStyle name="40% - Accent4 9 5 3" xfId="54145"/>
    <cellStyle name="40% - Accent4 9 6" xfId="21010"/>
    <cellStyle name="40% - Accent4 9 7" xfId="21011"/>
    <cellStyle name="40% - Accent4 9 8" xfId="60258"/>
    <cellStyle name="40% - Accent5 10" xfId="21012"/>
    <cellStyle name="40% - Accent5 10 2" xfId="21013"/>
    <cellStyle name="40% - Accent5 10 2 2" xfId="21014"/>
    <cellStyle name="40% - Accent5 10 2 2 2" xfId="21015"/>
    <cellStyle name="40% - Accent5 10 2 2 3" xfId="54146"/>
    <cellStyle name="40% - Accent5 10 2 2 4" xfId="60825"/>
    <cellStyle name="40% - Accent5 10 2 3" xfId="21016"/>
    <cellStyle name="40% - Accent5 10 2 4" xfId="21017"/>
    <cellStyle name="40% - Accent5 10 2 5" xfId="60457"/>
    <cellStyle name="40% - Accent5 10 3" xfId="21018"/>
    <cellStyle name="40% - Accent5 10 3 2" xfId="21019"/>
    <cellStyle name="40% - Accent5 10 3 2 2" xfId="21020"/>
    <cellStyle name="40% - Accent5 10 3 2 3" xfId="54147"/>
    <cellStyle name="40% - Accent5 10 3 3" xfId="21021"/>
    <cellStyle name="40% - Accent5 10 3 4" xfId="21022"/>
    <cellStyle name="40% - Accent5 10 3 5" xfId="60642"/>
    <cellStyle name="40% - Accent5 10 4" xfId="21023"/>
    <cellStyle name="40% - Accent5 10 4 2" xfId="21024"/>
    <cellStyle name="40% - Accent5 10 4 3" xfId="54148"/>
    <cellStyle name="40% - Accent5 10 5" xfId="21025"/>
    <cellStyle name="40% - Accent5 10 6" xfId="21026"/>
    <cellStyle name="40% - Accent5 10 7" xfId="60274"/>
    <cellStyle name="40% - Accent5 11" xfId="21027"/>
    <cellStyle name="40% - Accent5 11 2" xfId="21028"/>
    <cellStyle name="40% - Accent5 11 2 2" xfId="21029"/>
    <cellStyle name="40% - Accent5 11 2 2 2" xfId="21030"/>
    <cellStyle name="40% - Accent5 11 2 2 3" xfId="54149"/>
    <cellStyle name="40% - Accent5 11 2 2 4" xfId="60839"/>
    <cellStyle name="40% - Accent5 11 2 3" xfId="21031"/>
    <cellStyle name="40% - Accent5 11 2 4" xfId="21032"/>
    <cellStyle name="40% - Accent5 11 2 5" xfId="60471"/>
    <cellStyle name="40% - Accent5 11 3" xfId="21033"/>
    <cellStyle name="40% - Accent5 11 3 2" xfId="21034"/>
    <cellStyle name="40% - Accent5 11 3 3" xfId="54150"/>
    <cellStyle name="40% - Accent5 11 3 4" xfId="60656"/>
    <cellStyle name="40% - Accent5 11 4" xfId="21035"/>
    <cellStyle name="40% - Accent5 11 5" xfId="21036"/>
    <cellStyle name="40% - Accent5 11 6" xfId="60288"/>
    <cellStyle name="40% - Accent5 12" xfId="21037"/>
    <cellStyle name="40% - Accent5 12 2" xfId="21038"/>
    <cellStyle name="40% - Accent5 12 2 2" xfId="21039"/>
    <cellStyle name="40% - Accent5 12 2 2 2" xfId="60853"/>
    <cellStyle name="40% - Accent5 12 2 3" xfId="54151"/>
    <cellStyle name="40% - Accent5 12 2 4" xfId="60485"/>
    <cellStyle name="40% - Accent5 12 3" xfId="21040"/>
    <cellStyle name="40% - Accent5 12 3 2" xfId="60670"/>
    <cellStyle name="40% - Accent5 12 4" xfId="21041"/>
    <cellStyle name="40% - Accent5 12 5" xfId="60302"/>
    <cellStyle name="40% - Accent5 13" xfId="21042"/>
    <cellStyle name="40% - Accent5 13 2" xfId="21043"/>
    <cellStyle name="40% - Accent5 13 2 2" xfId="21044"/>
    <cellStyle name="40% - Accent5 13 2 2 2" xfId="60867"/>
    <cellStyle name="40% - Accent5 13 2 3" xfId="54152"/>
    <cellStyle name="40% - Accent5 13 2 4" xfId="60499"/>
    <cellStyle name="40% - Accent5 13 3" xfId="21045"/>
    <cellStyle name="40% - Accent5 13 3 2" xfId="60684"/>
    <cellStyle name="40% - Accent5 13 4" xfId="21046"/>
    <cellStyle name="40% - Accent5 13 5" xfId="60316"/>
    <cellStyle name="40% - Accent5 14" xfId="21047"/>
    <cellStyle name="40% - Accent5 14 2" xfId="21048"/>
    <cellStyle name="40% - Accent5 14 2 2" xfId="60697"/>
    <cellStyle name="40% - Accent5 14 3" xfId="54153"/>
    <cellStyle name="40% - Accent5 14 4" xfId="60329"/>
    <cellStyle name="40% - Accent5 15" xfId="21049"/>
    <cellStyle name="40% - Accent5 15 2" xfId="60513"/>
    <cellStyle name="40% - Accent5 16" xfId="21050"/>
    <cellStyle name="40% - Accent5 16 2" xfId="60881"/>
    <cellStyle name="40% - Accent5 17" xfId="54154"/>
    <cellStyle name="40% - Accent5 17 2" xfId="60895"/>
    <cellStyle name="40% - Accent5 18" xfId="54155"/>
    <cellStyle name="40% - Accent5 18 2" xfId="60909"/>
    <cellStyle name="40% - Accent5 19" xfId="60142"/>
    <cellStyle name="40% - Accent5 2" xfId="21051"/>
    <cellStyle name="40% - Accent5 2 10" xfId="21052"/>
    <cellStyle name="40% - Accent5 2 10 2" xfId="21053"/>
    <cellStyle name="40% - Accent5 2 10 2 2" xfId="21054"/>
    <cellStyle name="40% - Accent5 2 10 2 2 2" xfId="21055"/>
    <cellStyle name="40% - Accent5 2 10 2 2 3" xfId="54156"/>
    <cellStyle name="40% - Accent5 2 10 2 3" xfId="21056"/>
    <cellStyle name="40% - Accent5 2 10 2 4" xfId="21057"/>
    <cellStyle name="40% - Accent5 2 10 3" xfId="21058"/>
    <cellStyle name="40% - Accent5 2 10 3 2" xfId="21059"/>
    <cellStyle name="40% - Accent5 2 10 3 3" xfId="54157"/>
    <cellStyle name="40% - Accent5 2 10 4" xfId="21060"/>
    <cellStyle name="40% - Accent5 2 10 5" xfId="21061"/>
    <cellStyle name="40% - Accent5 2 11" xfId="21062"/>
    <cellStyle name="40% - Accent5 2 11 2" xfId="21063"/>
    <cellStyle name="40% - Accent5 2 11 2 2" xfId="21064"/>
    <cellStyle name="40% - Accent5 2 11 2 3" xfId="54158"/>
    <cellStyle name="40% - Accent5 2 11 3" xfId="21065"/>
    <cellStyle name="40% - Accent5 2 11 4" xfId="21066"/>
    <cellStyle name="40% - Accent5 2 12" xfId="21067"/>
    <cellStyle name="40% - Accent5 2 12 2" xfId="21068"/>
    <cellStyle name="40% - Accent5 2 12 2 2" xfId="21069"/>
    <cellStyle name="40% - Accent5 2 12 2 3" xfId="54159"/>
    <cellStyle name="40% - Accent5 2 12 3" xfId="21070"/>
    <cellStyle name="40% - Accent5 2 12 4" xfId="21071"/>
    <cellStyle name="40% - Accent5 2 13" xfId="21072"/>
    <cellStyle name="40% - Accent5 2 13 2" xfId="21073"/>
    <cellStyle name="40% - Accent5 2 13 3" xfId="54160"/>
    <cellStyle name="40% - Accent5 2 14" xfId="21074"/>
    <cellStyle name="40% - Accent5 2 15" xfId="21075"/>
    <cellStyle name="40% - Accent5 2 16" xfId="60161"/>
    <cellStyle name="40% - Accent5 2 2" xfId="21076"/>
    <cellStyle name="40% - Accent5 2 2 10" xfId="21077"/>
    <cellStyle name="40% - Accent5 2 2 11" xfId="21078"/>
    <cellStyle name="40% - Accent5 2 2 12" xfId="60345"/>
    <cellStyle name="40% - Accent5 2 2 2" xfId="21079"/>
    <cellStyle name="40% - Accent5 2 2 2 10" xfId="21080"/>
    <cellStyle name="40% - Accent5 2 2 2 11" xfId="60713"/>
    <cellStyle name="40% - Accent5 2 2 2 2" xfId="21081"/>
    <cellStyle name="40% - Accent5 2 2 2 2 2" xfId="21082"/>
    <cellStyle name="40% - Accent5 2 2 2 2 2 2" xfId="21083"/>
    <cellStyle name="40% - Accent5 2 2 2 2 2 2 2" xfId="21084"/>
    <cellStyle name="40% - Accent5 2 2 2 2 2 2 2 2" xfId="21085"/>
    <cellStyle name="40% - Accent5 2 2 2 2 2 2 2 2 2" xfId="21086"/>
    <cellStyle name="40% - Accent5 2 2 2 2 2 2 2 2 3" xfId="54161"/>
    <cellStyle name="40% - Accent5 2 2 2 2 2 2 2 3" xfId="21087"/>
    <cellStyle name="40% - Accent5 2 2 2 2 2 2 2 4" xfId="21088"/>
    <cellStyle name="40% - Accent5 2 2 2 2 2 2 3" xfId="21089"/>
    <cellStyle name="40% - Accent5 2 2 2 2 2 2 3 2" xfId="21090"/>
    <cellStyle name="40% - Accent5 2 2 2 2 2 2 3 2 2" xfId="21091"/>
    <cellStyle name="40% - Accent5 2 2 2 2 2 2 3 2 3" xfId="54162"/>
    <cellStyle name="40% - Accent5 2 2 2 2 2 2 3 3" xfId="21092"/>
    <cellStyle name="40% - Accent5 2 2 2 2 2 2 3 4" xfId="21093"/>
    <cellStyle name="40% - Accent5 2 2 2 2 2 2 4" xfId="21094"/>
    <cellStyle name="40% - Accent5 2 2 2 2 2 2 4 2" xfId="21095"/>
    <cellStyle name="40% - Accent5 2 2 2 2 2 2 4 3" xfId="54163"/>
    <cellStyle name="40% - Accent5 2 2 2 2 2 2 5" xfId="21096"/>
    <cellStyle name="40% - Accent5 2 2 2 2 2 2 6" xfId="21097"/>
    <cellStyle name="40% - Accent5 2 2 2 2 2 3" xfId="21098"/>
    <cellStyle name="40% - Accent5 2 2 2 2 2 3 2" xfId="21099"/>
    <cellStyle name="40% - Accent5 2 2 2 2 2 3 2 2" xfId="21100"/>
    <cellStyle name="40% - Accent5 2 2 2 2 2 3 2 3" xfId="54164"/>
    <cellStyle name="40% - Accent5 2 2 2 2 2 3 3" xfId="21101"/>
    <cellStyle name="40% - Accent5 2 2 2 2 2 3 4" xfId="21102"/>
    <cellStyle name="40% - Accent5 2 2 2 2 2 4" xfId="21103"/>
    <cellStyle name="40% - Accent5 2 2 2 2 2 4 2" xfId="21104"/>
    <cellStyle name="40% - Accent5 2 2 2 2 2 4 2 2" xfId="21105"/>
    <cellStyle name="40% - Accent5 2 2 2 2 2 4 2 3" xfId="54165"/>
    <cellStyle name="40% - Accent5 2 2 2 2 2 4 3" xfId="21106"/>
    <cellStyle name="40% - Accent5 2 2 2 2 2 4 4" xfId="21107"/>
    <cellStyle name="40% - Accent5 2 2 2 2 2 5" xfId="21108"/>
    <cellStyle name="40% - Accent5 2 2 2 2 2 5 2" xfId="21109"/>
    <cellStyle name="40% - Accent5 2 2 2 2 2 5 3" xfId="54166"/>
    <cellStyle name="40% - Accent5 2 2 2 2 2 6" xfId="21110"/>
    <cellStyle name="40% - Accent5 2 2 2 2 2 7" xfId="21111"/>
    <cellStyle name="40% - Accent5 2 2 2 2 3" xfId="21112"/>
    <cellStyle name="40% - Accent5 2 2 2 2 3 2" xfId="21113"/>
    <cellStyle name="40% - Accent5 2 2 2 2 3 2 2" xfId="21114"/>
    <cellStyle name="40% - Accent5 2 2 2 2 3 2 2 2" xfId="21115"/>
    <cellStyle name="40% - Accent5 2 2 2 2 3 2 2 3" xfId="54167"/>
    <cellStyle name="40% - Accent5 2 2 2 2 3 2 3" xfId="21116"/>
    <cellStyle name="40% - Accent5 2 2 2 2 3 2 4" xfId="21117"/>
    <cellStyle name="40% - Accent5 2 2 2 2 3 3" xfId="21118"/>
    <cellStyle name="40% - Accent5 2 2 2 2 3 3 2" xfId="21119"/>
    <cellStyle name="40% - Accent5 2 2 2 2 3 3 2 2" xfId="21120"/>
    <cellStyle name="40% - Accent5 2 2 2 2 3 3 2 3" xfId="54168"/>
    <cellStyle name="40% - Accent5 2 2 2 2 3 3 3" xfId="21121"/>
    <cellStyle name="40% - Accent5 2 2 2 2 3 3 4" xfId="21122"/>
    <cellStyle name="40% - Accent5 2 2 2 2 3 4" xfId="21123"/>
    <cellStyle name="40% - Accent5 2 2 2 2 3 4 2" xfId="21124"/>
    <cellStyle name="40% - Accent5 2 2 2 2 3 4 3" xfId="54169"/>
    <cellStyle name="40% - Accent5 2 2 2 2 3 5" xfId="21125"/>
    <cellStyle name="40% - Accent5 2 2 2 2 3 6" xfId="21126"/>
    <cellStyle name="40% - Accent5 2 2 2 2 4" xfId="21127"/>
    <cellStyle name="40% - Accent5 2 2 2 2 4 2" xfId="21128"/>
    <cellStyle name="40% - Accent5 2 2 2 2 4 2 2" xfId="21129"/>
    <cellStyle name="40% - Accent5 2 2 2 2 4 2 3" xfId="54170"/>
    <cellStyle name="40% - Accent5 2 2 2 2 4 3" xfId="21130"/>
    <cellStyle name="40% - Accent5 2 2 2 2 4 4" xfId="21131"/>
    <cellStyle name="40% - Accent5 2 2 2 2 5" xfId="21132"/>
    <cellStyle name="40% - Accent5 2 2 2 2 5 2" xfId="21133"/>
    <cellStyle name="40% - Accent5 2 2 2 2 5 2 2" xfId="21134"/>
    <cellStyle name="40% - Accent5 2 2 2 2 5 2 3" xfId="54171"/>
    <cellStyle name="40% - Accent5 2 2 2 2 5 3" xfId="21135"/>
    <cellStyle name="40% - Accent5 2 2 2 2 5 4" xfId="21136"/>
    <cellStyle name="40% - Accent5 2 2 2 2 6" xfId="21137"/>
    <cellStyle name="40% - Accent5 2 2 2 2 6 2" xfId="21138"/>
    <cellStyle name="40% - Accent5 2 2 2 2 6 3" xfId="54172"/>
    <cellStyle name="40% - Accent5 2 2 2 2 7" xfId="21139"/>
    <cellStyle name="40% - Accent5 2 2 2 2 8" xfId="21140"/>
    <cellStyle name="40% - Accent5 2 2 2 3" xfId="21141"/>
    <cellStyle name="40% - Accent5 2 2 2 3 2" xfId="21142"/>
    <cellStyle name="40% - Accent5 2 2 2 3 2 2" xfId="21143"/>
    <cellStyle name="40% - Accent5 2 2 2 3 2 2 2" xfId="21144"/>
    <cellStyle name="40% - Accent5 2 2 2 3 2 2 2 2" xfId="21145"/>
    <cellStyle name="40% - Accent5 2 2 2 3 2 2 2 3" xfId="54173"/>
    <cellStyle name="40% - Accent5 2 2 2 3 2 2 3" xfId="21146"/>
    <cellStyle name="40% - Accent5 2 2 2 3 2 2 4" xfId="21147"/>
    <cellStyle name="40% - Accent5 2 2 2 3 2 3" xfId="21148"/>
    <cellStyle name="40% - Accent5 2 2 2 3 2 3 2" xfId="21149"/>
    <cellStyle name="40% - Accent5 2 2 2 3 2 3 2 2" xfId="21150"/>
    <cellStyle name="40% - Accent5 2 2 2 3 2 3 2 3" xfId="54174"/>
    <cellStyle name="40% - Accent5 2 2 2 3 2 3 3" xfId="21151"/>
    <cellStyle name="40% - Accent5 2 2 2 3 2 3 4" xfId="21152"/>
    <cellStyle name="40% - Accent5 2 2 2 3 2 4" xfId="21153"/>
    <cellStyle name="40% - Accent5 2 2 2 3 2 4 2" xfId="21154"/>
    <cellStyle name="40% - Accent5 2 2 2 3 2 4 3" xfId="54175"/>
    <cellStyle name="40% - Accent5 2 2 2 3 2 5" xfId="21155"/>
    <cellStyle name="40% - Accent5 2 2 2 3 2 6" xfId="21156"/>
    <cellStyle name="40% - Accent5 2 2 2 3 3" xfId="21157"/>
    <cellStyle name="40% - Accent5 2 2 2 3 3 2" xfId="21158"/>
    <cellStyle name="40% - Accent5 2 2 2 3 3 2 2" xfId="21159"/>
    <cellStyle name="40% - Accent5 2 2 2 3 3 2 3" xfId="54176"/>
    <cellStyle name="40% - Accent5 2 2 2 3 3 3" xfId="21160"/>
    <cellStyle name="40% - Accent5 2 2 2 3 3 4" xfId="21161"/>
    <cellStyle name="40% - Accent5 2 2 2 3 4" xfId="21162"/>
    <cellStyle name="40% - Accent5 2 2 2 3 4 2" xfId="21163"/>
    <cellStyle name="40% - Accent5 2 2 2 3 4 2 2" xfId="21164"/>
    <cellStyle name="40% - Accent5 2 2 2 3 4 2 3" xfId="54177"/>
    <cellStyle name="40% - Accent5 2 2 2 3 4 3" xfId="21165"/>
    <cellStyle name="40% - Accent5 2 2 2 3 4 4" xfId="21166"/>
    <cellStyle name="40% - Accent5 2 2 2 3 5" xfId="21167"/>
    <cellStyle name="40% - Accent5 2 2 2 3 5 2" xfId="21168"/>
    <cellStyle name="40% - Accent5 2 2 2 3 5 3" xfId="54178"/>
    <cellStyle name="40% - Accent5 2 2 2 3 6" xfId="21169"/>
    <cellStyle name="40% - Accent5 2 2 2 3 7" xfId="21170"/>
    <cellStyle name="40% - Accent5 2 2 2 4" xfId="21171"/>
    <cellStyle name="40% - Accent5 2 2 2 4 2" xfId="21172"/>
    <cellStyle name="40% - Accent5 2 2 2 4 2 2" xfId="21173"/>
    <cellStyle name="40% - Accent5 2 2 2 4 2 2 2" xfId="21174"/>
    <cellStyle name="40% - Accent5 2 2 2 4 2 2 3" xfId="54179"/>
    <cellStyle name="40% - Accent5 2 2 2 4 2 3" xfId="21175"/>
    <cellStyle name="40% - Accent5 2 2 2 4 2 4" xfId="21176"/>
    <cellStyle name="40% - Accent5 2 2 2 4 3" xfId="21177"/>
    <cellStyle name="40% - Accent5 2 2 2 4 3 2" xfId="21178"/>
    <cellStyle name="40% - Accent5 2 2 2 4 3 2 2" xfId="21179"/>
    <cellStyle name="40% - Accent5 2 2 2 4 3 2 3" xfId="54180"/>
    <cellStyle name="40% - Accent5 2 2 2 4 3 3" xfId="21180"/>
    <cellStyle name="40% - Accent5 2 2 2 4 3 4" xfId="21181"/>
    <cellStyle name="40% - Accent5 2 2 2 4 4" xfId="21182"/>
    <cellStyle name="40% - Accent5 2 2 2 4 4 2" xfId="21183"/>
    <cellStyle name="40% - Accent5 2 2 2 4 4 3" xfId="54181"/>
    <cellStyle name="40% - Accent5 2 2 2 4 5" xfId="21184"/>
    <cellStyle name="40% - Accent5 2 2 2 4 6" xfId="21185"/>
    <cellStyle name="40% - Accent5 2 2 2 5" xfId="21186"/>
    <cellStyle name="40% - Accent5 2 2 2 5 2" xfId="21187"/>
    <cellStyle name="40% - Accent5 2 2 2 5 2 2" xfId="21188"/>
    <cellStyle name="40% - Accent5 2 2 2 5 2 2 2" xfId="21189"/>
    <cellStyle name="40% - Accent5 2 2 2 5 2 2 3" xfId="54182"/>
    <cellStyle name="40% - Accent5 2 2 2 5 2 3" xfId="21190"/>
    <cellStyle name="40% - Accent5 2 2 2 5 2 4" xfId="21191"/>
    <cellStyle name="40% - Accent5 2 2 2 5 3" xfId="21192"/>
    <cellStyle name="40% - Accent5 2 2 2 5 3 2" xfId="21193"/>
    <cellStyle name="40% - Accent5 2 2 2 5 3 3" xfId="54183"/>
    <cellStyle name="40% - Accent5 2 2 2 5 4" xfId="21194"/>
    <cellStyle name="40% - Accent5 2 2 2 5 5" xfId="21195"/>
    <cellStyle name="40% - Accent5 2 2 2 6" xfId="21196"/>
    <cellStyle name="40% - Accent5 2 2 2 6 2" xfId="21197"/>
    <cellStyle name="40% - Accent5 2 2 2 6 2 2" xfId="21198"/>
    <cellStyle name="40% - Accent5 2 2 2 6 2 3" xfId="54184"/>
    <cellStyle name="40% - Accent5 2 2 2 6 3" xfId="21199"/>
    <cellStyle name="40% - Accent5 2 2 2 6 4" xfId="21200"/>
    <cellStyle name="40% - Accent5 2 2 2 7" xfId="21201"/>
    <cellStyle name="40% - Accent5 2 2 2 7 2" xfId="21202"/>
    <cellStyle name="40% - Accent5 2 2 2 7 2 2" xfId="21203"/>
    <cellStyle name="40% - Accent5 2 2 2 7 2 3" xfId="54185"/>
    <cellStyle name="40% - Accent5 2 2 2 7 3" xfId="21204"/>
    <cellStyle name="40% - Accent5 2 2 2 7 4" xfId="21205"/>
    <cellStyle name="40% - Accent5 2 2 2 8" xfId="21206"/>
    <cellStyle name="40% - Accent5 2 2 2 8 2" xfId="21207"/>
    <cellStyle name="40% - Accent5 2 2 2 8 3" xfId="54186"/>
    <cellStyle name="40% - Accent5 2 2 2 9" xfId="21208"/>
    <cellStyle name="40% - Accent5 2 2 3" xfId="21209"/>
    <cellStyle name="40% - Accent5 2 2 3 2" xfId="21210"/>
    <cellStyle name="40% - Accent5 2 2 3 2 2" xfId="21211"/>
    <cellStyle name="40% - Accent5 2 2 3 2 2 2" xfId="21212"/>
    <cellStyle name="40% - Accent5 2 2 3 2 2 2 2" xfId="21213"/>
    <cellStyle name="40% - Accent5 2 2 3 2 2 2 2 2" xfId="21214"/>
    <cellStyle name="40% - Accent5 2 2 3 2 2 2 2 3" xfId="54187"/>
    <cellStyle name="40% - Accent5 2 2 3 2 2 2 3" xfId="21215"/>
    <cellStyle name="40% - Accent5 2 2 3 2 2 2 4" xfId="21216"/>
    <cellStyle name="40% - Accent5 2 2 3 2 2 3" xfId="21217"/>
    <cellStyle name="40% - Accent5 2 2 3 2 2 3 2" xfId="21218"/>
    <cellStyle name="40% - Accent5 2 2 3 2 2 3 2 2" xfId="21219"/>
    <cellStyle name="40% - Accent5 2 2 3 2 2 3 2 3" xfId="54188"/>
    <cellStyle name="40% - Accent5 2 2 3 2 2 3 3" xfId="21220"/>
    <cellStyle name="40% - Accent5 2 2 3 2 2 3 4" xfId="21221"/>
    <cellStyle name="40% - Accent5 2 2 3 2 2 4" xfId="21222"/>
    <cellStyle name="40% - Accent5 2 2 3 2 2 4 2" xfId="21223"/>
    <cellStyle name="40% - Accent5 2 2 3 2 2 4 3" xfId="54189"/>
    <cellStyle name="40% - Accent5 2 2 3 2 2 5" xfId="21224"/>
    <cellStyle name="40% - Accent5 2 2 3 2 2 6" xfId="21225"/>
    <cellStyle name="40% - Accent5 2 2 3 2 3" xfId="21226"/>
    <cellStyle name="40% - Accent5 2 2 3 2 3 2" xfId="21227"/>
    <cellStyle name="40% - Accent5 2 2 3 2 3 2 2" xfId="21228"/>
    <cellStyle name="40% - Accent5 2 2 3 2 3 2 3" xfId="54190"/>
    <cellStyle name="40% - Accent5 2 2 3 2 3 3" xfId="21229"/>
    <cellStyle name="40% - Accent5 2 2 3 2 3 4" xfId="21230"/>
    <cellStyle name="40% - Accent5 2 2 3 2 4" xfId="21231"/>
    <cellStyle name="40% - Accent5 2 2 3 2 4 2" xfId="21232"/>
    <cellStyle name="40% - Accent5 2 2 3 2 4 2 2" xfId="21233"/>
    <cellStyle name="40% - Accent5 2 2 3 2 4 2 3" xfId="54191"/>
    <cellStyle name="40% - Accent5 2 2 3 2 4 3" xfId="21234"/>
    <cellStyle name="40% - Accent5 2 2 3 2 4 4" xfId="21235"/>
    <cellStyle name="40% - Accent5 2 2 3 2 5" xfId="21236"/>
    <cellStyle name="40% - Accent5 2 2 3 2 5 2" xfId="21237"/>
    <cellStyle name="40% - Accent5 2 2 3 2 5 3" xfId="54192"/>
    <cellStyle name="40% - Accent5 2 2 3 2 6" xfId="21238"/>
    <cellStyle name="40% - Accent5 2 2 3 2 7" xfId="21239"/>
    <cellStyle name="40% - Accent5 2 2 3 3" xfId="21240"/>
    <cellStyle name="40% - Accent5 2 2 3 3 2" xfId="21241"/>
    <cellStyle name="40% - Accent5 2 2 3 3 2 2" xfId="21242"/>
    <cellStyle name="40% - Accent5 2 2 3 3 2 2 2" xfId="21243"/>
    <cellStyle name="40% - Accent5 2 2 3 3 2 2 3" xfId="54193"/>
    <cellStyle name="40% - Accent5 2 2 3 3 2 3" xfId="21244"/>
    <cellStyle name="40% - Accent5 2 2 3 3 2 4" xfId="21245"/>
    <cellStyle name="40% - Accent5 2 2 3 3 3" xfId="21246"/>
    <cellStyle name="40% - Accent5 2 2 3 3 3 2" xfId="21247"/>
    <cellStyle name="40% - Accent5 2 2 3 3 3 2 2" xfId="21248"/>
    <cellStyle name="40% - Accent5 2 2 3 3 3 2 3" xfId="54194"/>
    <cellStyle name="40% - Accent5 2 2 3 3 3 3" xfId="21249"/>
    <cellStyle name="40% - Accent5 2 2 3 3 3 4" xfId="21250"/>
    <cellStyle name="40% - Accent5 2 2 3 3 4" xfId="21251"/>
    <cellStyle name="40% - Accent5 2 2 3 3 4 2" xfId="21252"/>
    <cellStyle name="40% - Accent5 2 2 3 3 4 3" xfId="54195"/>
    <cellStyle name="40% - Accent5 2 2 3 3 5" xfId="21253"/>
    <cellStyle name="40% - Accent5 2 2 3 3 6" xfId="21254"/>
    <cellStyle name="40% - Accent5 2 2 3 4" xfId="21255"/>
    <cellStyle name="40% - Accent5 2 2 3 4 2" xfId="21256"/>
    <cellStyle name="40% - Accent5 2 2 3 4 2 2" xfId="21257"/>
    <cellStyle name="40% - Accent5 2 2 3 4 2 2 2" xfId="21258"/>
    <cellStyle name="40% - Accent5 2 2 3 4 2 2 3" xfId="54196"/>
    <cellStyle name="40% - Accent5 2 2 3 4 2 3" xfId="21259"/>
    <cellStyle name="40% - Accent5 2 2 3 4 2 4" xfId="21260"/>
    <cellStyle name="40% - Accent5 2 2 3 4 3" xfId="21261"/>
    <cellStyle name="40% - Accent5 2 2 3 4 3 2" xfId="21262"/>
    <cellStyle name="40% - Accent5 2 2 3 4 3 3" xfId="54197"/>
    <cellStyle name="40% - Accent5 2 2 3 4 4" xfId="21263"/>
    <cellStyle name="40% - Accent5 2 2 3 4 5" xfId="21264"/>
    <cellStyle name="40% - Accent5 2 2 3 5" xfId="21265"/>
    <cellStyle name="40% - Accent5 2 2 3 5 2" xfId="21266"/>
    <cellStyle name="40% - Accent5 2 2 3 5 2 2" xfId="21267"/>
    <cellStyle name="40% - Accent5 2 2 3 5 2 3" xfId="54198"/>
    <cellStyle name="40% - Accent5 2 2 3 5 3" xfId="21268"/>
    <cellStyle name="40% - Accent5 2 2 3 5 4" xfId="21269"/>
    <cellStyle name="40% - Accent5 2 2 3 6" xfId="21270"/>
    <cellStyle name="40% - Accent5 2 2 3 6 2" xfId="21271"/>
    <cellStyle name="40% - Accent5 2 2 3 6 2 2" xfId="21272"/>
    <cellStyle name="40% - Accent5 2 2 3 6 2 3" xfId="54199"/>
    <cellStyle name="40% - Accent5 2 2 3 6 3" xfId="21273"/>
    <cellStyle name="40% - Accent5 2 2 3 6 4" xfId="21274"/>
    <cellStyle name="40% - Accent5 2 2 3 7" xfId="21275"/>
    <cellStyle name="40% - Accent5 2 2 3 7 2" xfId="21276"/>
    <cellStyle name="40% - Accent5 2 2 3 7 3" xfId="54200"/>
    <cellStyle name="40% - Accent5 2 2 3 8" xfId="21277"/>
    <cellStyle name="40% - Accent5 2 2 3 9" xfId="21278"/>
    <cellStyle name="40% - Accent5 2 2 4" xfId="21279"/>
    <cellStyle name="40% - Accent5 2 2 4 2" xfId="21280"/>
    <cellStyle name="40% - Accent5 2 2 4 2 2" xfId="21281"/>
    <cellStyle name="40% - Accent5 2 2 4 2 2 2" xfId="21282"/>
    <cellStyle name="40% - Accent5 2 2 4 2 2 2 2" xfId="21283"/>
    <cellStyle name="40% - Accent5 2 2 4 2 2 2 3" xfId="54201"/>
    <cellStyle name="40% - Accent5 2 2 4 2 2 3" xfId="21284"/>
    <cellStyle name="40% - Accent5 2 2 4 2 2 4" xfId="21285"/>
    <cellStyle name="40% - Accent5 2 2 4 2 3" xfId="21286"/>
    <cellStyle name="40% - Accent5 2 2 4 2 3 2" xfId="21287"/>
    <cellStyle name="40% - Accent5 2 2 4 2 3 2 2" xfId="21288"/>
    <cellStyle name="40% - Accent5 2 2 4 2 3 2 3" xfId="54202"/>
    <cellStyle name="40% - Accent5 2 2 4 2 3 3" xfId="21289"/>
    <cellStyle name="40% - Accent5 2 2 4 2 3 4" xfId="21290"/>
    <cellStyle name="40% - Accent5 2 2 4 2 4" xfId="21291"/>
    <cellStyle name="40% - Accent5 2 2 4 2 4 2" xfId="21292"/>
    <cellStyle name="40% - Accent5 2 2 4 2 4 3" xfId="54203"/>
    <cellStyle name="40% - Accent5 2 2 4 2 5" xfId="21293"/>
    <cellStyle name="40% - Accent5 2 2 4 2 6" xfId="21294"/>
    <cellStyle name="40% - Accent5 2 2 4 3" xfId="21295"/>
    <cellStyle name="40% - Accent5 2 2 4 3 2" xfId="21296"/>
    <cellStyle name="40% - Accent5 2 2 4 3 2 2" xfId="21297"/>
    <cellStyle name="40% - Accent5 2 2 4 3 2 3" xfId="54204"/>
    <cellStyle name="40% - Accent5 2 2 4 3 3" xfId="21298"/>
    <cellStyle name="40% - Accent5 2 2 4 3 4" xfId="21299"/>
    <cellStyle name="40% - Accent5 2 2 4 4" xfId="21300"/>
    <cellStyle name="40% - Accent5 2 2 4 4 2" xfId="21301"/>
    <cellStyle name="40% - Accent5 2 2 4 4 2 2" xfId="21302"/>
    <cellStyle name="40% - Accent5 2 2 4 4 2 3" xfId="54205"/>
    <cellStyle name="40% - Accent5 2 2 4 4 3" xfId="21303"/>
    <cellStyle name="40% - Accent5 2 2 4 4 4" xfId="21304"/>
    <cellStyle name="40% - Accent5 2 2 4 5" xfId="21305"/>
    <cellStyle name="40% - Accent5 2 2 4 5 2" xfId="21306"/>
    <cellStyle name="40% - Accent5 2 2 4 5 3" xfId="54206"/>
    <cellStyle name="40% - Accent5 2 2 4 6" xfId="21307"/>
    <cellStyle name="40% - Accent5 2 2 4 7" xfId="21308"/>
    <cellStyle name="40% - Accent5 2 2 5" xfId="21309"/>
    <cellStyle name="40% - Accent5 2 2 5 2" xfId="21310"/>
    <cellStyle name="40% - Accent5 2 2 5 2 2" xfId="21311"/>
    <cellStyle name="40% - Accent5 2 2 5 2 2 2" xfId="21312"/>
    <cellStyle name="40% - Accent5 2 2 5 2 2 3" xfId="54207"/>
    <cellStyle name="40% - Accent5 2 2 5 2 3" xfId="21313"/>
    <cellStyle name="40% - Accent5 2 2 5 2 4" xfId="21314"/>
    <cellStyle name="40% - Accent5 2 2 5 3" xfId="21315"/>
    <cellStyle name="40% - Accent5 2 2 5 3 2" xfId="21316"/>
    <cellStyle name="40% - Accent5 2 2 5 3 2 2" xfId="21317"/>
    <cellStyle name="40% - Accent5 2 2 5 3 2 3" xfId="54208"/>
    <cellStyle name="40% - Accent5 2 2 5 3 3" xfId="21318"/>
    <cellStyle name="40% - Accent5 2 2 5 3 4" xfId="21319"/>
    <cellStyle name="40% - Accent5 2 2 5 4" xfId="21320"/>
    <cellStyle name="40% - Accent5 2 2 5 4 2" xfId="21321"/>
    <cellStyle name="40% - Accent5 2 2 5 4 3" xfId="54209"/>
    <cellStyle name="40% - Accent5 2 2 5 5" xfId="21322"/>
    <cellStyle name="40% - Accent5 2 2 5 6" xfId="21323"/>
    <cellStyle name="40% - Accent5 2 2 6" xfId="21324"/>
    <cellStyle name="40% - Accent5 2 2 6 2" xfId="21325"/>
    <cellStyle name="40% - Accent5 2 2 6 2 2" xfId="21326"/>
    <cellStyle name="40% - Accent5 2 2 6 2 2 2" xfId="21327"/>
    <cellStyle name="40% - Accent5 2 2 6 2 2 3" xfId="54210"/>
    <cellStyle name="40% - Accent5 2 2 6 2 3" xfId="21328"/>
    <cellStyle name="40% - Accent5 2 2 6 2 4" xfId="21329"/>
    <cellStyle name="40% - Accent5 2 2 6 3" xfId="21330"/>
    <cellStyle name="40% - Accent5 2 2 6 3 2" xfId="21331"/>
    <cellStyle name="40% - Accent5 2 2 6 3 3" xfId="54211"/>
    <cellStyle name="40% - Accent5 2 2 6 4" xfId="21332"/>
    <cellStyle name="40% - Accent5 2 2 6 5" xfId="21333"/>
    <cellStyle name="40% - Accent5 2 2 7" xfId="21334"/>
    <cellStyle name="40% - Accent5 2 2 7 2" xfId="21335"/>
    <cellStyle name="40% - Accent5 2 2 7 2 2" xfId="21336"/>
    <cellStyle name="40% - Accent5 2 2 7 2 3" xfId="54212"/>
    <cellStyle name="40% - Accent5 2 2 7 3" xfId="21337"/>
    <cellStyle name="40% - Accent5 2 2 7 4" xfId="21338"/>
    <cellStyle name="40% - Accent5 2 2 8" xfId="21339"/>
    <cellStyle name="40% - Accent5 2 2 8 2" xfId="21340"/>
    <cellStyle name="40% - Accent5 2 2 8 2 2" xfId="21341"/>
    <cellStyle name="40% - Accent5 2 2 8 2 3" xfId="54213"/>
    <cellStyle name="40% - Accent5 2 2 8 3" xfId="21342"/>
    <cellStyle name="40% - Accent5 2 2 8 4" xfId="21343"/>
    <cellStyle name="40% - Accent5 2 2 9" xfId="21344"/>
    <cellStyle name="40% - Accent5 2 2 9 2" xfId="21345"/>
    <cellStyle name="40% - Accent5 2 2 9 3" xfId="54214"/>
    <cellStyle name="40% - Accent5 2 3" xfId="21346"/>
    <cellStyle name="40% - Accent5 2 3 10" xfId="21347"/>
    <cellStyle name="40% - Accent5 2 3 11" xfId="21348"/>
    <cellStyle name="40% - Accent5 2 3 12" xfId="60530"/>
    <cellStyle name="40% - Accent5 2 3 2" xfId="21349"/>
    <cellStyle name="40% - Accent5 2 3 2 10" xfId="21350"/>
    <cellStyle name="40% - Accent5 2 3 2 2" xfId="21351"/>
    <cellStyle name="40% - Accent5 2 3 2 2 2" xfId="21352"/>
    <cellStyle name="40% - Accent5 2 3 2 2 2 2" xfId="21353"/>
    <cellStyle name="40% - Accent5 2 3 2 2 2 2 2" xfId="21354"/>
    <cellStyle name="40% - Accent5 2 3 2 2 2 2 2 2" xfId="21355"/>
    <cellStyle name="40% - Accent5 2 3 2 2 2 2 2 2 2" xfId="21356"/>
    <cellStyle name="40% - Accent5 2 3 2 2 2 2 2 2 3" xfId="54215"/>
    <cellStyle name="40% - Accent5 2 3 2 2 2 2 2 3" xfId="21357"/>
    <cellStyle name="40% - Accent5 2 3 2 2 2 2 2 4" xfId="21358"/>
    <cellStyle name="40% - Accent5 2 3 2 2 2 2 3" xfId="21359"/>
    <cellStyle name="40% - Accent5 2 3 2 2 2 2 3 2" xfId="21360"/>
    <cellStyle name="40% - Accent5 2 3 2 2 2 2 3 2 2" xfId="21361"/>
    <cellStyle name="40% - Accent5 2 3 2 2 2 2 3 2 3" xfId="54216"/>
    <cellStyle name="40% - Accent5 2 3 2 2 2 2 3 3" xfId="21362"/>
    <cellStyle name="40% - Accent5 2 3 2 2 2 2 3 4" xfId="21363"/>
    <cellStyle name="40% - Accent5 2 3 2 2 2 2 4" xfId="21364"/>
    <cellStyle name="40% - Accent5 2 3 2 2 2 2 4 2" xfId="21365"/>
    <cellStyle name="40% - Accent5 2 3 2 2 2 2 4 3" xfId="54217"/>
    <cellStyle name="40% - Accent5 2 3 2 2 2 2 5" xfId="21366"/>
    <cellStyle name="40% - Accent5 2 3 2 2 2 2 6" xfId="21367"/>
    <cellStyle name="40% - Accent5 2 3 2 2 2 3" xfId="21368"/>
    <cellStyle name="40% - Accent5 2 3 2 2 2 3 2" xfId="21369"/>
    <cellStyle name="40% - Accent5 2 3 2 2 2 3 2 2" xfId="21370"/>
    <cellStyle name="40% - Accent5 2 3 2 2 2 3 2 3" xfId="54218"/>
    <cellStyle name="40% - Accent5 2 3 2 2 2 3 3" xfId="21371"/>
    <cellStyle name="40% - Accent5 2 3 2 2 2 3 4" xfId="21372"/>
    <cellStyle name="40% - Accent5 2 3 2 2 2 4" xfId="21373"/>
    <cellStyle name="40% - Accent5 2 3 2 2 2 4 2" xfId="21374"/>
    <cellStyle name="40% - Accent5 2 3 2 2 2 4 2 2" xfId="21375"/>
    <cellStyle name="40% - Accent5 2 3 2 2 2 4 2 3" xfId="54219"/>
    <cellStyle name="40% - Accent5 2 3 2 2 2 4 3" xfId="21376"/>
    <cellStyle name="40% - Accent5 2 3 2 2 2 4 4" xfId="21377"/>
    <cellStyle name="40% - Accent5 2 3 2 2 2 5" xfId="21378"/>
    <cellStyle name="40% - Accent5 2 3 2 2 2 5 2" xfId="21379"/>
    <cellStyle name="40% - Accent5 2 3 2 2 2 5 3" xfId="54220"/>
    <cellStyle name="40% - Accent5 2 3 2 2 2 6" xfId="21380"/>
    <cellStyle name="40% - Accent5 2 3 2 2 2 7" xfId="21381"/>
    <cellStyle name="40% - Accent5 2 3 2 2 3" xfId="21382"/>
    <cellStyle name="40% - Accent5 2 3 2 2 3 2" xfId="21383"/>
    <cellStyle name="40% - Accent5 2 3 2 2 3 2 2" xfId="21384"/>
    <cellStyle name="40% - Accent5 2 3 2 2 3 2 2 2" xfId="21385"/>
    <cellStyle name="40% - Accent5 2 3 2 2 3 2 2 3" xfId="54221"/>
    <cellStyle name="40% - Accent5 2 3 2 2 3 2 3" xfId="21386"/>
    <cellStyle name="40% - Accent5 2 3 2 2 3 2 4" xfId="21387"/>
    <cellStyle name="40% - Accent5 2 3 2 2 3 3" xfId="21388"/>
    <cellStyle name="40% - Accent5 2 3 2 2 3 3 2" xfId="21389"/>
    <cellStyle name="40% - Accent5 2 3 2 2 3 3 2 2" xfId="21390"/>
    <cellStyle name="40% - Accent5 2 3 2 2 3 3 2 3" xfId="54222"/>
    <cellStyle name="40% - Accent5 2 3 2 2 3 3 3" xfId="21391"/>
    <cellStyle name="40% - Accent5 2 3 2 2 3 3 4" xfId="21392"/>
    <cellStyle name="40% - Accent5 2 3 2 2 3 4" xfId="21393"/>
    <cellStyle name="40% - Accent5 2 3 2 2 3 4 2" xfId="21394"/>
    <cellStyle name="40% - Accent5 2 3 2 2 3 4 3" xfId="54223"/>
    <cellStyle name="40% - Accent5 2 3 2 2 3 5" xfId="21395"/>
    <cellStyle name="40% - Accent5 2 3 2 2 3 6" xfId="21396"/>
    <cellStyle name="40% - Accent5 2 3 2 2 4" xfId="21397"/>
    <cellStyle name="40% - Accent5 2 3 2 2 4 2" xfId="21398"/>
    <cellStyle name="40% - Accent5 2 3 2 2 4 2 2" xfId="21399"/>
    <cellStyle name="40% - Accent5 2 3 2 2 4 2 3" xfId="54224"/>
    <cellStyle name="40% - Accent5 2 3 2 2 4 3" xfId="21400"/>
    <cellStyle name="40% - Accent5 2 3 2 2 4 4" xfId="21401"/>
    <cellStyle name="40% - Accent5 2 3 2 2 5" xfId="21402"/>
    <cellStyle name="40% - Accent5 2 3 2 2 5 2" xfId="21403"/>
    <cellStyle name="40% - Accent5 2 3 2 2 5 2 2" xfId="21404"/>
    <cellStyle name="40% - Accent5 2 3 2 2 5 2 3" xfId="54225"/>
    <cellStyle name="40% - Accent5 2 3 2 2 5 3" xfId="21405"/>
    <cellStyle name="40% - Accent5 2 3 2 2 5 4" xfId="21406"/>
    <cellStyle name="40% - Accent5 2 3 2 2 6" xfId="21407"/>
    <cellStyle name="40% - Accent5 2 3 2 2 6 2" xfId="21408"/>
    <cellStyle name="40% - Accent5 2 3 2 2 6 3" xfId="54226"/>
    <cellStyle name="40% - Accent5 2 3 2 2 7" xfId="21409"/>
    <cellStyle name="40% - Accent5 2 3 2 2 8" xfId="21410"/>
    <cellStyle name="40% - Accent5 2 3 2 3" xfId="21411"/>
    <cellStyle name="40% - Accent5 2 3 2 3 2" xfId="21412"/>
    <cellStyle name="40% - Accent5 2 3 2 3 2 2" xfId="21413"/>
    <cellStyle name="40% - Accent5 2 3 2 3 2 2 2" xfId="21414"/>
    <cellStyle name="40% - Accent5 2 3 2 3 2 2 2 2" xfId="21415"/>
    <cellStyle name="40% - Accent5 2 3 2 3 2 2 2 3" xfId="54227"/>
    <cellStyle name="40% - Accent5 2 3 2 3 2 2 3" xfId="21416"/>
    <cellStyle name="40% - Accent5 2 3 2 3 2 2 4" xfId="21417"/>
    <cellStyle name="40% - Accent5 2 3 2 3 2 3" xfId="21418"/>
    <cellStyle name="40% - Accent5 2 3 2 3 2 3 2" xfId="21419"/>
    <cellStyle name="40% - Accent5 2 3 2 3 2 3 2 2" xfId="21420"/>
    <cellStyle name="40% - Accent5 2 3 2 3 2 3 2 3" xfId="54228"/>
    <cellStyle name="40% - Accent5 2 3 2 3 2 3 3" xfId="21421"/>
    <cellStyle name="40% - Accent5 2 3 2 3 2 3 4" xfId="21422"/>
    <cellStyle name="40% - Accent5 2 3 2 3 2 4" xfId="21423"/>
    <cellStyle name="40% - Accent5 2 3 2 3 2 4 2" xfId="21424"/>
    <cellStyle name="40% - Accent5 2 3 2 3 2 4 3" xfId="54229"/>
    <cellStyle name="40% - Accent5 2 3 2 3 2 5" xfId="21425"/>
    <cellStyle name="40% - Accent5 2 3 2 3 2 6" xfId="21426"/>
    <cellStyle name="40% - Accent5 2 3 2 3 3" xfId="21427"/>
    <cellStyle name="40% - Accent5 2 3 2 3 3 2" xfId="21428"/>
    <cellStyle name="40% - Accent5 2 3 2 3 3 2 2" xfId="21429"/>
    <cellStyle name="40% - Accent5 2 3 2 3 3 2 3" xfId="54230"/>
    <cellStyle name="40% - Accent5 2 3 2 3 3 3" xfId="21430"/>
    <cellStyle name="40% - Accent5 2 3 2 3 3 4" xfId="21431"/>
    <cellStyle name="40% - Accent5 2 3 2 3 4" xfId="21432"/>
    <cellStyle name="40% - Accent5 2 3 2 3 4 2" xfId="21433"/>
    <cellStyle name="40% - Accent5 2 3 2 3 4 2 2" xfId="21434"/>
    <cellStyle name="40% - Accent5 2 3 2 3 4 2 3" xfId="54231"/>
    <cellStyle name="40% - Accent5 2 3 2 3 4 3" xfId="21435"/>
    <cellStyle name="40% - Accent5 2 3 2 3 4 4" xfId="21436"/>
    <cellStyle name="40% - Accent5 2 3 2 3 5" xfId="21437"/>
    <cellStyle name="40% - Accent5 2 3 2 3 5 2" xfId="21438"/>
    <cellStyle name="40% - Accent5 2 3 2 3 5 3" xfId="54232"/>
    <cellStyle name="40% - Accent5 2 3 2 3 6" xfId="21439"/>
    <cellStyle name="40% - Accent5 2 3 2 3 7" xfId="21440"/>
    <cellStyle name="40% - Accent5 2 3 2 4" xfId="21441"/>
    <cellStyle name="40% - Accent5 2 3 2 4 2" xfId="21442"/>
    <cellStyle name="40% - Accent5 2 3 2 4 2 2" xfId="21443"/>
    <cellStyle name="40% - Accent5 2 3 2 4 2 2 2" xfId="21444"/>
    <cellStyle name="40% - Accent5 2 3 2 4 2 2 3" xfId="54233"/>
    <cellStyle name="40% - Accent5 2 3 2 4 2 3" xfId="21445"/>
    <cellStyle name="40% - Accent5 2 3 2 4 2 4" xfId="21446"/>
    <cellStyle name="40% - Accent5 2 3 2 4 3" xfId="21447"/>
    <cellStyle name="40% - Accent5 2 3 2 4 3 2" xfId="21448"/>
    <cellStyle name="40% - Accent5 2 3 2 4 3 2 2" xfId="21449"/>
    <cellStyle name="40% - Accent5 2 3 2 4 3 2 3" xfId="54234"/>
    <cellStyle name="40% - Accent5 2 3 2 4 3 3" xfId="21450"/>
    <cellStyle name="40% - Accent5 2 3 2 4 3 4" xfId="21451"/>
    <cellStyle name="40% - Accent5 2 3 2 4 4" xfId="21452"/>
    <cellStyle name="40% - Accent5 2 3 2 4 4 2" xfId="21453"/>
    <cellStyle name="40% - Accent5 2 3 2 4 4 3" xfId="54235"/>
    <cellStyle name="40% - Accent5 2 3 2 4 5" xfId="21454"/>
    <cellStyle name="40% - Accent5 2 3 2 4 6" xfId="21455"/>
    <cellStyle name="40% - Accent5 2 3 2 5" xfId="21456"/>
    <cellStyle name="40% - Accent5 2 3 2 5 2" xfId="21457"/>
    <cellStyle name="40% - Accent5 2 3 2 5 2 2" xfId="21458"/>
    <cellStyle name="40% - Accent5 2 3 2 5 2 2 2" xfId="21459"/>
    <cellStyle name="40% - Accent5 2 3 2 5 2 2 3" xfId="54236"/>
    <cellStyle name="40% - Accent5 2 3 2 5 2 3" xfId="21460"/>
    <cellStyle name="40% - Accent5 2 3 2 5 2 4" xfId="21461"/>
    <cellStyle name="40% - Accent5 2 3 2 5 3" xfId="21462"/>
    <cellStyle name="40% - Accent5 2 3 2 5 3 2" xfId="21463"/>
    <cellStyle name="40% - Accent5 2 3 2 5 3 3" xfId="54237"/>
    <cellStyle name="40% - Accent5 2 3 2 5 4" xfId="21464"/>
    <cellStyle name="40% - Accent5 2 3 2 5 5" xfId="21465"/>
    <cellStyle name="40% - Accent5 2 3 2 6" xfId="21466"/>
    <cellStyle name="40% - Accent5 2 3 2 6 2" xfId="21467"/>
    <cellStyle name="40% - Accent5 2 3 2 6 2 2" xfId="21468"/>
    <cellStyle name="40% - Accent5 2 3 2 6 2 3" xfId="54238"/>
    <cellStyle name="40% - Accent5 2 3 2 6 3" xfId="21469"/>
    <cellStyle name="40% - Accent5 2 3 2 6 4" xfId="21470"/>
    <cellStyle name="40% - Accent5 2 3 2 7" xfId="21471"/>
    <cellStyle name="40% - Accent5 2 3 2 7 2" xfId="21472"/>
    <cellStyle name="40% - Accent5 2 3 2 7 2 2" xfId="21473"/>
    <cellStyle name="40% - Accent5 2 3 2 7 2 3" xfId="54239"/>
    <cellStyle name="40% - Accent5 2 3 2 7 3" xfId="21474"/>
    <cellStyle name="40% - Accent5 2 3 2 7 4" xfId="21475"/>
    <cellStyle name="40% - Accent5 2 3 2 8" xfId="21476"/>
    <cellStyle name="40% - Accent5 2 3 2 8 2" xfId="21477"/>
    <cellStyle name="40% - Accent5 2 3 2 8 3" xfId="54240"/>
    <cellStyle name="40% - Accent5 2 3 2 9" xfId="21478"/>
    <cellStyle name="40% - Accent5 2 3 3" xfId="21479"/>
    <cellStyle name="40% - Accent5 2 3 3 2" xfId="21480"/>
    <cellStyle name="40% - Accent5 2 3 3 2 2" xfId="21481"/>
    <cellStyle name="40% - Accent5 2 3 3 2 2 2" xfId="21482"/>
    <cellStyle name="40% - Accent5 2 3 3 2 2 2 2" xfId="21483"/>
    <cellStyle name="40% - Accent5 2 3 3 2 2 2 2 2" xfId="21484"/>
    <cellStyle name="40% - Accent5 2 3 3 2 2 2 2 3" xfId="54241"/>
    <cellStyle name="40% - Accent5 2 3 3 2 2 2 3" xfId="21485"/>
    <cellStyle name="40% - Accent5 2 3 3 2 2 2 4" xfId="21486"/>
    <cellStyle name="40% - Accent5 2 3 3 2 2 3" xfId="21487"/>
    <cellStyle name="40% - Accent5 2 3 3 2 2 3 2" xfId="21488"/>
    <cellStyle name="40% - Accent5 2 3 3 2 2 3 2 2" xfId="21489"/>
    <cellStyle name="40% - Accent5 2 3 3 2 2 3 2 3" xfId="54242"/>
    <cellStyle name="40% - Accent5 2 3 3 2 2 3 3" xfId="21490"/>
    <cellStyle name="40% - Accent5 2 3 3 2 2 3 4" xfId="21491"/>
    <cellStyle name="40% - Accent5 2 3 3 2 2 4" xfId="21492"/>
    <cellStyle name="40% - Accent5 2 3 3 2 2 4 2" xfId="21493"/>
    <cellStyle name="40% - Accent5 2 3 3 2 2 4 3" xfId="54243"/>
    <cellStyle name="40% - Accent5 2 3 3 2 2 5" xfId="21494"/>
    <cellStyle name="40% - Accent5 2 3 3 2 2 6" xfId="21495"/>
    <cellStyle name="40% - Accent5 2 3 3 2 3" xfId="21496"/>
    <cellStyle name="40% - Accent5 2 3 3 2 3 2" xfId="21497"/>
    <cellStyle name="40% - Accent5 2 3 3 2 3 2 2" xfId="21498"/>
    <cellStyle name="40% - Accent5 2 3 3 2 3 2 3" xfId="54244"/>
    <cellStyle name="40% - Accent5 2 3 3 2 3 3" xfId="21499"/>
    <cellStyle name="40% - Accent5 2 3 3 2 3 4" xfId="21500"/>
    <cellStyle name="40% - Accent5 2 3 3 2 4" xfId="21501"/>
    <cellStyle name="40% - Accent5 2 3 3 2 4 2" xfId="21502"/>
    <cellStyle name="40% - Accent5 2 3 3 2 4 2 2" xfId="21503"/>
    <cellStyle name="40% - Accent5 2 3 3 2 4 2 3" xfId="54245"/>
    <cellStyle name="40% - Accent5 2 3 3 2 4 3" xfId="21504"/>
    <cellStyle name="40% - Accent5 2 3 3 2 4 4" xfId="21505"/>
    <cellStyle name="40% - Accent5 2 3 3 2 5" xfId="21506"/>
    <cellStyle name="40% - Accent5 2 3 3 2 5 2" xfId="21507"/>
    <cellStyle name="40% - Accent5 2 3 3 2 5 3" xfId="54246"/>
    <cellStyle name="40% - Accent5 2 3 3 2 6" xfId="21508"/>
    <cellStyle name="40% - Accent5 2 3 3 2 7" xfId="21509"/>
    <cellStyle name="40% - Accent5 2 3 3 3" xfId="21510"/>
    <cellStyle name="40% - Accent5 2 3 3 3 2" xfId="21511"/>
    <cellStyle name="40% - Accent5 2 3 3 3 2 2" xfId="21512"/>
    <cellStyle name="40% - Accent5 2 3 3 3 2 2 2" xfId="21513"/>
    <cellStyle name="40% - Accent5 2 3 3 3 2 2 3" xfId="54247"/>
    <cellStyle name="40% - Accent5 2 3 3 3 2 3" xfId="21514"/>
    <cellStyle name="40% - Accent5 2 3 3 3 2 4" xfId="21515"/>
    <cellStyle name="40% - Accent5 2 3 3 3 3" xfId="21516"/>
    <cellStyle name="40% - Accent5 2 3 3 3 3 2" xfId="21517"/>
    <cellStyle name="40% - Accent5 2 3 3 3 3 2 2" xfId="21518"/>
    <cellStyle name="40% - Accent5 2 3 3 3 3 2 3" xfId="54248"/>
    <cellStyle name="40% - Accent5 2 3 3 3 3 3" xfId="21519"/>
    <cellStyle name="40% - Accent5 2 3 3 3 3 4" xfId="21520"/>
    <cellStyle name="40% - Accent5 2 3 3 3 4" xfId="21521"/>
    <cellStyle name="40% - Accent5 2 3 3 3 4 2" xfId="21522"/>
    <cellStyle name="40% - Accent5 2 3 3 3 4 3" xfId="54249"/>
    <cellStyle name="40% - Accent5 2 3 3 3 5" xfId="21523"/>
    <cellStyle name="40% - Accent5 2 3 3 3 6" xfId="21524"/>
    <cellStyle name="40% - Accent5 2 3 3 4" xfId="21525"/>
    <cellStyle name="40% - Accent5 2 3 3 4 2" xfId="21526"/>
    <cellStyle name="40% - Accent5 2 3 3 4 2 2" xfId="21527"/>
    <cellStyle name="40% - Accent5 2 3 3 4 2 3" xfId="54250"/>
    <cellStyle name="40% - Accent5 2 3 3 4 3" xfId="21528"/>
    <cellStyle name="40% - Accent5 2 3 3 4 4" xfId="21529"/>
    <cellStyle name="40% - Accent5 2 3 3 5" xfId="21530"/>
    <cellStyle name="40% - Accent5 2 3 3 5 2" xfId="21531"/>
    <cellStyle name="40% - Accent5 2 3 3 5 2 2" xfId="21532"/>
    <cellStyle name="40% - Accent5 2 3 3 5 2 3" xfId="54251"/>
    <cellStyle name="40% - Accent5 2 3 3 5 3" xfId="21533"/>
    <cellStyle name="40% - Accent5 2 3 3 5 4" xfId="21534"/>
    <cellStyle name="40% - Accent5 2 3 3 6" xfId="21535"/>
    <cellStyle name="40% - Accent5 2 3 3 6 2" xfId="21536"/>
    <cellStyle name="40% - Accent5 2 3 3 6 3" xfId="54252"/>
    <cellStyle name="40% - Accent5 2 3 3 7" xfId="21537"/>
    <cellStyle name="40% - Accent5 2 3 3 8" xfId="21538"/>
    <cellStyle name="40% - Accent5 2 3 4" xfId="21539"/>
    <cellStyle name="40% - Accent5 2 3 4 2" xfId="21540"/>
    <cellStyle name="40% - Accent5 2 3 4 2 2" xfId="21541"/>
    <cellStyle name="40% - Accent5 2 3 4 2 2 2" xfId="21542"/>
    <cellStyle name="40% - Accent5 2 3 4 2 2 2 2" xfId="21543"/>
    <cellStyle name="40% - Accent5 2 3 4 2 2 2 3" xfId="54253"/>
    <cellStyle name="40% - Accent5 2 3 4 2 2 3" xfId="21544"/>
    <cellStyle name="40% - Accent5 2 3 4 2 2 4" xfId="21545"/>
    <cellStyle name="40% - Accent5 2 3 4 2 3" xfId="21546"/>
    <cellStyle name="40% - Accent5 2 3 4 2 3 2" xfId="21547"/>
    <cellStyle name="40% - Accent5 2 3 4 2 3 2 2" xfId="21548"/>
    <cellStyle name="40% - Accent5 2 3 4 2 3 2 3" xfId="54254"/>
    <cellStyle name="40% - Accent5 2 3 4 2 3 3" xfId="21549"/>
    <cellStyle name="40% - Accent5 2 3 4 2 3 4" xfId="21550"/>
    <cellStyle name="40% - Accent5 2 3 4 2 4" xfId="21551"/>
    <cellStyle name="40% - Accent5 2 3 4 2 4 2" xfId="21552"/>
    <cellStyle name="40% - Accent5 2 3 4 2 4 3" xfId="54255"/>
    <cellStyle name="40% - Accent5 2 3 4 2 5" xfId="21553"/>
    <cellStyle name="40% - Accent5 2 3 4 2 6" xfId="21554"/>
    <cellStyle name="40% - Accent5 2 3 4 3" xfId="21555"/>
    <cellStyle name="40% - Accent5 2 3 4 3 2" xfId="21556"/>
    <cellStyle name="40% - Accent5 2 3 4 3 2 2" xfId="21557"/>
    <cellStyle name="40% - Accent5 2 3 4 3 2 3" xfId="54256"/>
    <cellStyle name="40% - Accent5 2 3 4 3 3" xfId="21558"/>
    <cellStyle name="40% - Accent5 2 3 4 3 4" xfId="21559"/>
    <cellStyle name="40% - Accent5 2 3 4 4" xfId="21560"/>
    <cellStyle name="40% - Accent5 2 3 4 4 2" xfId="21561"/>
    <cellStyle name="40% - Accent5 2 3 4 4 2 2" xfId="21562"/>
    <cellStyle name="40% - Accent5 2 3 4 4 2 3" xfId="54257"/>
    <cellStyle name="40% - Accent5 2 3 4 4 3" xfId="21563"/>
    <cellStyle name="40% - Accent5 2 3 4 4 4" xfId="21564"/>
    <cellStyle name="40% - Accent5 2 3 4 5" xfId="21565"/>
    <cellStyle name="40% - Accent5 2 3 4 5 2" xfId="21566"/>
    <cellStyle name="40% - Accent5 2 3 4 5 3" xfId="54258"/>
    <cellStyle name="40% - Accent5 2 3 4 6" xfId="21567"/>
    <cellStyle name="40% - Accent5 2 3 4 7" xfId="21568"/>
    <cellStyle name="40% - Accent5 2 3 5" xfId="21569"/>
    <cellStyle name="40% - Accent5 2 3 5 2" xfId="21570"/>
    <cellStyle name="40% - Accent5 2 3 5 2 2" xfId="21571"/>
    <cellStyle name="40% - Accent5 2 3 5 2 2 2" xfId="21572"/>
    <cellStyle name="40% - Accent5 2 3 5 2 2 3" xfId="54259"/>
    <cellStyle name="40% - Accent5 2 3 5 2 3" xfId="21573"/>
    <cellStyle name="40% - Accent5 2 3 5 2 4" xfId="21574"/>
    <cellStyle name="40% - Accent5 2 3 5 3" xfId="21575"/>
    <cellStyle name="40% - Accent5 2 3 5 3 2" xfId="21576"/>
    <cellStyle name="40% - Accent5 2 3 5 3 2 2" xfId="21577"/>
    <cellStyle name="40% - Accent5 2 3 5 3 2 3" xfId="54260"/>
    <cellStyle name="40% - Accent5 2 3 5 3 3" xfId="21578"/>
    <cellStyle name="40% - Accent5 2 3 5 3 4" xfId="21579"/>
    <cellStyle name="40% - Accent5 2 3 5 4" xfId="21580"/>
    <cellStyle name="40% - Accent5 2 3 5 4 2" xfId="21581"/>
    <cellStyle name="40% - Accent5 2 3 5 4 3" xfId="54261"/>
    <cellStyle name="40% - Accent5 2 3 5 5" xfId="21582"/>
    <cellStyle name="40% - Accent5 2 3 5 6" xfId="21583"/>
    <cellStyle name="40% - Accent5 2 3 6" xfId="21584"/>
    <cellStyle name="40% - Accent5 2 3 6 2" xfId="21585"/>
    <cellStyle name="40% - Accent5 2 3 6 2 2" xfId="21586"/>
    <cellStyle name="40% - Accent5 2 3 6 2 2 2" xfId="21587"/>
    <cellStyle name="40% - Accent5 2 3 6 2 2 3" xfId="54262"/>
    <cellStyle name="40% - Accent5 2 3 6 2 3" xfId="21588"/>
    <cellStyle name="40% - Accent5 2 3 6 2 4" xfId="21589"/>
    <cellStyle name="40% - Accent5 2 3 6 3" xfId="21590"/>
    <cellStyle name="40% - Accent5 2 3 6 3 2" xfId="21591"/>
    <cellStyle name="40% - Accent5 2 3 6 3 3" xfId="54263"/>
    <cellStyle name="40% - Accent5 2 3 6 4" xfId="21592"/>
    <cellStyle name="40% - Accent5 2 3 6 5" xfId="21593"/>
    <cellStyle name="40% - Accent5 2 3 7" xfId="21594"/>
    <cellStyle name="40% - Accent5 2 3 7 2" xfId="21595"/>
    <cellStyle name="40% - Accent5 2 3 7 2 2" xfId="21596"/>
    <cellStyle name="40% - Accent5 2 3 7 2 3" xfId="54264"/>
    <cellStyle name="40% - Accent5 2 3 7 3" xfId="21597"/>
    <cellStyle name="40% - Accent5 2 3 7 4" xfId="21598"/>
    <cellStyle name="40% - Accent5 2 3 8" xfId="21599"/>
    <cellStyle name="40% - Accent5 2 3 8 2" xfId="21600"/>
    <cellStyle name="40% - Accent5 2 3 8 2 2" xfId="21601"/>
    <cellStyle name="40% - Accent5 2 3 8 2 3" xfId="54265"/>
    <cellStyle name="40% - Accent5 2 3 8 3" xfId="21602"/>
    <cellStyle name="40% - Accent5 2 3 8 4" xfId="21603"/>
    <cellStyle name="40% - Accent5 2 3 9" xfId="21604"/>
    <cellStyle name="40% - Accent5 2 3 9 2" xfId="21605"/>
    <cellStyle name="40% - Accent5 2 3 9 3" xfId="54266"/>
    <cellStyle name="40% - Accent5 2 4" xfId="21606"/>
    <cellStyle name="40% - Accent5 2 4 10" xfId="21607"/>
    <cellStyle name="40% - Accent5 2 4 2" xfId="21608"/>
    <cellStyle name="40% - Accent5 2 4 2 2" xfId="21609"/>
    <cellStyle name="40% - Accent5 2 4 2 2 2" xfId="21610"/>
    <cellStyle name="40% - Accent5 2 4 2 2 2 2" xfId="21611"/>
    <cellStyle name="40% - Accent5 2 4 2 2 2 2 2" xfId="21612"/>
    <cellStyle name="40% - Accent5 2 4 2 2 2 2 2 2" xfId="21613"/>
    <cellStyle name="40% - Accent5 2 4 2 2 2 2 2 3" xfId="54267"/>
    <cellStyle name="40% - Accent5 2 4 2 2 2 2 3" xfId="21614"/>
    <cellStyle name="40% - Accent5 2 4 2 2 2 2 4" xfId="21615"/>
    <cellStyle name="40% - Accent5 2 4 2 2 2 3" xfId="21616"/>
    <cellStyle name="40% - Accent5 2 4 2 2 2 3 2" xfId="21617"/>
    <cellStyle name="40% - Accent5 2 4 2 2 2 3 2 2" xfId="21618"/>
    <cellStyle name="40% - Accent5 2 4 2 2 2 3 2 3" xfId="54268"/>
    <cellStyle name="40% - Accent5 2 4 2 2 2 3 3" xfId="21619"/>
    <cellStyle name="40% - Accent5 2 4 2 2 2 3 4" xfId="21620"/>
    <cellStyle name="40% - Accent5 2 4 2 2 2 4" xfId="21621"/>
    <cellStyle name="40% - Accent5 2 4 2 2 2 4 2" xfId="21622"/>
    <cellStyle name="40% - Accent5 2 4 2 2 2 4 3" xfId="54269"/>
    <cellStyle name="40% - Accent5 2 4 2 2 2 5" xfId="21623"/>
    <cellStyle name="40% - Accent5 2 4 2 2 2 6" xfId="21624"/>
    <cellStyle name="40% - Accent5 2 4 2 2 3" xfId="21625"/>
    <cellStyle name="40% - Accent5 2 4 2 2 3 2" xfId="21626"/>
    <cellStyle name="40% - Accent5 2 4 2 2 3 2 2" xfId="21627"/>
    <cellStyle name="40% - Accent5 2 4 2 2 3 2 3" xfId="54270"/>
    <cellStyle name="40% - Accent5 2 4 2 2 3 3" xfId="21628"/>
    <cellStyle name="40% - Accent5 2 4 2 2 3 4" xfId="21629"/>
    <cellStyle name="40% - Accent5 2 4 2 2 4" xfId="21630"/>
    <cellStyle name="40% - Accent5 2 4 2 2 4 2" xfId="21631"/>
    <cellStyle name="40% - Accent5 2 4 2 2 4 2 2" xfId="21632"/>
    <cellStyle name="40% - Accent5 2 4 2 2 4 2 3" xfId="54271"/>
    <cellStyle name="40% - Accent5 2 4 2 2 4 3" xfId="21633"/>
    <cellStyle name="40% - Accent5 2 4 2 2 4 4" xfId="21634"/>
    <cellStyle name="40% - Accent5 2 4 2 2 5" xfId="21635"/>
    <cellStyle name="40% - Accent5 2 4 2 2 5 2" xfId="21636"/>
    <cellStyle name="40% - Accent5 2 4 2 2 5 3" xfId="54272"/>
    <cellStyle name="40% - Accent5 2 4 2 2 6" xfId="21637"/>
    <cellStyle name="40% - Accent5 2 4 2 2 7" xfId="21638"/>
    <cellStyle name="40% - Accent5 2 4 2 3" xfId="21639"/>
    <cellStyle name="40% - Accent5 2 4 2 3 2" xfId="21640"/>
    <cellStyle name="40% - Accent5 2 4 2 3 2 2" xfId="21641"/>
    <cellStyle name="40% - Accent5 2 4 2 3 2 2 2" xfId="21642"/>
    <cellStyle name="40% - Accent5 2 4 2 3 2 2 3" xfId="54273"/>
    <cellStyle name="40% - Accent5 2 4 2 3 2 3" xfId="21643"/>
    <cellStyle name="40% - Accent5 2 4 2 3 2 4" xfId="21644"/>
    <cellStyle name="40% - Accent5 2 4 2 3 3" xfId="21645"/>
    <cellStyle name="40% - Accent5 2 4 2 3 3 2" xfId="21646"/>
    <cellStyle name="40% - Accent5 2 4 2 3 3 2 2" xfId="21647"/>
    <cellStyle name="40% - Accent5 2 4 2 3 3 2 3" xfId="54274"/>
    <cellStyle name="40% - Accent5 2 4 2 3 3 3" xfId="21648"/>
    <cellStyle name="40% - Accent5 2 4 2 3 3 4" xfId="21649"/>
    <cellStyle name="40% - Accent5 2 4 2 3 4" xfId="21650"/>
    <cellStyle name="40% - Accent5 2 4 2 3 4 2" xfId="21651"/>
    <cellStyle name="40% - Accent5 2 4 2 3 4 3" xfId="54275"/>
    <cellStyle name="40% - Accent5 2 4 2 3 5" xfId="21652"/>
    <cellStyle name="40% - Accent5 2 4 2 3 6" xfId="21653"/>
    <cellStyle name="40% - Accent5 2 4 2 4" xfId="21654"/>
    <cellStyle name="40% - Accent5 2 4 2 4 2" xfId="21655"/>
    <cellStyle name="40% - Accent5 2 4 2 4 2 2" xfId="21656"/>
    <cellStyle name="40% - Accent5 2 4 2 4 2 3" xfId="54276"/>
    <cellStyle name="40% - Accent5 2 4 2 4 3" xfId="21657"/>
    <cellStyle name="40% - Accent5 2 4 2 4 4" xfId="21658"/>
    <cellStyle name="40% - Accent5 2 4 2 5" xfId="21659"/>
    <cellStyle name="40% - Accent5 2 4 2 5 2" xfId="21660"/>
    <cellStyle name="40% - Accent5 2 4 2 5 2 2" xfId="21661"/>
    <cellStyle name="40% - Accent5 2 4 2 5 2 3" xfId="54277"/>
    <cellStyle name="40% - Accent5 2 4 2 5 3" xfId="21662"/>
    <cellStyle name="40% - Accent5 2 4 2 5 4" xfId="21663"/>
    <cellStyle name="40% - Accent5 2 4 2 6" xfId="21664"/>
    <cellStyle name="40% - Accent5 2 4 2 6 2" xfId="21665"/>
    <cellStyle name="40% - Accent5 2 4 2 6 3" xfId="54278"/>
    <cellStyle name="40% - Accent5 2 4 2 7" xfId="21666"/>
    <cellStyle name="40% - Accent5 2 4 2 8" xfId="21667"/>
    <cellStyle name="40% - Accent5 2 4 3" xfId="21668"/>
    <cellStyle name="40% - Accent5 2 4 3 2" xfId="21669"/>
    <cellStyle name="40% - Accent5 2 4 3 2 2" xfId="21670"/>
    <cellStyle name="40% - Accent5 2 4 3 2 2 2" xfId="21671"/>
    <cellStyle name="40% - Accent5 2 4 3 2 2 2 2" xfId="21672"/>
    <cellStyle name="40% - Accent5 2 4 3 2 2 2 3" xfId="54279"/>
    <cellStyle name="40% - Accent5 2 4 3 2 2 3" xfId="21673"/>
    <cellStyle name="40% - Accent5 2 4 3 2 2 4" xfId="21674"/>
    <cellStyle name="40% - Accent5 2 4 3 2 3" xfId="21675"/>
    <cellStyle name="40% - Accent5 2 4 3 2 3 2" xfId="21676"/>
    <cellStyle name="40% - Accent5 2 4 3 2 3 2 2" xfId="21677"/>
    <cellStyle name="40% - Accent5 2 4 3 2 3 2 3" xfId="54280"/>
    <cellStyle name="40% - Accent5 2 4 3 2 3 3" xfId="21678"/>
    <cellStyle name="40% - Accent5 2 4 3 2 3 4" xfId="21679"/>
    <cellStyle name="40% - Accent5 2 4 3 2 4" xfId="21680"/>
    <cellStyle name="40% - Accent5 2 4 3 2 4 2" xfId="21681"/>
    <cellStyle name="40% - Accent5 2 4 3 2 4 3" xfId="54281"/>
    <cellStyle name="40% - Accent5 2 4 3 2 5" xfId="21682"/>
    <cellStyle name="40% - Accent5 2 4 3 2 6" xfId="21683"/>
    <cellStyle name="40% - Accent5 2 4 3 3" xfId="21684"/>
    <cellStyle name="40% - Accent5 2 4 3 3 2" xfId="21685"/>
    <cellStyle name="40% - Accent5 2 4 3 3 2 2" xfId="21686"/>
    <cellStyle name="40% - Accent5 2 4 3 3 2 3" xfId="54282"/>
    <cellStyle name="40% - Accent5 2 4 3 3 3" xfId="21687"/>
    <cellStyle name="40% - Accent5 2 4 3 3 4" xfId="21688"/>
    <cellStyle name="40% - Accent5 2 4 3 4" xfId="21689"/>
    <cellStyle name="40% - Accent5 2 4 3 4 2" xfId="21690"/>
    <cellStyle name="40% - Accent5 2 4 3 4 2 2" xfId="21691"/>
    <cellStyle name="40% - Accent5 2 4 3 4 2 3" xfId="54283"/>
    <cellStyle name="40% - Accent5 2 4 3 4 3" xfId="21692"/>
    <cellStyle name="40% - Accent5 2 4 3 4 4" xfId="21693"/>
    <cellStyle name="40% - Accent5 2 4 3 5" xfId="21694"/>
    <cellStyle name="40% - Accent5 2 4 3 5 2" xfId="21695"/>
    <cellStyle name="40% - Accent5 2 4 3 5 3" xfId="54284"/>
    <cellStyle name="40% - Accent5 2 4 3 6" xfId="21696"/>
    <cellStyle name="40% - Accent5 2 4 3 7" xfId="21697"/>
    <cellStyle name="40% - Accent5 2 4 4" xfId="21698"/>
    <cellStyle name="40% - Accent5 2 4 4 2" xfId="21699"/>
    <cellStyle name="40% - Accent5 2 4 4 2 2" xfId="21700"/>
    <cellStyle name="40% - Accent5 2 4 4 2 2 2" xfId="21701"/>
    <cellStyle name="40% - Accent5 2 4 4 2 2 3" xfId="54285"/>
    <cellStyle name="40% - Accent5 2 4 4 2 3" xfId="21702"/>
    <cellStyle name="40% - Accent5 2 4 4 2 4" xfId="21703"/>
    <cellStyle name="40% - Accent5 2 4 4 3" xfId="21704"/>
    <cellStyle name="40% - Accent5 2 4 4 3 2" xfId="21705"/>
    <cellStyle name="40% - Accent5 2 4 4 3 2 2" xfId="21706"/>
    <cellStyle name="40% - Accent5 2 4 4 3 2 3" xfId="54286"/>
    <cellStyle name="40% - Accent5 2 4 4 3 3" xfId="21707"/>
    <cellStyle name="40% - Accent5 2 4 4 3 4" xfId="21708"/>
    <cellStyle name="40% - Accent5 2 4 4 4" xfId="21709"/>
    <cellStyle name="40% - Accent5 2 4 4 4 2" xfId="21710"/>
    <cellStyle name="40% - Accent5 2 4 4 4 3" xfId="54287"/>
    <cellStyle name="40% - Accent5 2 4 4 5" xfId="21711"/>
    <cellStyle name="40% - Accent5 2 4 4 6" xfId="21712"/>
    <cellStyle name="40% - Accent5 2 4 5" xfId="21713"/>
    <cellStyle name="40% - Accent5 2 4 5 2" xfId="21714"/>
    <cellStyle name="40% - Accent5 2 4 5 2 2" xfId="21715"/>
    <cellStyle name="40% - Accent5 2 4 5 2 2 2" xfId="21716"/>
    <cellStyle name="40% - Accent5 2 4 5 2 2 3" xfId="54288"/>
    <cellStyle name="40% - Accent5 2 4 5 2 3" xfId="21717"/>
    <cellStyle name="40% - Accent5 2 4 5 2 4" xfId="21718"/>
    <cellStyle name="40% - Accent5 2 4 5 3" xfId="21719"/>
    <cellStyle name="40% - Accent5 2 4 5 3 2" xfId="21720"/>
    <cellStyle name="40% - Accent5 2 4 5 3 3" xfId="54289"/>
    <cellStyle name="40% - Accent5 2 4 5 4" xfId="21721"/>
    <cellStyle name="40% - Accent5 2 4 5 5" xfId="21722"/>
    <cellStyle name="40% - Accent5 2 4 6" xfId="21723"/>
    <cellStyle name="40% - Accent5 2 4 6 2" xfId="21724"/>
    <cellStyle name="40% - Accent5 2 4 6 2 2" xfId="21725"/>
    <cellStyle name="40% - Accent5 2 4 6 2 3" xfId="54290"/>
    <cellStyle name="40% - Accent5 2 4 6 3" xfId="21726"/>
    <cellStyle name="40% - Accent5 2 4 6 4" xfId="21727"/>
    <cellStyle name="40% - Accent5 2 4 7" xfId="21728"/>
    <cellStyle name="40% - Accent5 2 4 7 2" xfId="21729"/>
    <cellStyle name="40% - Accent5 2 4 7 2 2" xfId="21730"/>
    <cellStyle name="40% - Accent5 2 4 7 2 3" xfId="54291"/>
    <cellStyle name="40% - Accent5 2 4 7 3" xfId="21731"/>
    <cellStyle name="40% - Accent5 2 4 7 4" xfId="21732"/>
    <cellStyle name="40% - Accent5 2 4 8" xfId="21733"/>
    <cellStyle name="40% - Accent5 2 4 8 2" xfId="21734"/>
    <cellStyle name="40% - Accent5 2 4 8 3" xfId="54292"/>
    <cellStyle name="40% - Accent5 2 4 9" xfId="21735"/>
    <cellStyle name="40% - Accent5 2 5" xfId="21736"/>
    <cellStyle name="40% - Accent5 2 5 10" xfId="21737"/>
    <cellStyle name="40% - Accent5 2 5 2" xfId="21738"/>
    <cellStyle name="40% - Accent5 2 5 2 2" xfId="21739"/>
    <cellStyle name="40% - Accent5 2 5 2 2 2" xfId="21740"/>
    <cellStyle name="40% - Accent5 2 5 2 2 2 2" xfId="21741"/>
    <cellStyle name="40% - Accent5 2 5 2 2 2 2 2" xfId="21742"/>
    <cellStyle name="40% - Accent5 2 5 2 2 2 2 2 2" xfId="21743"/>
    <cellStyle name="40% - Accent5 2 5 2 2 2 2 2 3" xfId="54293"/>
    <cellStyle name="40% - Accent5 2 5 2 2 2 2 3" xfId="21744"/>
    <cellStyle name="40% - Accent5 2 5 2 2 2 2 4" xfId="21745"/>
    <cellStyle name="40% - Accent5 2 5 2 2 2 3" xfId="21746"/>
    <cellStyle name="40% - Accent5 2 5 2 2 2 3 2" xfId="21747"/>
    <cellStyle name="40% - Accent5 2 5 2 2 2 3 2 2" xfId="21748"/>
    <cellStyle name="40% - Accent5 2 5 2 2 2 3 2 3" xfId="54294"/>
    <cellStyle name="40% - Accent5 2 5 2 2 2 3 3" xfId="21749"/>
    <cellStyle name="40% - Accent5 2 5 2 2 2 3 4" xfId="21750"/>
    <cellStyle name="40% - Accent5 2 5 2 2 2 4" xfId="21751"/>
    <cellStyle name="40% - Accent5 2 5 2 2 2 4 2" xfId="21752"/>
    <cellStyle name="40% - Accent5 2 5 2 2 2 4 3" xfId="54295"/>
    <cellStyle name="40% - Accent5 2 5 2 2 2 5" xfId="21753"/>
    <cellStyle name="40% - Accent5 2 5 2 2 2 6" xfId="21754"/>
    <cellStyle name="40% - Accent5 2 5 2 2 3" xfId="21755"/>
    <cellStyle name="40% - Accent5 2 5 2 2 3 2" xfId="21756"/>
    <cellStyle name="40% - Accent5 2 5 2 2 3 2 2" xfId="21757"/>
    <cellStyle name="40% - Accent5 2 5 2 2 3 2 3" xfId="54296"/>
    <cellStyle name="40% - Accent5 2 5 2 2 3 3" xfId="21758"/>
    <cellStyle name="40% - Accent5 2 5 2 2 3 4" xfId="21759"/>
    <cellStyle name="40% - Accent5 2 5 2 2 4" xfId="21760"/>
    <cellStyle name="40% - Accent5 2 5 2 2 4 2" xfId="21761"/>
    <cellStyle name="40% - Accent5 2 5 2 2 4 2 2" xfId="21762"/>
    <cellStyle name="40% - Accent5 2 5 2 2 4 2 3" xfId="54297"/>
    <cellStyle name="40% - Accent5 2 5 2 2 4 3" xfId="21763"/>
    <cellStyle name="40% - Accent5 2 5 2 2 4 4" xfId="21764"/>
    <cellStyle name="40% - Accent5 2 5 2 2 5" xfId="21765"/>
    <cellStyle name="40% - Accent5 2 5 2 2 5 2" xfId="21766"/>
    <cellStyle name="40% - Accent5 2 5 2 2 5 3" xfId="54298"/>
    <cellStyle name="40% - Accent5 2 5 2 2 6" xfId="21767"/>
    <cellStyle name="40% - Accent5 2 5 2 2 7" xfId="21768"/>
    <cellStyle name="40% - Accent5 2 5 2 3" xfId="21769"/>
    <cellStyle name="40% - Accent5 2 5 2 3 2" xfId="21770"/>
    <cellStyle name="40% - Accent5 2 5 2 3 2 2" xfId="21771"/>
    <cellStyle name="40% - Accent5 2 5 2 3 2 2 2" xfId="21772"/>
    <cellStyle name="40% - Accent5 2 5 2 3 2 2 3" xfId="54299"/>
    <cellStyle name="40% - Accent5 2 5 2 3 2 3" xfId="21773"/>
    <cellStyle name="40% - Accent5 2 5 2 3 2 4" xfId="21774"/>
    <cellStyle name="40% - Accent5 2 5 2 3 3" xfId="21775"/>
    <cellStyle name="40% - Accent5 2 5 2 3 3 2" xfId="21776"/>
    <cellStyle name="40% - Accent5 2 5 2 3 3 2 2" xfId="21777"/>
    <cellStyle name="40% - Accent5 2 5 2 3 3 2 3" xfId="54300"/>
    <cellStyle name="40% - Accent5 2 5 2 3 3 3" xfId="21778"/>
    <cellStyle name="40% - Accent5 2 5 2 3 3 4" xfId="21779"/>
    <cellStyle name="40% - Accent5 2 5 2 3 4" xfId="21780"/>
    <cellStyle name="40% - Accent5 2 5 2 3 4 2" xfId="21781"/>
    <cellStyle name="40% - Accent5 2 5 2 3 4 3" xfId="54301"/>
    <cellStyle name="40% - Accent5 2 5 2 3 5" xfId="21782"/>
    <cellStyle name="40% - Accent5 2 5 2 3 6" xfId="21783"/>
    <cellStyle name="40% - Accent5 2 5 2 4" xfId="21784"/>
    <cellStyle name="40% - Accent5 2 5 2 4 2" xfId="21785"/>
    <cellStyle name="40% - Accent5 2 5 2 4 2 2" xfId="21786"/>
    <cellStyle name="40% - Accent5 2 5 2 4 2 3" xfId="54302"/>
    <cellStyle name="40% - Accent5 2 5 2 4 3" xfId="21787"/>
    <cellStyle name="40% - Accent5 2 5 2 4 4" xfId="21788"/>
    <cellStyle name="40% - Accent5 2 5 2 5" xfId="21789"/>
    <cellStyle name="40% - Accent5 2 5 2 5 2" xfId="21790"/>
    <cellStyle name="40% - Accent5 2 5 2 5 2 2" xfId="21791"/>
    <cellStyle name="40% - Accent5 2 5 2 5 2 3" xfId="54303"/>
    <cellStyle name="40% - Accent5 2 5 2 5 3" xfId="21792"/>
    <cellStyle name="40% - Accent5 2 5 2 5 4" xfId="21793"/>
    <cellStyle name="40% - Accent5 2 5 2 6" xfId="21794"/>
    <cellStyle name="40% - Accent5 2 5 2 6 2" xfId="21795"/>
    <cellStyle name="40% - Accent5 2 5 2 6 3" xfId="54304"/>
    <cellStyle name="40% - Accent5 2 5 2 7" xfId="21796"/>
    <cellStyle name="40% - Accent5 2 5 2 8" xfId="21797"/>
    <cellStyle name="40% - Accent5 2 5 3" xfId="21798"/>
    <cellStyle name="40% - Accent5 2 5 3 2" xfId="21799"/>
    <cellStyle name="40% - Accent5 2 5 3 2 2" xfId="21800"/>
    <cellStyle name="40% - Accent5 2 5 3 2 2 2" xfId="21801"/>
    <cellStyle name="40% - Accent5 2 5 3 2 2 2 2" xfId="21802"/>
    <cellStyle name="40% - Accent5 2 5 3 2 2 2 3" xfId="54305"/>
    <cellStyle name="40% - Accent5 2 5 3 2 2 3" xfId="21803"/>
    <cellStyle name="40% - Accent5 2 5 3 2 2 4" xfId="21804"/>
    <cellStyle name="40% - Accent5 2 5 3 2 3" xfId="21805"/>
    <cellStyle name="40% - Accent5 2 5 3 2 3 2" xfId="21806"/>
    <cellStyle name="40% - Accent5 2 5 3 2 3 2 2" xfId="21807"/>
    <cellStyle name="40% - Accent5 2 5 3 2 3 2 3" xfId="54306"/>
    <cellStyle name="40% - Accent5 2 5 3 2 3 3" xfId="21808"/>
    <cellStyle name="40% - Accent5 2 5 3 2 3 4" xfId="21809"/>
    <cellStyle name="40% - Accent5 2 5 3 2 4" xfId="21810"/>
    <cellStyle name="40% - Accent5 2 5 3 2 4 2" xfId="21811"/>
    <cellStyle name="40% - Accent5 2 5 3 2 4 3" xfId="54307"/>
    <cellStyle name="40% - Accent5 2 5 3 2 5" xfId="21812"/>
    <cellStyle name="40% - Accent5 2 5 3 2 6" xfId="21813"/>
    <cellStyle name="40% - Accent5 2 5 3 3" xfId="21814"/>
    <cellStyle name="40% - Accent5 2 5 3 3 2" xfId="21815"/>
    <cellStyle name="40% - Accent5 2 5 3 3 2 2" xfId="21816"/>
    <cellStyle name="40% - Accent5 2 5 3 3 2 3" xfId="54308"/>
    <cellStyle name="40% - Accent5 2 5 3 3 3" xfId="21817"/>
    <cellStyle name="40% - Accent5 2 5 3 3 4" xfId="21818"/>
    <cellStyle name="40% - Accent5 2 5 3 4" xfId="21819"/>
    <cellStyle name="40% - Accent5 2 5 3 4 2" xfId="21820"/>
    <cellStyle name="40% - Accent5 2 5 3 4 2 2" xfId="21821"/>
    <cellStyle name="40% - Accent5 2 5 3 4 2 3" xfId="54309"/>
    <cellStyle name="40% - Accent5 2 5 3 4 3" xfId="21822"/>
    <cellStyle name="40% - Accent5 2 5 3 4 4" xfId="21823"/>
    <cellStyle name="40% - Accent5 2 5 3 5" xfId="21824"/>
    <cellStyle name="40% - Accent5 2 5 3 5 2" xfId="21825"/>
    <cellStyle name="40% - Accent5 2 5 3 5 3" xfId="54310"/>
    <cellStyle name="40% - Accent5 2 5 3 6" xfId="21826"/>
    <cellStyle name="40% - Accent5 2 5 3 7" xfId="21827"/>
    <cellStyle name="40% - Accent5 2 5 4" xfId="21828"/>
    <cellStyle name="40% - Accent5 2 5 4 2" xfId="21829"/>
    <cellStyle name="40% - Accent5 2 5 4 2 2" xfId="21830"/>
    <cellStyle name="40% - Accent5 2 5 4 2 2 2" xfId="21831"/>
    <cellStyle name="40% - Accent5 2 5 4 2 2 3" xfId="54311"/>
    <cellStyle name="40% - Accent5 2 5 4 2 3" xfId="21832"/>
    <cellStyle name="40% - Accent5 2 5 4 2 4" xfId="21833"/>
    <cellStyle name="40% - Accent5 2 5 4 3" xfId="21834"/>
    <cellStyle name="40% - Accent5 2 5 4 3 2" xfId="21835"/>
    <cellStyle name="40% - Accent5 2 5 4 3 2 2" xfId="21836"/>
    <cellStyle name="40% - Accent5 2 5 4 3 2 3" xfId="54312"/>
    <cellStyle name="40% - Accent5 2 5 4 3 3" xfId="21837"/>
    <cellStyle name="40% - Accent5 2 5 4 3 4" xfId="21838"/>
    <cellStyle name="40% - Accent5 2 5 4 4" xfId="21839"/>
    <cellStyle name="40% - Accent5 2 5 4 4 2" xfId="21840"/>
    <cellStyle name="40% - Accent5 2 5 4 4 3" xfId="54313"/>
    <cellStyle name="40% - Accent5 2 5 4 5" xfId="21841"/>
    <cellStyle name="40% - Accent5 2 5 4 6" xfId="21842"/>
    <cellStyle name="40% - Accent5 2 5 5" xfId="21843"/>
    <cellStyle name="40% - Accent5 2 5 5 2" xfId="21844"/>
    <cellStyle name="40% - Accent5 2 5 5 2 2" xfId="21845"/>
    <cellStyle name="40% - Accent5 2 5 5 2 2 2" xfId="21846"/>
    <cellStyle name="40% - Accent5 2 5 5 2 2 3" xfId="54314"/>
    <cellStyle name="40% - Accent5 2 5 5 2 3" xfId="21847"/>
    <cellStyle name="40% - Accent5 2 5 5 2 4" xfId="21848"/>
    <cellStyle name="40% - Accent5 2 5 5 3" xfId="21849"/>
    <cellStyle name="40% - Accent5 2 5 5 3 2" xfId="21850"/>
    <cellStyle name="40% - Accent5 2 5 5 3 3" xfId="54315"/>
    <cellStyle name="40% - Accent5 2 5 5 4" xfId="21851"/>
    <cellStyle name="40% - Accent5 2 5 5 5" xfId="21852"/>
    <cellStyle name="40% - Accent5 2 5 6" xfId="21853"/>
    <cellStyle name="40% - Accent5 2 5 6 2" xfId="21854"/>
    <cellStyle name="40% - Accent5 2 5 6 2 2" xfId="21855"/>
    <cellStyle name="40% - Accent5 2 5 6 2 3" xfId="54316"/>
    <cellStyle name="40% - Accent5 2 5 6 3" xfId="21856"/>
    <cellStyle name="40% - Accent5 2 5 6 4" xfId="21857"/>
    <cellStyle name="40% - Accent5 2 5 7" xfId="21858"/>
    <cellStyle name="40% - Accent5 2 5 7 2" xfId="21859"/>
    <cellStyle name="40% - Accent5 2 5 7 2 2" xfId="21860"/>
    <cellStyle name="40% - Accent5 2 5 7 2 3" xfId="54317"/>
    <cellStyle name="40% - Accent5 2 5 7 3" xfId="21861"/>
    <cellStyle name="40% - Accent5 2 5 7 4" xfId="21862"/>
    <cellStyle name="40% - Accent5 2 5 8" xfId="21863"/>
    <cellStyle name="40% - Accent5 2 5 8 2" xfId="21864"/>
    <cellStyle name="40% - Accent5 2 5 8 3" xfId="54318"/>
    <cellStyle name="40% - Accent5 2 5 9" xfId="21865"/>
    <cellStyle name="40% - Accent5 2 6" xfId="21866"/>
    <cellStyle name="40% - Accent5 2 6 10" xfId="21867"/>
    <cellStyle name="40% - Accent5 2 6 2" xfId="21868"/>
    <cellStyle name="40% - Accent5 2 6 2 2" xfId="21869"/>
    <cellStyle name="40% - Accent5 2 6 2 2 2" xfId="21870"/>
    <cellStyle name="40% - Accent5 2 6 2 2 2 2" xfId="21871"/>
    <cellStyle name="40% - Accent5 2 6 2 2 2 2 2" xfId="21872"/>
    <cellStyle name="40% - Accent5 2 6 2 2 2 2 2 2" xfId="21873"/>
    <cellStyle name="40% - Accent5 2 6 2 2 2 2 2 3" xfId="54319"/>
    <cellStyle name="40% - Accent5 2 6 2 2 2 2 3" xfId="21874"/>
    <cellStyle name="40% - Accent5 2 6 2 2 2 2 4" xfId="21875"/>
    <cellStyle name="40% - Accent5 2 6 2 2 2 3" xfId="21876"/>
    <cellStyle name="40% - Accent5 2 6 2 2 2 3 2" xfId="21877"/>
    <cellStyle name="40% - Accent5 2 6 2 2 2 3 2 2" xfId="21878"/>
    <cellStyle name="40% - Accent5 2 6 2 2 2 3 2 3" xfId="54320"/>
    <cellStyle name="40% - Accent5 2 6 2 2 2 3 3" xfId="21879"/>
    <cellStyle name="40% - Accent5 2 6 2 2 2 3 4" xfId="21880"/>
    <cellStyle name="40% - Accent5 2 6 2 2 2 4" xfId="21881"/>
    <cellStyle name="40% - Accent5 2 6 2 2 2 4 2" xfId="21882"/>
    <cellStyle name="40% - Accent5 2 6 2 2 2 4 3" xfId="54321"/>
    <cellStyle name="40% - Accent5 2 6 2 2 2 5" xfId="21883"/>
    <cellStyle name="40% - Accent5 2 6 2 2 2 6" xfId="21884"/>
    <cellStyle name="40% - Accent5 2 6 2 2 3" xfId="21885"/>
    <cellStyle name="40% - Accent5 2 6 2 2 3 2" xfId="21886"/>
    <cellStyle name="40% - Accent5 2 6 2 2 3 2 2" xfId="21887"/>
    <cellStyle name="40% - Accent5 2 6 2 2 3 2 3" xfId="54322"/>
    <cellStyle name="40% - Accent5 2 6 2 2 3 3" xfId="21888"/>
    <cellStyle name="40% - Accent5 2 6 2 2 3 4" xfId="21889"/>
    <cellStyle name="40% - Accent5 2 6 2 2 4" xfId="21890"/>
    <cellStyle name="40% - Accent5 2 6 2 2 4 2" xfId="21891"/>
    <cellStyle name="40% - Accent5 2 6 2 2 4 2 2" xfId="21892"/>
    <cellStyle name="40% - Accent5 2 6 2 2 4 2 3" xfId="54323"/>
    <cellStyle name="40% - Accent5 2 6 2 2 4 3" xfId="21893"/>
    <cellStyle name="40% - Accent5 2 6 2 2 4 4" xfId="21894"/>
    <cellStyle name="40% - Accent5 2 6 2 2 5" xfId="21895"/>
    <cellStyle name="40% - Accent5 2 6 2 2 5 2" xfId="21896"/>
    <cellStyle name="40% - Accent5 2 6 2 2 5 3" xfId="54324"/>
    <cellStyle name="40% - Accent5 2 6 2 2 6" xfId="21897"/>
    <cellStyle name="40% - Accent5 2 6 2 2 7" xfId="21898"/>
    <cellStyle name="40% - Accent5 2 6 2 3" xfId="21899"/>
    <cellStyle name="40% - Accent5 2 6 2 3 2" xfId="21900"/>
    <cellStyle name="40% - Accent5 2 6 2 3 2 2" xfId="21901"/>
    <cellStyle name="40% - Accent5 2 6 2 3 2 2 2" xfId="21902"/>
    <cellStyle name="40% - Accent5 2 6 2 3 2 2 3" xfId="54325"/>
    <cellStyle name="40% - Accent5 2 6 2 3 2 3" xfId="21903"/>
    <cellStyle name="40% - Accent5 2 6 2 3 2 4" xfId="21904"/>
    <cellStyle name="40% - Accent5 2 6 2 3 3" xfId="21905"/>
    <cellStyle name="40% - Accent5 2 6 2 3 3 2" xfId="21906"/>
    <cellStyle name="40% - Accent5 2 6 2 3 3 2 2" xfId="21907"/>
    <cellStyle name="40% - Accent5 2 6 2 3 3 2 3" xfId="54326"/>
    <cellStyle name="40% - Accent5 2 6 2 3 3 3" xfId="21908"/>
    <cellStyle name="40% - Accent5 2 6 2 3 3 4" xfId="21909"/>
    <cellStyle name="40% - Accent5 2 6 2 3 4" xfId="21910"/>
    <cellStyle name="40% - Accent5 2 6 2 3 4 2" xfId="21911"/>
    <cellStyle name="40% - Accent5 2 6 2 3 4 3" xfId="54327"/>
    <cellStyle name="40% - Accent5 2 6 2 3 5" xfId="21912"/>
    <cellStyle name="40% - Accent5 2 6 2 3 6" xfId="21913"/>
    <cellStyle name="40% - Accent5 2 6 2 4" xfId="21914"/>
    <cellStyle name="40% - Accent5 2 6 2 4 2" xfId="21915"/>
    <cellStyle name="40% - Accent5 2 6 2 4 2 2" xfId="21916"/>
    <cellStyle name="40% - Accent5 2 6 2 4 2 3" xfId="54328"/>
    <cellStyle name="40% - Accent5 2 6 2 4 3" xfId="21917"/>
    <cellStyle name="40% - Accent5 2 6 2 4 4" xfId="21918"/>
    <cellStyle name="40% - Accent5 2 6 2 5" xfId="21919"/>
    <cellStyle name="40% - Accent5 2 6 2 5 2" xfId="21920"/>
    <cellStyle name="40% - Accent5 2 6 2 5 2 2" xfId="21921"/>
    <cellStyle name="40% - Accent5 2 6 2 5 2 3" xfId="54329"/>
    <cellStyle name="40% - Accent5 2 6 2 5 3" xfId="21922"/>
    <cellStyle name="40% - Accent5 2 6 2 5 4" xfId="21923"/>
    <cellStyle name="40% - Accent5 2 6 2 6" xfId="21924"/>
    <cellStyle name="40% - Accent5 2 6 2 6 2" xfId="21925"/>
    <cellStyle name="40% - Accent5 2 6 2 6 3" xfId="54330"/>
    <cellStyle name="40% - Accent5 2 6 2 7" xfId="21926"/>
    <cellStyle name="40% - Accent5 2 6 2 8" xfId="21927"/>
    <cellStyle name="40% - Accent5 2 6 3" xfId="21928"/>
    <cellStyle name="40% - Accent5 2 6 3 2" xfId="21929"/>
    <cellStyle name="40% - Accent5 2 6 3 2 2" xfId="21930"/>
    <cellStyle name="40% - Accent5 2 6 3 2 2 2" xfId="21931"/>
    <cellStyle name="40% - Accent5 2 6 3 2 2 2 2" xfId="21932"/>
    <cellStyle name="40% - Accent5 2 6 3 2 2 2 3" xfId="54331"/>
    <cellStyle name="40% - Accent5 2 6 3 2 2 3" xfId="21933"/>
    <cellStyle name="40% - Accent5 2 6 3 2 2 4" xfId="21934"/>
    <cellStyle name="40% - Accent5 2 6 3 2 3" xfId="21935"/>
    <cellStyle name="40% - Accent5 2 6 3 2 3 2" xfId="21936"/>
    <cellStyle name="40% - Accent5 2 6 3 2 3 2 2" xfId="21937"/>
    <cellStyle name="40% - Accent5 2 6 3 2 3 2 3" xfId="54332"/>
    <cellStyle name="40% - Accent5 2 6 3 2 3 3" xfId="21938"/>
    <cellStyle name="40% - Accent5 2 6 3 2 3 4" xfId="21939"/>
    <cellStyle name="40% - Accent5 2 6 3 2 4" xfId="21940"/>
    <cellStyle name="40% - Accent5 2 6 3 2 4 2" xfId="21941"/>
    <cellStyle name="40% - Accent5 2 6 3 2 4 3" xfId="54333"/>
    <cellStyle name="40% - Accent5 2 6 3 2 5" xfId="21942"/>
    <cellStyle name="40% - Accent5 2 6 3 2 6" xfId="21943"/>
    <cellStyle name="40% - Accent5 2 6 3 3" xfId="21944"/>
    <cellStyle name="40% - Accent5 2 6 3 3 2" xfId="21945"/>
    <cellStyle name="40% - Accent5 2 6 3 3 2 2" xfId="21946"/>
    <cellStyle name="40% - Accent5 2 6 3 3 2 3" xfId="54334"/>
    <cellStyle name="40% - Accent5 2 6 3 3 3" xfId="21947"/>
    <cellStyle name="40% - Accent5 2 6 3 3 4" xfId="21948"/>
    <cellStyle name="40% - Accent5 2 6 3 4" xfId="21949"/>
    <cellStyle name="40% - Accent5 2 6 3 4 2" xfId="21950"/>
    <cellStyle name="40% - Accent5 2 6 3 4 2 2" xfId="21951"/>
    <cellStyle name="40% - Accent5 2 6 3 4 2 3" xfId="54335"/>
    <cellStyle name="40% - Accent5 2 6 3 4 3" xfId="21952"/>
    <cellStyle name="40% - Accent5 2 6 3 4 4" xfId="21953"/>
    <cellStyle name="40% - Accent5 2 6 3 5" xfId="21954"/>
    <cellStyle name="40% - Accent5 2 6 3 5 2" xfId="21955"/>
    <cellStyle name="40% - Accent5 2 6 3 5 3" xfId="54336"/>
    <cellStyle name="40% - Accent5 2 6 3 6" xfId="21956"/>
    <cellStyle name="40% - Accent5 2 6 3 7" xfId="21957"/>
    <cellStyle name="40% - Accent5 2 6 4" xfId="21958"/>
    <cellStyle name="40% - Accent5 2 6 4 2" xfId="21959"/>
    <cellStyle name="40% - Accent5 2 6 4 2 2" xfId="21960"/>
    <cellStyle name="40% - Accent5 2 6 4 2 2 2" xfId="21961"/>
    <cellStyle name="40% - Accent5 2 6 4 2 2 3" xfId="54337"/>
    <cellStyle name="40% - Accent5 2 6 4 2 3" xfId="21962"/>
    <cellStyle name="40% - Accent5 2 6 4 2 4" xfId="21963"/>
    <cellStyle name="40% - Accent5 2 6 4 3" xfId="21964"/>
    <cellStyle name="40% - Accent5 2 6 4 3 2" xfId="21965"/>
    <cellStyle name="40% - Accent5 2 6 4 3 2 2" xfId="21966"/>
    <cellStyle name="40% - Accent5 2 6 4 3 2 3" xfId="54338"/>
    <cellStyle name="40% - Accent5 2 6 4 3 3" xfId="21967"/>
    <cellStyle name="40% - Accent5 2 6 4 3 4" xfId="21968"/>
    <cellStyle name="40% - Accent5 2 6 4 4" xfId="21969"/>
    <cellStyle name="40% - Accent5 2 6 4 4 2" xfId="21970"/>
    <cellStyle name="40% - Accent5 2 6 4 4 3" xfId="54339"/>
    <cellStyle name="40% - Accent5 2 6 4 5" xfId="21971"/>
    <cellStyle name="40% - Accent5 2 6 4 6" xfId="21972"/>
    <cellStyle name="40% - Accent5 2 6 5" xfId="21973"/>
    <cellStyle name="40% - Accent5 2 6 5 2" xfId="21974"/>
    <cellStyle name="40% - Accent5 2 6 5 2 2" xfId="21975"/>
    <cellStyle name="40% - Accent5 2 6 5 2 2 2" xfId="21976"/>
    <cellStyle name="40% - Accent5 2 6 5 2 2 3" xfId="54340"/>
    <cellStyle name="40% - Accent5 2 6 5 2 3" xfId="21977"/>
    <cellStyle name="40% - Accent5 2 6 5 2 4" xfId="21978"/>
    <cellStyle name="40% - Accent5 2 6 5 3" xfId="21979"/>
    <cellStyle name="40% - Accent5 2 6 5 3 2" xfId="21980"/>
    <cellStyle name="40% - Accent5 2 6 5 3 3" xfId="54341"/>
    <cellStyle name="40% - Accent5 2 6 5 4" xfId="21981"/>
    <cellStyle name="40% - Accent5 2 6 5 5" xfId="21982"/>
    <cellStyle name="40% - Accent5 2 6 6" xfId="21983"/>
    <cellStyle name="40% - Accent5 2 6 6 2" xfId="21984"/>
    <cellStyle name="40% - Accent5 2 6 6 2 2" xfId="21985"/>
    <cellStyle name="40% - Accent5 2 6 6 2 3" xfId="54342"/>
    <cellStyle name="40% - Accent5 2 6 6 3" xfId="21986"/>
    <cellStyle name="40% - Accent5 2 6 6 4" xfId="21987"/>
    <cellStyle name="40% - Accent5 2 6 7" xfId="21988"/>
    <cellStyle name="40% - Accent5 2 6 7 2" xfId="21989"/>
    <cellStyle name="40% - Accent5 2 6 7 2 2" xfId="21990"/>
    <cellStyle name="40% - Accent5 2 6 7 2 3" xfId="54343"/>
    <cellStyle name="40% - Accent5 2 6 7 3" xfId="21991"/>
    <cellStyle name="40% - Accent5 2 6 7 4" xfId="21992"/>
    <cellStyle name="40% - Accent5 2 6 8" xfId="21993"/>
    <cellStyle name="40% - Accent5 2 6 8 2" xfId="21994"/>
    <cellStyle name="40% - Accent5 2 6 8 3" xfId="54344"/>
    <cellStyle name="40% - Accent5 2 6 9" xfId="21995"/>
    <cellStyle name="40% - Accent5 2 7" xfId="21996"/>
    <cellStyle name="40% - Accent5 2 7 2" xfId="21997"/>
    <cellStyle name="40% - Accent5 2 7 2 2" xfId="21998"/>
    <cellStyle name="40% - Accent5 2 7 2 2 2" xfId="21999"/>
    <cellStyle name="40% - Accent5 2 7 2 2 2 2" xfId="22000"/>
    <cellStyle name="40% - Accent5 2 7 2 2 2 2 2" xfId="22001"/>
    <cellStyle name="40% - Accent5 2 7 2 2 2 2 3" xfId="54345"/>
    <cellStyle name="40% - Accent5 2 7 2 2 2 3" xfId="22002"/>
    <cellStyle name="40% - Accent5 2 7 2 2 2 4" xfId="22003"/>
    <cellStyle name="40% - Accent5 2 7 2 2 3" xfId="22004"/>
    <cellStyle name="40% - Accent5 2 7 2 2 3 2" xfId="22005"/>
    <cellStyle name="40% - Accent5 2 7 2 2 3 2 2" xfId="22006"/>
    <cellStyle name="40% - Accent5 2 7 2 2 3 2 3" xfId="54346"/>
    <cellStyle name="40% - Accent5 2 7 2 2 3 3" xfId="22007"/>
    <cellStyle name="40% - Accent5 2 7 2 2 3 4" xfId="22008"/>
    <cellStyle name="40% - Accent5 2 7 2 2 4" xfId="22009"/>
    <cellStyle name="40% - Accent5 2 7 2 2 4 2" xfId="22010"/>
    <cellStyle name="40% - Accent5 2 7 2 2 4 3" xfId="54347"/>
    <cellStyle name="40% - Accent5 2 7 2 2 5" xfId="22011"/>
    <cellStyle name="40% - Accent5 2 7 2 2 6" xfId="22012"/>
    <cellStyle name="40% - Accent5 2 7 2 3" xfId="22013"/>
    <cellStyle name="40% - Accent5 2 7 2 3 2" xfId="22014"/>
    <cellStyle name="40% - Accent5 2 7 2 3 2 2" xfId="22015"/>
    <cellStyle name="40% - Accent5 2 7 2 3 2 3" xfId="54348"/>
    <cellStyle name="40% - Accent5 2 7 2 3 3" xfId="22016"/>
    <cellStyle name="40% - Accent5 2 7 2 3 4" xfId="22017"/>
    <cellStyle name="40% - Accent5 2 7 2 4" xfId="22018"/>
    <cellStyle name="40% - Accent5 2 7 2 4 2" xfId="22019"/>
    <cellStyle name="40% - Accent5 2 7 2 4 2 2" xfId="22020"/>
    <cellStyle name="40% - Accent5 2 7 2 4 2 3" xfId="54349"/>
    <cellStyle name="40% - Accent5 2 7 2 4 3" xfId="22021"/>
    <cellStyle name="40% - Accent5 2 7 2 4 4" xfId="22022"/>
    <cellStyle name="40% - Accent5 2 7 2 5" xfId="22023"/>
    <cellStyle name="40% - Accent5 2 7 2 5 2" xfId="22024"/>
    <cellStyle name="40% - Accent5 2 7 2 5 3" xfId="54350"/>
    <cellStyle name="40% - Accent5 2 7 2 6" xfId="22025"/>
    <cellStyle name="40% - Accent5 2 7 2 7" xfId="22026"/>
    <cellStyle name="40% - Accent5 2 7 3" xfId="22027"/>
    <cellStyle name="40% - Accent5 2 7 3 2" xfId="22028"/>
    <cellStyle name="40% - Accent5 2 7 3 2 2" xfId="22029"/>
    <cellStyle name="40% - Accent5 2 7 3 2 2 2" xfId="22030"/>
    <cellStyle name="40% - Accent5 2 7 3 2 2 3" xfId="54351"/>
    <cellStyle name="40% - Accent5 2 7 3 2 3" xfId="22031"/>
    <cellStyle name="40% - Accent5 2 7 3 2 4" xfId="22032"/>
    <cellStyle name="40% - Accent5 2 7 3 3" xfId="22033"/>
    <cellStyle name="40% - Accent5 2 7 3 3 2" xfId="22034"/>
    <cellStyle name="40% - Accent5 2 7 3 3 2 2" xfId="22035"/>
    <cellStyle name="40% - Accent5 2 7 3 3 2 3" xfId="54352"/>
    <cellStyle name="40% - Accent5 2 7 3 3 3" xfId="22036"/>
    <cellStyle name="40% - Accent5 2 7 3 3 4" xfId="22037"/>
    <cellStyle name="40% - Accent5 2 7 3 4" xfId="22038"/>
    <cellStyle name="40% - Accent5 2 7 3 4 2" xfId="22039"/>
    <cellStyle name="40% - Accent5 2 7 3 4 3" xfId="54353"/>
    <cellStyle name="40% - Accent5 2 7 3 5" xfId="22040"/>
    <cellStyle name="40% - Accent5 2 7 3 6" xfId="22041"/>
    <cellStyle name="40% - Accent5 2 7 4" xfId="22042"/>
    <cellStyle name="40% - Accent5 2 7 4 2" xfId="22043"/>
    <cellStyle name="40% - Accent5 2 7 4 2 2" xfId="22044"/>
    <cellStyle name="40% - Accent5 2 7 4 2 3" xfId="54354"/>
    <cellStyle name="40% - Accent5 2 7 4 3" xfId="22045"/>
    <cellStyle name="40% - Accent5 2 7 4 4" xfId="22046"/>
    <cellStyle name="40% - Accent5 2 7 5" xfId="22047"/>
    <cellStyle name="40% - Accent5 2 7 5 2" xfId="22048"/>
    <cellStyle name="40% - Accent5 2 7 5 2 2" xfId="22049"/>
    <cellStyle name="40% - Accent5 2 7 5 2 3" xfId="54355"/>
    <cellStyle name="40% - Accent5 2 7 5 3" xfId="22050"/>
    <cellStyle name="40% - Accent5 2 7 5 4" xfId="22051"/>
    <cellStyle name="40% - Accent5 2 7 6" xfId="22052"/>
    <cellStyle name="40% - Accent5 2 7 6 2" xfId="22053"/>
    <cellStyle name="40% - Accent5 2 7 6 3" xfId="54356"/>
    <cellStyle name="40% - Accent5 2 7 7" xfId="22054"/>
    <cellStyle name="40% - Accent5 2 7 8" xfId="22055"/>
    <cellStyle name="40% - Accent5 2 8" xfId="22056"/>
    <cellStyle name="40% - Accent5 2 8 2" xfId="22057"/>
    <cellStyle name="40% - Accent5 2 8 2 2" xfId="22058"/>
    <cellStyle name="40% - Accent5 2 8 2 2 2" xfId="22059"/>
    <cellStyle name="40% - Accent5 2 8 2 2 2 2" xfId="22060"/>
    <cellStyle name="40% - Accent5 2 8 2 2 2 3" xfId="54357"/>
    <cellStyle name="40% - Accent5 2 8 2 2 3" xfId="22061"/>
    <cellStyle name="40% - Accent5 2 8 2 2 4" xfId="22062"/>
    <cellStyle name="40% - Accent5 2 8 2 3" xfId="22063"/>
    <cellStyle name="40% - Accent5 2 8 2 3 2" xfId="22064"/>
    <cellStyle name="40% - Accent5 2 8 2 3 2 2" xfId="22065"/>
    <cellStyle name="40% - Accent5 2 8 2 3 2 3" xfId="54358"/>
    <cellStyle name="40% - Accent5 2 8 2 3 3" xfId="22066"/>
    <cellStyle name="40% - Accent5 2 8 2 3 4" xfId="22067"/>
    <cellStyle name="40% - Accent5 2 8 2 4" xfId="22068"/>
    <cellStyle name="40% - Accent5 2 8 2 4 2" xfId="22069"/>
    <cellStyle name="40% - Accent5 2 8 2 4 3" xfId="54359"/>
    <cellStyle name="40% - Accent5 2 8 2 5" xfId="22070"/>
    <cellStyle name="40% - Accent5 2 8 2 6" xfId="22071"/>
    <cellStyle name="40% - Accent5 2 8 3" xfId="22072"/>
    <cellStyle name="40% - Accent5 2 8 3 2" xfId="22073"/>
    <cellStyle name="40% - Accent5 2 8 3 2 2" xfId="22074"/>
    <cellStyle name="40% - Accent5 2 8 3 2 3" xfId="54360"/>
    <cellStyle name="40% - Accent5 2 8 3 3" xfId="22075"/>
    <cellStyle name="40% - Accent5 2 8 3 4" xfId="22076"/>
    <cellStyle name="40% - Accent5 2 8 4" xfId="22077"/>
    <cellStyle name="40% - Accent5 2 8 4 2" xfId="22078"/>
    <cellStyle name="40% - Accent5 2 8 4 2 2" xfId="22079"/>
    <cellStyle name="40% - Accent5 2 8 4 2 3" xfId="54361"/>
    <cellStyle name="40% - Accent5 2 8 4 3" xfId="22080"/>
    <cellStyle name="40% - Accent5 2 8 4 4" xfId="22081"/>
    <cellStyle name="40% - Accent5 2 8 5" xfId="22082"/>
    <cellStyle name="40% - Accent5 2 8 5 2" xfId="22083"/>
    <cellStyle name="40% - Accent5 2 8 5 3" xfId="54362"/>
    <cellStyle name="40% - Accent5 2 8 6" xfId="22084"/>
    <cellStyle name="40% - Accent5 2 8 7" xfId="22085"/>
    <cellStyle name="40% - Accent5 2 9" xfId="22086"/>
    <cellStyle name="40% - Accent5 2 9 2" xfId="22087"/>
    <cellStyle name="40% - Accent5 2 9 2 2" xfId="22088"/>
    <cellStyle name="40% - Accent5 2 9 2 2 2" xfId="22089"/>
    <cellStyle name="40% - Accent5 2 9 2 2 3" xfId="54363"/>
    <cellStyle name="40% - Accent5 2 9 2 3" xfId="22090"/>
    <cellStyle name="40% - Accent5 2 9 2 4" xfId="22091"/>
    <cellStyle name="40% - Accent5 2 9 3" xfId="22092"/>
    <cellStyle name="40% - Accent5 2 9 3 2" xfId="22093"/>
    <cellStyle name="40% - Accent5 2 9 3 2 2" xfId="22094"/>
    <cellStyle name="40% - Accent5 2 9 3 2 3" xfId="54364"/>
    <cellStyle name="40% - Accent5 2 9 3 3" xfId="22095"/>
    <cellStyle name="40% - Accent5 2 9 3 4" xfId="22096"/>
    <cellStyle name="40% - Accent5 2 9 4" xfId="22097"/>
    <cellStyle name="40% - Accent5 2 9 4 2" xfId="22098"/>
    <cellStyle name="40% - Accent5 2 9 4 3" xfId="54365"/>
    <cellStyle name="40% - Accent5 2 9 5" xfId="22099"/>
    <cellStyle name="40% - Accent5 2 9 6" xfId="22100"/>
    <cellStyle name="40% - Accent5 3" xfId="22101"/>
    <cellStyle name="40% - Accent5 3 10" xfId="22102"/>
    <cellStyle name="40% - Accent5 3 11" xfId="22103"/>
    <cellStyle name="40% - Accent5 3 12" xfId="60176"/>
    <cellStyle name="40% - Accent5 3 2" xfId="22104"/>
    <cellStyle name="40% - Accent5 3 2 10" xfId="22105"/>
    <cellStyle name="40% - Accent5 3 2 11" xfId="60359"/>
    <cellStyle name="40% - Accent5 3 2 2" xfId="22106"/>
    <cellStyle name="40% - Accent5 3 2 2 2" xfId="22107"/>
    <cellStyle name="40% - Accent5 3 2 2 2 2" xfId="22108"/>
    <cellStyle name="40% - Accent5 3 2 2 2 2 2" xfId="22109"/>
    <cellStyle name="40% - Accent5 3 2 2 2 2 2 2" xfId="22110"/>
    <cellStyle name="40% - Accent5 3 2 2 2 2 2 2 2" xfId="22111"/>
    <cellStyle name="40% - Accent5 3 2 2 2 2 2 2 3" xfId="54366"/>
    <cellStyle name="40% - Accent5 3 2 2 2 2 2 3" xfId="22112"/>
    <cellStyle name="40% - Accent5 3 2 2 2 2 2 4" xfId="22113"/>
    <cellStyle name="40% - Accent5 3 2 2 2 2 3" xfId="22114"/>
    <cellStyle name="40% - Accent5 3 2 2 2 2 3 2" xfId="22115"/>
    <cellStyle name="40% - Accent5 3 2 2 2 2 3 2 2" xfId="22116"/>
    <cellStyle name="40% - Accent5 3 2 2 2 2 3 2 3" xfId="54367"/>
    <cellStyle name="40% - Accent5 3 2 2 2 2 3 3" xfId="22117"/>
    <cellStyle name="40% - Accent5 3 2 2 2 2 3 4" xfId="22118"/>
    <cellStyle name="40% - Accent5 3 2 2 2 2 4" xfId="22119"/>
    <cellStyle name="40% - Accent5 3 2 2 2 2 4 2" xfId="22120"/>
    <cellStyle name="40% - Accent5 3 2 2 2 2 4 3" xfId="54368"/>
    <cellStyle name="40% - Accent5 3 2 2 2 2 5" xfId="22121"/>
    <cellStyle name="40% - Accent5 3 2 2 2 2 6" xfId="22122"/>
    <cellStyle name="40% - Accent5 3 2 2 2 3" xfId="22123"/>
    <cellStyle name="40% - Accent5 3 2 2 2 3 2" xfId="22124"/>
    <cellStyle name="40% - Accent5 3 2 2 2 3 2 2" xfId="22125"/>
    <cellStyle name="40% - Accent5 3 2 2 2 3 2 3" xfId="54369"/>
    <cellStyle name="40% - Accent5 3 2 2 2 3 3" xfId="22126"/>
    <cellStyle name="40% - Accent5 3 2 2 2 3 4" xfId="22127"/>
    <cellStyle name="40% - Accent5 3 2 2 2 4" xfId="22128"/>
    <cellStyle name="40% - Accent5 3 2 2 2 4 2" xfId="22129"/>
    <cellStyle name="40% - Accent5 3 2 2 2 4 2 2" xfId="22130"/>
    <cellStyle name="40% - Accent5 3 2 2 2 4 2 3" xfId="54370"/>
    <cellStyle name="40% - Accent5 3 2 2 2 4 3" xfId="22131"/>
    <cellStyle name="40% - Accent5 3 2 2 2 4 4" xfId="22132"/>
    <cellStyle name="40% - Accent5 3 2 2 2 5" xfId="22133"/>
    <cellStyle name="40% - Accent5 3 2 2 2 5 2" xfId="22134"/>
    <cellStyle name="40% - Accent5 3 2 2 2 5 3" xfId="54371"/>
    <cellStyle name="40% - Accent5 3 2 2 2 6" xfId="22135"/>
    <cellStyle name="40% - Accent5 3 2 2 2 7" xfId="22136"/>
    <cellStyle name="40% - Accent5 3 2 2 3" xfId="22137"/>
    <cellStyle name="40% - Accent5 3 2 2 3 2" xfId="22138"/>
    <cellStyle name="40% - Accent5 3 2 2 3 2 2" xfId="22139"/>
    <cellStyle name="40% - Accent5 3 2 2 3 2 2 2" xfId="22140"/>
    <cellStyle name="40% - Accent5 3 2 2 3 2 2 3" xfId="54372"/>
    <cellStyle name="40% - Accent5 3 2 2 3 2 3" xfId="22141"/>
    <cellStyle name="40% - Accent5 3 2 2 3 2 4" xfId="22142"/>
    <cellStyle name="40% - Accent5 3 2 2 3 3" xfId="22143"/>
    <cellStyle name="40% - Accent5 3 2 2 3 3 2" xfId="22144"/>
    <cellStyle name="40% - Accent5 3 2 2 3 3 2 2" xfId="22145"/>
    <cellStyle name="40% - Accent5 3 2 2 3 3 2 3" xfId="54373"/>
    <cellStyle name="40% - Accent5 3 2 2 3 3 3" xfId="22146"/>
    <cellStyle name="40% - Accent5 3 2 2 3 3 4" xfId="22147"/>
    <cellStyle name="40% - Accent5 3 2 2 3 4" xfId="22148"/>
    <cellStyle name="40% - Accent5 3 2 2 3 4 2" xfId="22149"/>
    <cellStyle name="40% - Accent5 3 2 2 3 4 3" xfId="54374"/>
    <cellStyle name="40% - Accent5 3 2 2 3 5" xfId="22150"/>
    <cellStyle name="40% - Accent5 3 2 2 3 6" xfId="22151"/>
    <cellStyle name="40% - Accent5 3 2 2 4" xfId="22152"/>
    <cellStyle name="40% - Accent5 3 2 2 4 2" xfId="22153"/>
    <cellStyle name="40% - Accent5 3 2 2 4 2 2" xfId="22154"/>
    <cellStyle name="40% - Accent5 3 2 2 4 2 3" xfId="54375"/>
    <cellStyle name="40% - Accent5 3 2 2 4 3" xfId="22155"/>
    <cellStyle name="40% - Accent5 3 2 2 4 4" xfId="22156"/>
    <cellStyle name="40% - Accent5 3 2 2 5" xfId="22157"/>
    <cellStyle name="40% - Accent5 3 2 2 5 2" xfId="22158"/>
    <cellStyle name="40% - Accent5 3 2 2 5 2 2" xfId="22159"/>
    <cellStyle name="40% - Accent5 3 2 2 5 2 3" xfId="54376"/>
    <cellStyle name="40% - Accent5 3 2 2 5 3" xfId="22160"/>
    <cellStyle name="40% - Accent5 3 2 2 5 4" xfId="22161"/>
    <cellStyle name="40% - Accent5 3 2 2 6" xfId="22162"/>
    <cellStyle name="40% - Accent5 3 2 2 6 2" xfId="22163"/>
    <cellStyle name="40% - Accent5 3 2 2 6 3" xfId="54377"/>
    <cellStyle name="40% - Accent5 3 2 2 7" xfId="22164"/>
    <cellStyle name="40% - Accent5 3 2 2 8" xfId="22165"/>
    <cellStyle name="40% - Accent5 3 2 2 9" xfId="60727"/>
    <cellStyle name="40% - Accent5 3 2 3" xfId="22166"/>
    <cellStyle name="40% - Accent5 3 2 3 2" xfId="22167"/>
    <cellStyle name="40% - Accent5 3 2 3 2 2" xfId="22168"/>
    <cellStyle name="40% - Accent5 3 2 3 2 2 2" xfId="22169"/>
    <cellStyle name="40% - Accent5 3 2 3 2 2 2 2" xfId="22170"/>
    <cellStyle name="40% - Accent5 3 2 3 2 2 2 3" xfId="54378"/>
    <cellStyle name="40% - Accent5 3 2 3 2 2 3" xfId="22171"/>
    <cellStyle name="40% - Accent5 3 2 3 2 2 4" xfId="22172"/>
    <cellStyle name="40% - Accent5 3 2 3 2 3" xfId="22173"/>
    <cellStyle name="40% - Accent5 3 2 3 2 3 2" xfId="22174"/>
    <cellStyle name="40% - Accent5 3 2 3 2 3 2 2" xfId="22175"/>
    <cellStyle name="40% - Accent5 3 2 3 2 3 2 3" xfId="54379"/>
    <cellStyle name="40% - Accent5 3 2 3 2 3 3" xfId="22176"/>
    <cellStyle name="40% - Accent5 3 2 3 2 3 4" xfId="22177"/>
    <cellStyle name="40% - Accent5 3 2 3 2 4" xfId="22178"/>
    <cellStyle name="40% - Accent5 3 2 3 2 4 2" xfId="22179"/>
    <cellStyle name="40% - Accent5 3 2 3 2 4 3" xfId="54380"/>
    <cellStyle name="40% - Accent5 3 2 3 2 5" xfId="22180"/>
    <cellStyle name="40% - Accent5 3 2 3 2 6" xfId="22181"/>
    <cellStyle name="40% - Accent5 3 2 3 3" xfId="22182"/>
    <cellStyle name="40% - Accent5 3 2 3 3 2" xfId="22183"/>
    <cellStyle name="40% - Accent5 3 2 3 3 2 2" xfId="22184"/>
    <cellStyle name="40% - Accent5 3 2 3 3 2 3" xfId="54381"/>
    <cellStyle name="40% - Accent5 3 2 3 3 3" xfId="22185"/>
    <cellStyle name="40% - Accent5 3 2 3 3 4" xfId="22186"/>
    <cellStyle name="40% - Accent5 3 2 3 4" xfId="22187"/>
    <cellStyle name="40% - Accent5 3 2 3 4 2" xfId="22188"/>
    <cellStyle name="40% - Accent5 3 2 3 4 2 2" xfId="22189"/>
    <cellStyle name="40% - Accent5 3 2 3 4 2 3" xfId="54382"/>
    <cellStyle name="40% - Accent5 3 2 3 4 3" xfId="22190"/>
    <cellStyle name="40% - Accent5 3 2 3 4 4" xfId="22191"/>
    <cellStyle name="40% - Accent5 3 2 3 5" xfId="22192"/>
    <cellStyle name="40% - Accent5 3 2 3 5 2" xfId="22193"/>
    <cellStyle name="40% - Accent5 3 2 3 5 3" xfId="54383"/>
    <cellStyle name="40% - Accent5 3 2 3 6" xfId="22194"/>
    <cellStyle name="40% - Accent5 3 2 3 7" xfId="22195"/>
    <cellStyle name="40% - Accent5 3 2 4" xfId="22196"/>
    <cellStyle name="40% - Accent5 3 2 4 2" xfId="22197"/>
    <cellStyle name="40% - Accent5 3 2 4 2 2" xfId="22198"/>
    <cellStyle name="40% - Accent5 3 2 4 2 2 2" xfId="22199"/>
    <cellStyle name="40% - Accent5 3 2 4 2 2 3" xfId="54384"/>
    <cellStyle name="40% - Accent5 3 2 4 2 3" xfId="22200"/>
    <cellStyle name="40% - Accent5 3 2 4 2 4" xfId="22201"/>
    <cellStyle name="40% - Accent5 3 2 4 3" xfId="22202"/>
    <cellStyle name="40% - Accent5 3 2 4 3 2" xfId="22203"/>
    <cellStyle name="40% - Accent5 3 2 4 3 2 2" xfId="22204"/>
    <cellStyle name="40% - Accent5 3 2 4 3 2 3" xfId="54385"/>
    <cellStyle name="40% - Accent5 3 2 4 3 3" xfId="22205"/>
    <cellStyle name="40% - Accent5 3 2 4 3 4" xfId="22206"/>
    <cellStyle name="40% - Accent5 3 2 4 4" xfId="22207"/>
    <cellStyle name="40% - Accent5 3 2 4 4 2" xfId="22208"/>
    <cellStyle name="40% - Accent5 3 2 4 4 3" xfId="54386"/>
    <cellStyle name="40% - Accent5 3 2 4 5" xfId="22209"/>
    <cellStyle name="40% - Accent5 3 2 4 6" xfId="22210"/>
    <cellStyle name="40% - Accent5 3 2 5" xfId="22211"/>
    <cellStyle name="40% - Accent5 3 2 5 2" xfId="22212"/>
    <cellStyle name="40% - Accent5 3 2 5 2 2" xfId="22213"/>
    <cellStyle name="40% - Accent5 3 2 5 2 2 2" xfId="22214"/>
    <cellStyle name="40% - Accent5 3 2 5 2 2 3" xfId="54387"/>
    <cellStyle name="40% - Accent5 3 2 5 2 3" xfId="22215"/>
    <cellStyle name="40% - Accent5 3 2 5 2 4" xfId="22216"/>
    <cellStyle name="40% - Accent5 3 2 5 3" xfId="22217"/>
    <cellStyle name="40% - Accent5 3 2 5 3 2" xfId="22218"/>
    <cellStyle name="40% - Accent5 3 2 5 3 3" xfId="54388"/>
    <cellStyle name="40% - Accent5 3 2 5 4" xfId="22219"/>
    <cellStyle name="40% - Accent5 3 2 5 5" xfId="22220"/>
    <cellStyle name="40% - Accent5 3 2 6" xfId="22221"/>
    <cellStyle name="40% - Accent5 3 2 6 2" xfId="22222"/>
    <cellStyle name="40% - Accent5 3 2 6 2 2" xfId="22223"/>
    <cellStyle name="40% - Accent5 3 2 6 2 3" xfId="54389"/>
    <cellStyle name="40% - Accent5 3 2 6 3" xfId="22224"/>
    <cellStyle name="40% - Accent5 3 2 6 4" xfId="22225"/>
    <cellStyle name="40% - Accent5 3 2 7" xfId="22226"/>
    <cellStyle name="40% - Accent5 3 2 7 2" xfId="22227"/>
    <cellStyle name="40% - Accent5 3 2 7 2 2" xfId="22228"/>
    <cellStyle name="40% - Accent5 3 2 7 2 3" xfId="54390"/>
    <cellStyle name="40% - Accent5 3 2 7 3" xfId="22229"/>
    <cellStyle name="40% - Accent5 3 2 7 4" xfId="22230"/>
    <cellStyle name="40% - Accent5 3 2 8" xfId="22231"/>
    <cellStyle name="40% - Accent5 3 2 8 2" xfId="22232"/>
    <cellStyle name="40% - Accent5 3 2 8 3" xfId="54391"/>
    <cellStyle name="40% - Accent5 3 2 9" xfId="22233"/>
    <cellStyle name="40% - Accent5 3 3" xfId="22234"/>
    <cellStyle name="40% - Accent5 3 3 10" xfId="60544"/>
    <cellStyle name="40% - Accent5 3 3 2" xfId="22235"/>
    <cellStyle name="40% - Accent5 3 3 2 2" xfId="22236"/>
    <cellStyle name="40% - Accent5 3 3 2 2 2" xfId="22237"/>
    <cellStyle name="40% - Accent5 3 3 2 2 2 2" xfId="22238"/>
    <cellStyle name="40% - Accent5 3 3 2 2 2 2 2" xfId="22239"/>
    <cellStyle name="40% - Accent5 3 3 2 2 2 2 3" xfId="54392"/>
    <cellStyle name="40% - Accent5 3 3 2 2 2 3" xfId="22240"/>
    <cellStyle name="40% - Accent5 3 3 2 2 2 4" xfId="22241"/>
    <cellStyle name="40% - Accent5 3 3 2 2 3" xfId="22242"/>
    <cellStyle name="40% - Accent5 3 3 2 2 3 2" xfId="22243"/>
    <cellStyle name="40% - Accent5 3 3 2 2 3 2 2" xfId="22244"/>
    <cellStyle name="40% - Accent5 3 3 2 2 3 2 3" xfId="54393"/>
    <cellStyle name="40% - Accent5 3 3 2 2 3 3" xfId="22245"/>
    <cellStyle name="40% - Accent5 3 3 2 2 3 4" xfId="22246"/>
    <cellStyle name="40% - Accent5 3 3 2 2 4" xfId="22247"/>
    <cellStyle name="40% - Accent5 3 3 2 2 4 2" xfId="22248"/>
    <cellStyle name="40% - Accent5 3 3 2 2 4 3" xfId="54394"/>
    <cellStyle name="40% - Accent5 3 3 2 2 5" xfId="22249"/>
    <cellStyle name="40% - Accent5 3 3 2 2 6" xfId="22250"/>
    <cellStyle name="40% - Accent5 3 3 2 3" xfId="22251"/>
    <cellStyle name="40% - Accent5 3 3 2 3 2" xfId="22252"/>
    <cellStyle name="40% - Accent5 3 3 2 3 2 2" xfId="22253"/>
    <cellStyle name="40% - Accent5 3 3 2 3 2 3" xfId="54395"/>
    <cellStyle name="40% - Accent5 3 3 2 3 3" xfId="22254"/>
    <cellStyle name="40% - Accent5 3 3 2 3 4" xfId="22255"/>
    <cellStyle name="40% - Accent5 3 3 2 4" xfId="22256"/>
    <cellStyle name="40% - Accent5 3 3 2 4 2" xfId="22257"/>
    <cellStyle name="40% - Accent5 3 3 2 4 2 2" xfId="22258"/>
    <cellStyle name="40% - Accent5 3 3 2 4 2 3" xfId="54396"/>
    <cellStyle name="40% - Accent5 3 3 2 4 3" xfId="22259"/>
    <cellStyle name="40% - Accent5 3 3 2 4 4" xfId="22260"/>
    <cellStyle name="40% - Accent5 3 3 2 5" xfId="22261"/>
    <cellStyle name="40% - Accent5 3 3 2 5 2" xfId="22262"/>
    <cellStyle name="40% - Accent5 3 3 2 5 3" xfId="54397"/>
    <cellStyle name="40% - Accent5 3 3 2 6" xfId="22263"/>
    <cellStyle name="40% - Accent5 3 3 2 7" xfId="22264"/>
    <cellStyle name="40% - Accent5 3 3 3" xfId="22265"/>
    <cellStyle name="40% - Accent5 3 3 3 2" xfId="22266"/>
    <cellStyle name="40% - Accent5 3 3 3 2 2" xfId="22267"/>
    <cellStyle name="40% - Accent5 3 3 3 2 2 2" xfId="22268"/>
    <cellStyle name="40% - Accent5 3 3 3 2 2 3" xfId="54398"/>
    <cellStyle name="40% - Accent5 3 3 3 2 3" xfId="22269"/>
    <cellStyle name="40% - Accent5 3 3 3 2 4" xfId="22270"/>
    <cellStyle name="40% - Accent5 3 3 3 3" xfId="22271"/>
    <cellStyle name="40% - Accent5 3 3 3 3 2" xfId="22272"/>
    <cellStyle name="40% - Accent5 3 3 3 3 2 2" xfId="22273"/>
    <cellStyle name="40% - Accent5 3 3 3 3 2 3" xfId="54399"/>
    <cellStyle name="40% - Accent5 3 3 3 3 3" xfId="22274"/>
    <cellStyle name="40% - Accent5 3 3 3 3 4" xfId="22275"/>
    <cellStyle name="40% - Accent5 3 3 3 4" xfId="22276"/>
    <cellStyle name="40% - Accent5 3 3 3 4 2" xfId="22277"/>
    <cellStyle name="40% - Accent5 3 3 3 4 3" xfId="54400"/>
    <cellStyle name="40% - Accent5 3 3 3 5" xfId="22278"/>
    <cellStyle name="40% - Accent5 3 3 3 6" xfId="22279"/>
    <cellStyle name="40% - Accent5 3 3 4" xfId="22280"/>
    <cellStyle name="40% - Accent5 3 3 4 2" xfId="22281"/>
    <cellStyle name="40% - Accent5 3 3 4 2 2" xfId="22282"/>
    <cellStyle name="40% - Accent5 3 3 4 2 2 2" xfId="22283"/>
    <cellStyle name="40% - Accent5 3 3 4 2 2 3" xfId="54401"/>
    <cellStyle name="40% - Accent5 3 3 4 2 3" xfId="22284"/>
    <cellStyle name="40% - Accent5 3 3 4 2 4" xfId="22285"/>
    <cellStyle name="40% - Accent5 3 3 4 3" xfId="22286"/>
    <cellStyle name="40% - Accent5 3 3 4 3 2" xfId="22287"/>
    <cellStyle name="40% - Accent5 3 3 4 3 3" xfId="54402"/>
    <cellStyle name="40% - Accent5 3 3 4 4" xfId="22288"/>
    <cellStyle name="40% - Accent5 3 3 4 5" xfId="22289"/>
    <cellStyle name="40% - Accent5 3 3 5" xfId="22290"/>
    <cellStyle name="40% - Accent5 3 3 5 2" xfId="22291"/>
    <cellStyle name="40% - Accent5 3 3 5 2 2" xfId="22292"/>
    <cellStyle name="40% - Accent5 3 3 5 2 3" xfId="54403"/>
    <cellStyle name="40% - Accent5 3 3 5 3" xfId="22293"/>
    <cellStyle name="40% - Accent5 3 3 5 4" xfId="22294"/>
    <cellStyle name="40% - Accent5 3 3 6" xfId="22295"/>
    <cellStyle name="40% - Accent5 3 3 6 2" xfId="22296"/>
    <cellStyle name="40% - Accent5 3 3 6 2 2" xfId="22297"/>
    <cellStyle name="40% - Accent5 3 3 6 2 3" xfId="54404"/>
    <cellStyle name="40% - Accent5 3 3 6 3" xfId="22298"/>
    <cellStyle name="40% - Accent5 3 3 6 4" xfId="22299"/>
    <cellStyle name="40% - Accent5 3 3 7" xfId="22300"/>
    <cellStyle name="40% - Accent5 3 3 7 2" xfId="22301"/>
    <cellStyle name="40% - Accent5 3 3 7 3" xfId="54405"/>
    <cellStyle name="40% - Accent5 3 3 8" xfId="22302"/>
    <cellStyle name="40% - Accent5 3 3 9" xfId="22303"/>
    <cellStyle name="40% - Accent5 3 4" xfId="22304"/>
    <cellStyle name="40% - Accent5 3 4 2" xfId="22305"/>
    <cellStyle name="40% - Accent5 3 4 2 2" xfId="22306"/>
    <cellStyle name="40% - Accent5 3 4 2 2 2" xfId="22307"/>
    <cellStyle name="40% - Accent5 3 4 2 2 2 2" xfId="22308"/>
    <cellStyle name="40% - Accent5 3 4 2 2 2 3" xfId="54406"/>
    <cellStyle name="40% - Accent5 3 4 2 2 3" xfId="22309"/>
    <cellStyle name="40% - Accent5 3 4 2 2 4" xfId="22310"/>
    <cellStyle name="40% - Accent5 3 4 2 3" xfId="22311"/>
    <cellStyle name="40% - Accent5 3 4 2 3 2" xfId="22312"/>
    <cellStyle name="40% - Accent5 3 4 2 3 2 2" xfId="22313"/>
    <cellStyle name="40% - Accent5 3 4 2 3 2 3" xfId="54407"/>
    <cellStyle name="40% - Accent5 3 4 2 3 3" xfId="22314"/>
    <cellStyle name="40% - Accent5 3 4 2 3 4" xfId="22315"/>
    <cellStyle name="40% - Accent5 3 4 2 4" xfId="22316"/>
    <cellStyle name="40% - Accent5 3 4 2 4 2" xfId="22317"/>
    <cellStyle name="40% - Accent5 3 4 2 4 3" xfId="54408"/>
    <cellStyle name="40% - Accent5 3 4 2 5" xfId="22318"/>
    <cellStyle name="40% - Accent5 3 4 2 6" xfId="22319"/>
    <cellStyle name="40% - Accent5 3 4 3" xfId="22320"/>
    <cellStyle name="40% - Accent5 3 4 3 2" xfId="22321"/>
    <cellStyle name="40% - Accent5 3 4 3 2 2" xfId="22322"/>
    <cellStyle name="40% - Accent5 3 4 3 2 3" xfId="54409"/>
    <cellStyle name="40% - Accent5 3 4 3 3" xfId="22323"/>
    <cellStyle name="40% - Accent5 3 4 3 4" xfId="22324"/>
    <cellStyle name="40% - Accent5 3 4 4" xfId="22325"/>
    <cellStyle name="40% - Accent5 3 4 4 2" xfId="22326"/>
    <cellStyle name="40% - Accent5 3 4 4 2 2" xfId="22327"/>
    <cellStyle name="40% - Accent5 3 4 4 2 3" xfId="54410"/>
    <cellStyle name="40% - Accent5 3 4 4 3" xfId="22328"/>
    <cellStyle name="40% - Accent5 3 4 4 4" xfId="22329"/>
    <cellStyle name="40% - Accent5 3 4 5" xfId="22330"/>
    <cellStyle name="40% - Accent5 3 4 5 2" xfId="22331"/>
    <cellStyle name="40% - Accent5 3 4 5 3" xfId="54411"/>
    <cellStyle name="40% - Accent5 3 4 6" xfId="22332"/>
    <cellStyle name="40% - Accent5 3 4 7" xfId="22333"/>
    <cellStyle name="40% - Accent5 3 5" xfId="22334"/>
    <cellStyle name="40% - Accent5 3 5 2" xfId="22335"/>
    <cellStyle name="40% - Accent5 3 5 2 2" xfId="22336"/>
    <cellStyle name="40% - Accent5 3 5 2 2 2" xfId="22337"/>
    <cellStyle name="40% - Accent5 3 5 2 2 3" xfId="54412"/>
    <cellStyle name="40% - Accent5 3 5 2 3" xfId="22338"/>
    <cellStyle name="40% - Accent5 3 5 2 4" xfId="22339"/>
    <cellStyle name="40% - Accent5 3 5 3" xfId="22340"/>
    <cellStyle name="40% - Accent5 3 5 3 2" xfId="22341"/>
    <cellStyle name="40% - Accent5 3 5 3 2 2" xfId="22342"/>
    <cellStyle name="40% - Accent5 3 5 3 2 3" xfId="54413"/>
    <cellStyle name="40% - Accent5 3 5 3 3" xfId="22343"/>
    <cellStyle name="40% - Accent5 3 5 3 4" xfId="22344"/>
    <cellStyle name="40% - Accent5 3 5 4" xfId="22345"/>
    <cellStyle name="40% - Accent5 3 5 4 2" xfId="22346"/>
    <cellStyle name="40% - Accent5 3 5 4 3" xfId="54414"/>
    <cellStyle name="40% - Accent5 3 5 5" xfId="22347"/>
    <cellStyle name="40% - Accent5 3 5 6" xfId="22348"/>
    <cellStyle name="40% - Accent5 3 6" xfId="22349"/>
    <cellStyle name="40% - Accent5 3 6 2" xfId="22350"/>
    <cellStyle name="40% - Accent5 3 6 2 2" xfId="22351"/>
    <cellStyle name="40% - Accent5 3 6 2 2 2" xfId="22352"/>
    <cellStyle name="40% - Accent5 3 6 2 2 3" xfId="54415"/>
    <cellStyle name="40% - Accent5 3 6 2 3" xfId="22353"/>
    <cellStyle name="40% - Accent5 3 6 2 4" xfId="22354"/>
    <cellStyle name="40% - Accent5 3 6 3" xfId="22355"/>
    <cellStyle name="40% - Accent5 3 6 3 2" xfId="22356"/>
    <cellStyle name="40% - Accent5 3 6 3 3" xfId="54416"/>
    <cellStyle name="40% - Accent5 3 6 4" xfId="22357"/>
    <cellStyle name="40% - Accent5 3 6 5" xfId="22358"/>
    <cellStyle name="40% - Accent5 3 7" xfId="22359"/>
    <cellStyle name="40% - Accent5 3 7 2" xfId="22360"/>
    <cellStyle name="40% - Accent5 3 7 2 2" xfId="22361"/>
    <cellStyle name="40% - Accent5 3 7 2 3" xfId="54417"/>
    <cellStyle name="40% - Accent5 3 7 3" xfId="22362"/>
    <cellStyle name="40% - Accent5 3 7 4" xfId="22363"/>
    <cellStyle name="40% - Accent5 3 8" xfId="22364"/>
    <cellStyle name="40% - Accent5 3 8 2" xfId="22365"/>
    <cellStyle name="40% - Accent5 3 8 2 2" xfId="22366"/>
    <cellStyle name="40% - Accent5 3 8 2 3" xfId="54418"/>
    <cellStyle name="40% - Accent5 3 8 3" xfId="22367"/>
    <cellStyle name="40% - Accent5 3 8 4" xfId="22368"/>
    <cellStyle name="40% - Accent5 3 9" xfId="22369"/>
    <cellStyle name="40% - Accent5 3 9 2" xfId="22370"/>
    <cellStyle name="40% - Accent5 3 9 3" xfId="54419"/>
    <cellStyle name="40% - Accent5 4" xfId="22371"/>
    <cellStyle name="40% - Accent5 4 10" xfId="22372"/>
    <cellStyle name="40% - Accent5 4 11" xfId="22373"/>
    <cellStyle name="40% - Accent5 4 12" xfId="60190"/>
    <cellStyle name="40% - Accent5 4 2" xfId="22374"/>
    <cellStyle name="40% - Accent5 4 2 10" xfId="22375"/>
    <cellStyle name="40% - Accent5 4 2 11" xfId="60373"/>
    <cellStyle name="40% - Accent5 4 2 2" xfId="22376"/>
    <cellStyle name="40% - Accent5 4 2 2 2" xfId="22377"/>
    <cellStyle name="40% - Accent5 4 2 2 2 2" xfId="22378"/>
    <cellStyle name="40% - Accent5 4 2 2 2 2 2" xfId="22379"/>
    <cellStyle name="40% - Accent5 4 2 2 2 2 2 2" xfId="22380"/>
    <cellStyle name="40% - Accent5 4 2 2 2 2 2 2 2" xfId="22381"/>
    <cellStyle name="40% - Accent5 4 2 2 2 2 2 2 3" xfId="54420"/>
    <cellStyle name="40% - Accent5 4 2 2 2 2 2 3" xfId="22382"/>
    <cellStyle name="40% - Accent5 4 2 2 2 2 2 4" xfId="22383"/>
    <cellStyle name="40% - Accent5 4 2 2 2 2 3" xfId="22384"/>
    <cellStyle name="40% - Accent5 4 2 2 2 2 3 2" xfId="22385"/>
    <cellStyle name="40% - Accent5 4 2 2 2 2 3 2 2" xfId="22386"/>
    <cellStyle name="40% - Accent5 4 2 2 2 2 3 2 3" xfId="54421"/>
    <cellStyle name="40% - Accent5 4 2 2 2 2 3 3" xfId="22387"/>
    <cellStyle name="40% - Accent5 4 2 2 2 2 3 4" xfId="22388"/>
    <cellStyle name="40% - Accent5 4 2 2 2 2 4" xfId="22389"/>
    <cellStyle name="40% - Accent5 4 2 2 2 2 4 2" xfId="22390"/>
    <cellStyle name="40% - Accent5 4 2 2 2 2 4 3" xfId="54422"/>
    <cellStyle name="40% - Accent5 4 2 2 2 2 5" xfId="22391"/>
    <cellStyle name="40% - Accent5 4 2 2 2 2 6" xfId="22392"/>
    <cellStyle name="40% - Accent5 4 2 2 2 3" xfId="22393"/>
    <cellStyle name="40% - Accent5 4 2 2 2 3 2" xfId="22394"/>
    <cellStyle name="40% - Accent5 4 2 2 2 3 2 2" xfId="22395"/>
    <cellStyle name="40% - Accent5 4 2 2 2 3 2 3" xfId="54423"/>
    <cellStyle name="40% - Accent5 4 2 2 2 3 3" xfId="22396"/>
    <cellStyle name="40% - Accent5 4 2 2 2 3 4" xfId="22397"/>
    <cellStyle name="40% - Accent5 4 2 2 2 4" xfId="22398"/>
    <cellStyle name="40% - Accent5 4 2 2 2 4 2" xfId="22399"/>
    <cellStyle name="40% - Accent5 4 2 2 2 4 2 2" xfId="22400"/>
    <cellStyle name="40% - Accent5 4 2 2 2 4 2 3" xfId="54424"/>
    <cellStyle name="40% - Accent5 4 2 2 2 4 3" xfId="22401"/>
    <cellStyle name="40% - Accent5 4 2 2 2 4 4" xfId="22402"/>
    <cellStyle name="40% - Accent5 4 2 2 2 5" xfId="22403"/>
    <cellStyle name="40% - Accent5 4 2 2 2 5 2" xfId="22404"/>
    <cellStyle name="40% - Accent5 4 2 2 2 5 3" xfId="54425"/>
    <cellStyle name="40% - Accent5 4 2 2 2 6" xfId="22405"/>
    <cellStyle name="40% - Accent5 4 2 2 2 7" xfId="22406"/>
    <cellStyle name="40% - Accent5 4 2 2 3" xfId="22407"/>
    <cellStyle name="40% - Accent5 4 2 2 3 2" xfId="22408"/>
    <cellStyle name="40% - Accent5 4 2 2 3 2 2" xfId="22409"/>
    <cellStyle name="40% - Accent5 4 2 2 3 2 2 2" xfId="22410"/>
    <cellStyle name="40% - Accent5 4 2 2 3 2 2 3" xfId="54426"/>
    <cellStyle name="40% - Accent5 4 2 2 3 2 3" xfId="22411"/>
    <cellStyle name="40% - Accent5 4 2 2 3 2 4" xfId="22412"/>
    <cellStyle name="40% - Accent5 4 2 2 3 3" xfId="22413"/>
    <cellStyle name="40% - Accent5 4 2 2 3 3 2" xfId="22414"/>
    <cellStyle name="40% - Accent5 4 2 2 3 3 2 2" xfId="22415"/>
    <cellStyle name="40% - Accent5 4 2 2 3 3 2 3" xfId="54427"/>
    <cellStyle name="40% - Accent5 4 2 2 3 3 3" xfId="22416"/>
    <cellStyle name="40% - Accent5 4 2 2 3 3 4" xfId="22417"/>
    <cellStyle name="40% - Accent5 4 2 2 3 4" xfId="22418"/>
    <cellStyle name="40% - Accent5 4 2 2 3 4 2" xfId="22419"/>
    <cellStyle name="40% - Accent5 4 2 2 3 4 3" xfId="54428"/>
    <cellStyle name="40% - Accent5 4 2 2 3 5" xfId="22420"/>
    <cellStyle name="40% - Accent5 4 2 2 3 6" xfId="22421"/>
    <cellStyle name="40% - Accent5 4 2 2 4" xfId="22422"/>
    <cellStyle name="40% - Accent5 4 2 2 4 2" xfId="22423"/>
    <cellStyle name="40% - Accent5 4 2 2 4 2 2" xfId="22424"/>
    <cellStyle name="40% - Accent5 4 2 2 4 2 3" xfId="54429"/>
    <cellStyle name="40% - Accent5 4 2 2 4 3" xfId="22425"/>
    <cellStyle name="40% - Accent5 4 2 2 4 4" xfId="22426"/>
    <cellStyle name="40% - Accent5 4 2 2 5" xfId="22427"/>
    <cellStyle name="40% - Accent5 4 2 2 5 2" xfId="22428"/>
    <cellStyle name="40% - Accent5 4 2 2 5 2 2" xfId="22429"/>
    <cellStyle name="40% - Accent5 4 2 2 5 2 3" xfId="54430"/>
    <cellStyle name="40% - Accent5 4 2 2 5 3" xfId="22430"/>
    <cellStyle name="40% - Accent5 4 2 2 5 4" xfId="22431"/>
    <cellStyle name="40% - Accent5 4 2 2 6" xfId="22432"/>
    <cellStyle name="40% - Accent5 4 2 2 6 2" xfId="22433"/>
    <cellStyle name="40% - Accent5 4 2 2 6 3" xfId="54431"/>
    <cellStyle name="40% - Accent5 4 2 2 7" xfId="22434"/>
    <cellStyle name="40% - Accent5 4 2 2 8" xfId="22435"/>
    <cellStyle name="40% - Accent5 4 2 2 9" xfId="60741"/>
    <cellStyle name="40% - Accent5 4 2 3" xfId="22436"/>
    <cellStyle name="40% - Accent5 4 2 3 2" xfId="22437"/>
    <cellStyle name="40% - Accent5 4 2 3 2 2" xfId="22438"/>
    <cellStyle name="40% - Accent5 4 2 3 2 2 2" xfId="22439"/>
    <cellStyle name="40% - Accent5 4 2 3 2 2 2 2" xfId="22440"/>
    <cellStyle name="40% - Accent5 4 2 3 2 2 2 3" xfId="54432"/>
    <cellStyle name="40% - Accent5 4 2 3 2 2 3" xfId="22441"/>
    <cellStyle name="40% - Accent5 4 2 3 2 2 4" xfId="22442"/>
    <cellStyle name="40% - Accent5 4 2 3 2 3" xfId="22443"/>
    <cellStyle name="40% - Accent5 4 2 3 2 3 2" xfId="22444"/>
    <cellStyle name="40% - Accent5 4 2 3 2 3 2 2" xfId="22445"/>
    <cellStyle name="40% - Accent5 4 2 3 2 3 2 3" xfId="54433"/>
    <cellStyle name="40% - Accent5 4 2 3 2 3 3" xfId="22446"/>
    <cellStyle name="40% - Accent5 4 2 3 2 3 4" xfId="22447"/>
    <cellStyle name="40% - Accent5 4 2 3 2 4" xfId="22448"/>
    <cellStyle name="40% - Accent5 4 2 3 2 4 2" xfId="22449"/>
    <cellStyle name="40% - Accent5 4 2 3 2 4 3" xfId="54434"/>
    <cellStyle name="40% - Accent5 4 2 3 2 5" xfId="22450"/>
    <cellStyle name="40% - Accent5 4 2 3 2 6" xfId="22451"/>
    <cellStyle name="40% - Accent5 4 2 3 3" xfId="22452"/>
    <cellStyle name="40% - Accent5 4 2 3 3 2" xfId="22453"/>
    <cellStyle name="40% - Accent5 4 2 3 3 2 2" xfId="22454"/>
    <cellStyle name="40% - Accent5 4 2 3 3 2 3" xfId="54435"/>
    <cellStyle name="40% - Accent5 4 2 3 3 3" xfId="22455"/>
    <cellStyle name="40% - Accent5 4 2 3 3 4" xfId="22456"/>
    <cellStyle name="40% - Accent5 4 2 3 4" xfId="22457"/>
    <cellStyle name="40% - Accent5 4 2 3 4 2" xfId="22458"/>
    <cellStyle name="40% - Accent5 4 2 3 4 2 2" xfId="22459"/>
    <cellStyle name="40% - Accent5 4 2 3 4 2 3" xfId="54436"/>
    <cellStyle name="40% - Accent5 4 2 3 4 3" xfId="22460"/>
    <cellStyle name="40% - Accent5 4 2 3 4 4" xfId="22461"/>
    <cellStyle name="40% - Accent5 4 2 3 5" xfId="22462"/>
    <cellStyle name="40% - Accent5 4 2 3 5 2" xfId="22463"/>
    <cellStyle name="40% - Accent5 4 2 3 5 3" xfId="54437"/>
    <cellStyle name="40% - Accent5 4 2 3 6" xfId="22464"/>
    <cellStyle name="40% - Accent5 4 2 3 7" xfId="22465"/>
    <cellStyle name="40% - Accent5 4 2 4" xfId="22466"/>
    <cellStyle name="40% - Accent5 4 2 4 2" xfId="22467"/>
    <cellStyle name="40% - Accent5 4 2 4 2 2" xfId="22468"/>
    <cellStyle name="40% - Accent5 4 2 4 2 2 2" xfId="22469"/>
    <cellStyle name="40% - Accent5 4 2 4 2 2 3" xfId="54438"/>
    <cellStyle name="40% - Accent5 4 2 4 2 3" xfId="22470"/>
    <cellStyle name="40% - Accent5 4 2 4 2 4" xfId="22471"/>
    <cellStyle name="40% - Accent5 4 2 4 3" xfId="22472"/>
    <cellStyle name="40% - Accent5 4 2 4 3 2" xfId="22473"/>
    <cellStyle name="40% - Accent5 4 2 4 3 2 2" xfId="22474"/>
    <cellStyle name="40% - Accent5 4 2 4 3 2 3" xfId="54439"/>
    <cellStyle name="40% - Accent5 4 2 4 3 3" xfId="22475"/>
    <cellStyle name="40% - Accent5 4 2 4 3 4" xfId="22476"/>
    <cellStyle name="40% - Accent5 4 2 4 4" xfId="22477"/>
    <cellStyle name="40% - Accent5 4 2 4 4 2" xfId="22478"/>
    <cellStyle name="40% - Accent5 4 2 4 4 3" xfId="54440"/>
    <cellStyle name="40% - Accent5 4 2 4 5" xfId="22479"/>
    <cellStyle name="40% - Accent5 4 2 4 6" xfId="22480"/>
    <cellStyle name="40% - Accent5 4 2 5" xfId="22481"/>
    <cellStyle name="40% - Accent5 4 2 5 2" xfId="22482"/>
    <cellStyle name="40% - Accent5 4 2 5 2 2" xfId="22483"/>
    <cellStyle name="40% - Accent5 4 2 5 2 2 2" xfId="22484"/>
    <cellStyle name="40% - Accent5 4 2 5 2 2 3" xfId="54441"/>
    <cellStyle name="40% - Accent5 4 2 5 2 3" xfId="22485"/>
    <cellStyle name="40% - Accent5 4 2 5 2 4" xfId="22486"/>
    <cellStyle name="40% - Accent5 4 2 5 3" xfId="22487"/>
    <cellStyle name="40% - Accent5 4 2 5 3 2" xfId="22488"/>
    <cellStyle name="40% - Accent5 4 2 5 3 3" xfId="54442"/>
    <cellStyle name="40% - Accent5 4 2 5 4" xfId="22489"/>
    <cellStyle name="40% - Accent5 4 2 5 5" xfId="22490"/>
    <cellStyle name="40% - Accent5 4 2 6" xfId="22491"/>
    <cellStyle name="40% - Accent5 4 2 6 2" xfId="22492"/>
    <cellStyle name="40% - Accent5 4 2 6 2 2" xfId="22493"/>
    <cellStyle name="40% - Accent5 4 2 6 2 3" xfId="54443"/>
    <cellStyle name="40% - Accent5 4 2 6 3" xfId="22494"/>
    <cellStyle name="40% - Accent5 4 2 6 4" xfId="22495"/>
    <cellStyle name="40% - Accent5 4 2 7" xfId="22496"/>
    <cellStyle name="40% - Accent5 4 2 7 2" xfId="22497"/>
    <cellStyle name="40% - Accent5 4 2 7 2 2" xfId="22498"/>
    <cellStyle name="40% - Accent5 4 2 7 2 3" xfId="54444"/>
    <cellStyle name="40% - Accent5 4 2 7 3" xfId="22499"/>
    <cellStyle name="40% - Accent5 4 2 7 4" xfId="22500"/>
    <cellStyle name="40% - Accent5 4 2 8" xfId="22501"/>
    <cellStyle name="40% - Accent5 4 2 8 2" xfId="22502"/>
    <cellStyle name="40% - Accent5 4 2 8 3" xfId="54445"/>
    <cellStyle name="40% - Accent5 4 2 9" xfId="22503"/>
    <cellStyle name="40% - Accent5 4 3" xfId="22504"/>
    <cellStyle name="40% - Accent5 4 3 2" xfId="22505"/>
    <cellStyle name="40% - Accent5 4 3 2 2" xfId="22506"/>
    <cellStyle name="40% - Accent5 4 3 2 2 2" xfId="22507"/>
    <cellStyle name="40% - Accent5 4 3 2 2 2 2" xfId="22508"/>
    <cellStyle name="40% - Accent5 4 3 2 2 2 2 2" xfId="22509"/>
    <cellStyle name="40% - Accent5 4 3 2 2 2 2 3" xfId="54446"/>
    <cellStyle name="40% - Accent5 4 3 2 2 2 3" xfId="22510"/>
    <cellStyle name="40% - Accent5 4 3 2 2 2 4" xfId="22511"/>
    <cellStyle name="40% - Accent5 4 3 2 2 3" xfId="22512"/>
    <cellStyle name="40% - Accent5 4 3 2 2 3 2" xfId="22513"/>
    <cellStyle name="40% - Accent5 4 3 2 2 3 2 2" xfId="22514"/>
    <cellStyle name="40% - Accent5 4 3 2 2 3 2 3" xfId="54447"/>
    <cellStyle name="40% - Accent5 4 3 2 2 3 3" xfId="22515"/>
    <cellStyle name="40% - Accent5 4 3 2 2 3 4" xfId="22516"/>
    <cellStyle name="40% - Accent5 4 3 2 2 4" xfId="22517"/>
    <cellStyle name="40% - Accent5 4 3 2 2 4 2" xfId="22518"/>
    <cellStyle name="40% - Accent5 4 3 2 2 4 3" xfId="54448"/>
    <cellStyle name="40% - Accent5 4 3 2 2 5" xfId="22519"/>
    <cellStyle name="40% - Accent5 4 3 2 2 6" xfId="22520"/>
    <cellStyle name="40% - Accent5 4 3 2 3" xfId="22521"/>
    <cellStyle name="40% - Accent5 4 3 2 3 2" xfId="22522"/>
    <cellStyle name="40% - Accent5 4 3 2 3 2 2" xfId="22523"/>
    <cellStyle name="40% - Accent5 4 3 2 3 2 3" xfId="54449"/>
    <cellStyle name="40% - Accent5 4 3 2 3 3" xfId="22524"/>
    <cellStyle name="40% - Accent5 4 3 2 3 4" xfId="22525"/>
    <cellStyle name="40% - Accent5 4 3 2 4" xfId="22526"/>
    <cellStyle name="40% - Accent5 4 3 2 4 2" xfId="22527"/>
    <cellStyle name="40% - Accent5 4 3 2 4 2 2" xfId="22528"/>
    <cellStyle name="40% - Accent5 4 3 2 4 2 3" xfId="54450"/>
    <cellStyle name="40% - Accent5 4 3 2 4 3" xfId="22529"/>
    <cellStyle name="40% - Accent5 4 3 2 4 4" xfId="22530"/>
    <cellStyle name="40% - Accent5 4 3 2 5" xfId="22531"/>
    <cellStyle name="40% - Accent5 4 3 2 5 2" xfId="22532"/>
    <cellStyle name="40% - Accent5 4 3 2 5 3" xfId="54451"/>
    <cellStyle name="40% - Accent5 4 3 2 6" xfId="22533"/>
    <cellStyle name="40% - Accent5 4 3 2 7" xfId="22534"/>
    <cellStyle name="40% - Accent5 4 3 3" xfId="22535"/>
    <cellStyle name="40% - Accent5 4 3 3 2" xfId="22536"/>
    <cellStyle name="40% - Accent5 4 3 3 2 2" xfId="22537"/>
    <cellStyle name="40% - Accent5 4 3 3 2 2 2" xfId="22538"/>
    <cellStyle name="40% - Accent5 4 3 3 2 2 3" xfId="54452"/>
    <cellStyle name="40% - Accent5 4 3 3 2 3" xfId="22539"/>
    <cellStyle name="40% - Accent5 4 3 3 2 4" xfId="22540"/>
    <cellStyle name="40% - Accent5 4 3 3 3" xfId="22541"/>
    <cellStyle name="40% - Accent5 4 3 3 3 2" xfId="22542"/>
    <cellStyle name="40% - Accent5 4 3 3 3 2 2" xfId="22543"/>
    <cellStyle name="40% - Accent5 4 3 3 3 2 3" xfId="54453"/>
    <cellStyle name="40% - Accent5 4 3 3 3 3" xfId="22544"/>
    <cellStyle name="40% - Accent5 4 3 3 3 4" xfId="22545"/>
    <cellStyle name="40% - Accent5 4 3 3 4" xfId="22546"/>
    <cellStyle name="40% - Accent5 4 3 3 4 2" xfId="22547"/>
    <cellStyle name="40% - Accent5 4 3 3 4 3" xfId="54454"/>
    <cellStyle name="40% - Accent5 4 3 3 5" xfId="22548"/>
    <cellStyle name="40% - Accent5 4 3 3 6" xfId="22549"/>
    <cellStyle name="40% - Accent5 4 3 4" xfId="22550"/>
    <cellStyle name="40% - Accent5 4 3 4 2" xfId="22551"/>
    <cellStyle name="40% - Accent5 4 3 4 2 2" xfId="22552"/>
    <cellStyle name="40% - Accent5 4 3 4 2 3" xfId="54455"/>
    <cellStyle name="40% - Accent5 4 3 4 3" xfId="22553"/>
    <cellStyle name="40% - Accent5 4 3 4 4" xfId="22554"/>
    <cellStyle name="40% - Accent5 4 3 5" xfId="22555"/>
    <cellStyle name="40% - Accent5 4 3 5 2" xfId="22556"/>
    <cellStyle name="40% - Accent5 4 3 5 2 2" xfId="22557"/>
    <cellStyle name="40% - Accent5 4 3 5 2 3" xfId="54456"/>
    <cellStyle name="40% - Accent5 4 3 5 3" xfId="22558"/>
    <cellStyle name="40% - Accent5 4 3 5 4" xfId="22559"/>
    <cellStyle name="40% - Accent5 4 3 6" xfId="22560"/>
    <cellStyle name="40% - Accent5 4 3 6 2" xfId="22561"/>
    <cellStyle name="40% - Accent5 4 3 6 3" xfId="54457"/>
    <cellStyle name="40% - Accent5 4 3 7" xfId="22562"/>
    <cellStyle name="40% - Accent5 4 3 8" xfId="22563"/>
    <cellStyle name="40% - Accent5 4 3 9" xfId="60558"/>
    <cellStyle name="40% - Accent5 4 4" xfId="22564"/>
    <cellStyle name="40% - Accent5 4 4 2" xfId="22565"/>
    <cellStyle name="40% - Accent5 4 4 2 2" xfId="22566"/>
    <cellStyle name="40% - Accent5 4 4 2 2 2" xfId="22567"/>
    <cellStyle name="40% - Accent5 4 4 2 2 2 2" xfId="22568"/>
    <cellStyle name="40% - Accent5 4 4 2 2 2 3" xfId="54458"/>
    <cellStyle name="40% - Accent5 4 4 2 2 3" xfId="22569"/>
    <cellStyle name="40% - Accent5 4 4 2 2 4" xfId="22570"/>
    <cellStyle name="40% - Accent5 4 4 2 3" xfId="22571"/>
    <cellStyle name="40% - Accent5 4 4 2 3 2" xfId="22572"/>
    <cellStyle name="40% - Accent5 4 4 2 3 2 2" xfId="22573"/>
    <cellStyle name="40% - Accent5 4 4 2 3 2 3" xfId="54459"/>
    <cellStyle name="40% - Accent5 4 4 2 3 3" xfId="22574"/>
    <cellStyle name="40% - Accent5 4 4 2 3 4" xfId="22575"/>
    <cellStyle name="40% - Accent5 4 4 2 4" xfId="22576"/>
    <cellStyle name="40% - Accent5 4 4 2 4 2" xfId="22577"/>
    <cellStyle name="40% - Accent5 4 4 2 4 3" xfId="54460"/>
    <cellStyle name="40% - Accent5 4 4 2 5" xfId="22578"/>
    <cellStyle name="40% - Accent5 4 4 2 6" xfId="22579"/>
    <cellStyle name="40% - Accent5 4 4 3" xfId="22580"/>
    <cellStyle name="40% - Accent5 4 4 3 2" xfId="22581"/>
    <cellStyle name="40% - Accent5 4 4 3 2 2" xfId="22582"/>
    <cellStyle name="40% - Accent5 4 4 3 2 3" xfId="54461"/>
    <cellStyle name="40% - Accent5 4 4 3 3" xfId="22583"/>
    <cellStyle name="40% - Accent5 4 4 3 4" xfId="22584"/>
    <cellStyle name="40% - Accent5 4 4 4" xfId="22585"/>
    <cellStyle name="40% - Accent5 4 4 4 2" xfId="22586"/>
    <cellStyle name="40% - Accent5 4 4 4 2 2" xfId="22587"/>
    <cellStyle name="40% - Accent5 4 4 4 2 3" xfId="54462"/>
    <cellStyle name="40% - Accent5 4 4 4 3" xfId="22588"/>
    <cellStyle name="40% - Accent5 4 4 4 4" xfId="22589"/>
    <cellStyle name="40% - Accent5 4 4 5" xfId="22590"/>
    <cellStyle name="40% - Accent5 4 4 5 2" xfId="22591"/>
    <cellStyle name="40% - Accent5 4 4 5 3" xfId="54463"/>
    <cellStyle name="40% - Accent5 4 4 6" xfId="22592"/>
    <cellStyle name="40% - Accent5 4 4 7" xfId="22593"/>
    <cellStyle name="40% - Accent5 4 5" xfId="22594"/>
    <cellStyle name="40% - Accent5 4 5 2" xfId="22595"/>
    <cellStyle name="40% - Accent5 4 5 2 2" xfId="22596"/>
    <cellStyle name="40% - Accent5 4 5 2 2 2" xfId="22597"/>
    <cellStyle name="40% - Accent5 4 5 2 2 3" xfId="54464"/>
    <cellStyle name="40% - Accent5 4 5 2 3" xfId="22598"/>
    <cellStyle name="40% - Accent5 4 5 2 4" xfId="22599"/>
    <cellStyle name="40% - Accent5 4 5 3" xfId="22600"/>
    <cellStyle name="40% - Accent5 4 5 3 2" xfId="22601"/>
    <cellStyle name="40% - Accent5 4 5 3 2 2" xfId="22602"/>
    <cellStyle name="40% - Accent5 4 5 3 2 3" xfId="54465"/>
    <cellStyle name="40% - Accent5 4 5 3 3" xfId="22603"/>
    <cellStyle name="40% - Accent5 4 5 3 4" xfId="22604"/>
    <cellStyle name="40% - Accent5 4 5 4" xfId="22605"/>
    <cellStyle name="40% - Accent5 4 5 4 2" xfId="22606"/>
    <cellStyle name="40% - Accent5 4 5 4 3" xfId="54466"/>
    <cellStyle name="40% - Accent5 4 5 5" xfId="22607"/>
    <cellStyle name="40% - Accent5 4 5 6" xfId="22608"/>
    <cellStyle name="40% - Accent5 4 6" xfId="22609"/>
    <cellStyle name="40% - Accent5 4 6 2" xfId="22610"/>
    <cellStyle name="40% - Accent5 4 6 2 2" xfId="22611"/>
    <cellStyle name="40% - Accent5 4 6 2 2 2" xfId="22612"/>
    <cellStyle name="40% - Accent5 4 6 2 2 3" xfId="54467"/>
    <cellStyle name="40% - Accent5 4 6 2 3" xfId="22613"/>
    <cellStyle name="40% - Accent5 4 6 2 4" xfId="22614"/>
    <cellStyle name="40% - Accent5 4 6 3" xfId="22615"/>
    <cellStyle name="40% - Accent5 4 6 3 2" xfId="22616"/>
    <cellStyle name="40% - Accent5 4 6 3 3" xfId="54468"/>
    <cellStyle name="40% - Accent5 4 6 4" xfId="22617"/>
    <cellStyle name="40% - Accent5 4 6 5" xfId="22618"/>
    <cellStyle name="40% - Accent5 4 7" xfId="22619"/>
    <cellStyle name="40% - Accent5 4 7 2" xfId="22620"/>
    <cellStyle name="40% - Accent5 4 7 2 2" xfId="22621"/>
    <cellStyle name="40% - Accent5 4 7 2 3" xfId="54469"/>
    <cellStyle name="40% - Accent5 4 7 3" xfId="22622"/>
    <cellStyle name="40% - Accent5 4 7 4" xfId="22623"/>
    <cellStyle name="40% - Accent5 4 8" xfId="22624"/>
    <cellStyle name="40% - Accent5 4 8 2" xfId="22625"/>
    <cellStyle name="40% - Accent5 4 8 2 2" xfId="22626"/>
    <cellStyle name="40% - Accent5 4 8 2 3" xfId="54470"/>
    <cellStyle name="40% - Accent5 4 8 3" xfId="22627"/>
    <cellStyle name="40% - Accent5 4 8 4" xfId="22628"/>
    <cellStyle name="40% - Accent5 4 9" xfId="22629"/>
    <cellStyle name="40% - Accent5 4 9 2" xfId="22630"/>
    <cellStyle name="40% - Accent5 4 9 3" xfId="54471"/>
    <cellStyle name="40% - Accent5 5" xfId="22631"/>
    <cellStyle name="40% - Accent5 5 10" xfId="22632"/>
    <cellStyle name="40% - Accent5 5 11" xfId="60204"/>
    <cellStyle name="40% - Accent5 5 2" xfId="22633"/>
    <cellStyle name="40% - Accent5 5 2 2" xfId="22634"/>
    <cellStyle name="40% - Accent5 5 2 2 2" xfId="22635"/>
    <cellStyle name="40% - Accent5 5 2 2 2 2" xfId="22636"/>
    <cellStyle name="40% - Accent5 5 2 2 2 2 2" xfId="22637"/>
    <cellStyle name="40% - Accent5 5 2 2 2 2 2 2" xfId="22638"/>
    <cellStyle name="40% - Accent5 5 2 2 2 2 2 3" xfId="54472"/>
    <cellStyle name="40% - Accent5 5 2 2 2 2 3" xfId="22639"/>
    <cellStyle name="40% - Accent5 5 2 2 2 2 4" xfId="22640"/>
    <cellStyle name="40% - Accent5 5 2 2 2 3" xfId="22641"/>
    <cellStyle name="40% - Accent5 5 2 2 2 3 2" xfId="22642"/>
    <cellStyle name="40% - Accent5 5 2 2 2 3 2 2" xfId="22643"/>
    <cellStyle name="40% - Accent5 5 2 2 2 3 2 3" xfId="54473"/>
    <cellStyle name="40% - Accent5 5 2 2 2 3 3" xfId="22644"/>
    <cellStyle name="40% - Accent5 5 2 2 2 3 4" xfId="22645"/>
    <cellStyle name="40% - Accent5 5 2 2 2 4" xfId="22646"/>
    <cellStyle name="40% - Accent5 5 2 2 2 4 2" xfId="22647"/>
    <cellStyle name="40% - Accent5 5 2 2 2 4 3" xfId="54474"/>
    <cellStyle name="40% - Accent5 5 2 2 2 5" xfId="22648"/>
    <cellStyle name="40% - Accent5 5 2 2 2 6" xfId="22649"/>
    <cellStyle name="40% - Accent5 5 2 2 3" xfId="22650"/>
    <cellStyle name="40% - Accent5 5 2 2 3 2" xfId="22651"/>
    <cellStyle name="40% - Accent5 5 2 2 3 2 2" xfId="22652"/>
    <cellStyle name="40% - Accent5 5 2 2 3 2 3" xfId="54475"/>
    <cellStyle name="40% - Accent5 5 2 2 3 3" xfId="22653"/>
    <cellStyle name="40% - Accent5 5 2 2 3 4" xfId="22654"/>
    <cellStyle name="40% - Accent5 5 2 2 4" xfId="22655"/>
    <cellStyle name="40% - Accent5 5 2 2 4 2" xfId="22656"/>
    <cellStyle name="40% - Accent5 5 2 2 4 2 2" xfId="22657"/>
    <cellStyle name="40% - Accent5 5 2 2 4 2 3" xfId="54476"/>
    <cellStyle name="40% - Accent5 5 2 2 4 3" xfId="22658"/>
    <cellStyle name="40% - Accent5 5 2 2 4 4" xfId="22659"/>
    <cellStyle name="40% - Accent5 5 2 2 5" xfId="22660"/>
    <cellStyle name="40% - Accent5 5 2 2 5 2" xfId="22661"/>
    <cellStyle name="40% - Accent5 5 2 2 5 3" xfId="54477"/>
    <cellStyle name="40% - Accent5 5 2 2 6" xfId="22662"/>
    <cellStyle name="40% - Accent5 5 2 2 7" xfId="22663"/>
    <cellStyle name="40% - Accent5 5 2 2 8" xfId="60755"/>
    <cellStyle name="40% - Accent5 5 2 3" xfId="22664"/>
    <cellStyle name="40% - Accent5 5 2 3 2" xfId="22665"/>
    <cellStyle name="40% - Accent5 5 2 3 2 2" xfId="22666"/>
    <cellStyle name="40% - Accent5 5 2 3 2 2 2" xfId="22667"/>
    <cellStyle name="40% - Accent5 5 2 3 2 2 3" xfId="54478"/>
    <cellStyle name="40% - Accent5 5 2 3 2 3" xfId="22668"/>
    <cellStyle name="40% - Accent5 5 2 3 2 4" xfId="22669"/>
    <cellStyle name="40% - Accent5 5 2 3 3" xfId="22670"/>
    <cellStyle name="40% - Accent5 5 2 3 3 2" xfId="22671"/>
    <cellStyle name="40% - Accent5 5 2 3 3 2 2" xfId="22672"/>
    <cellStyle name="40% - Accent5 5 2 3 3 2 3" xfId="54479"/>
    <cellStyle name="40% - Accent5 5 2 3 3 3" xfId="22673"/>
    <cellStyle name="40% - Accent5 5 2 3 3 4" xfId="22674"/>
    <cellStyle name="40% - Accent5 5 2 3 4" xfId="22675"/>
    <cellStyle name="40% - Accent5 5 2 3 4 2" xfId="22676"/>
    <cellStyle name="40% - Accent5 5 2 3 4 3" xfId="54480"/>
    <cellStyle name="40% - Accent5 5 2 3 5" xfId="22677"/>
    <cellStyle name="40% - Accent5 5 2 3 6" xfId="22678"/>
    <cellStyle name="40% - Accent5 5 2 4" xfId="22679"/>
    <cellStyle name="40% - Accent5 5 2 4 2" xfId="22680"/>
    <cellStyle name="40% - Accent5 5 2 4 2 2" xfId="22681"/>
    <cellStyle name="40% - Accent5 5 2 4 2 3" xfId="54481"/>
    <cellStyle name="40% - Accent5 5 2 4 3" xfId="22682"/>
    <cellStyle name="40% - Accent5 5 2 4 4" xfId="22683"/>
    <cellStyle name="40% - Accent5 5 2 5" xfId="22684"/>
    <cellStyle name="40% - Accent5 5 2 5 2" xfId="22685"/>
    <cellStyle name="40% - Accent5 5 2 5 2 2" xfId="22686"/>
    <cellStyle name="40% - Accent5 5 2 5 2 3" xfId="54482"/>
    <cellStyle name="40% - Accent5 5 2 5 3" xfId="22687"/>
    <cellStyle name="40% - Accent5 5 2 5 4" xfId="22688"/>
    <cellStyle name="40% - Accent5 5 2 6" xfId="22689"/>
    <cellStyle name="40% - Accent5 5 2 6 2" xfId="22690"/>
    <cellStyle name="40% - Accent5 5 2 6 3" xfId="54483"/>
    <cellStyle name="40% - Accent5 5 2 7" xfId="22691"/>
    <cellStyle name="40% - Accent5 5 2 8" xfId="22692"/>
    <cellStyle name="40% - Accent5 5 2 9" xfId="60387"/>
    <cellStyle name="40% - Accent5 5 3" xfId="22693"/>
    <cellStyle name="40% - Accent5 5 3 2" xfId="22694"/>
    <cellStyle name="40% - Accent5 5 3 2 2" xfId="22695"/>
    <cellStyle name="40% - Accent5 5 3 2 2 2" xfId="22696"/>
    <cellStyle name="40% - Accent5 5 3 2 2 2 2" xfId="22697"/>
    <cellStyle name="40% - Accent5 5 3 2 2 2 3" xfId="54484"/>
    <cellStyle name="40% - Accent5 5 3 2 2 3" xfId="22698"/>
    <cellStyle name="40% - Accent5 5 3 2 2 4" xfId="22699"/>
    <cellStyle name="40% - Accent5 5 3 2 3" xfId="22700"/>
    <cellStyle name="40% - Accent5 5 3 2 3 2" xfId="22701"/>
    <cellStyle name="40% - Accent5 5 3 2 3 2 2" xfId="22702"/>
    <cellStyle name="40% - Accent5 5 3 2 3 2 3" xfId="54485"/>
    <cellStyle name="40% - Accent5 5 3 2 3 3" xfId="22703"/>
    <cellStyle name="40% - Accent5 5 3 2 3 4" xfId="22704"/>
    <cellStyle name="40% - Accent5 5 3 2 4" xfId="22705"/>
    <cellStyle name="40% - Accent5 5 3 2 4 2" xfId="22706"/>
    <cellStyle name="40% - Accent5 5 3 2 4 3" xfId="54486"/>
    <cellStyle name="40% - Accent5 5 3 2 5" xfId="22707"/>
    <cellStyle name="40% - Accent5 5 3 2 6" xfId="22708"/>
    <cellStyle name="40% - Accent5 5 3 3" xfId="22709"/>
    <cellStyle name="40% - Accent5 5 3 3 2" xfId="22710"/>
    <cellStyle name="40% - Accent5 5 3 3 2 2" xfId="22711"/>
    <cellStyle name="40% - Accent5 5 3 3 2 3" xfId="54487"/>
    <cellStyle name="40% - Accent5 5 3 3 3" xfId="22712"/>
    <cellStyle name="40% - Accent5 5 3 3 4" xfId="22713"/>
    <cellStyle name="40% - Accent5 5 3 4" xfId="22714"/>
    <cellStyle name="40% - Accent5 5 3 4 2" xfId="22715"/>
    <cellStyle name="40% - Accent5 5 3 4 2 2" xfId="22716"/>
    <cellStyle name="40% - Accent5 5 3 4 2 3" xfId="54488"/>
    <cellStyle name="40% - Accent5 5 3 4 3" xfId="22717"/>
    <cellStyle name="40% - Accent5 5 3 4 4" xfId="22718"/>
    <cellStyle name="40% - Accent5 5 3 5" xfId="22719"/>
    <cellStyle name="40% - Accent5 5 3 5 2" xfId="22720"/>
    <cellStyle name="40% - Accent5 5 3 5 3" xfId="54489"/>
    <cellStyle name="40% - Accent5 5 3 6" xfId="22721"/>
    <cellStyle name="40% - Accent5 5 3 7" xfId="22722"/>
    <cellStyle name="40% - Accent5 5 3 8" xfId="60572"/>
    <cellStyle name="40% - Accent5 5 4" xfId="22723"/>
    <cellStyle name="40% - Accent5 5 4 2" xfId="22724"/>
    <cellStyle name="40% - Accent5 5 4 2 2" xfId="22725"/>
    <cellStyle name="40% - Accent5 5 4 2 2 2" xfId="22726"/>
    <cellStyle name="40% - Accent5 5 4 2 2 3" xfId="54490"/>
    <cellStyle name="40% - Accent5 5 4 2 3" xfId="22727"/>
    <cellStyle name="40% - Accent5 5 4 2 4" xfId="22728"/>
    <cellStyle name="40% - Accent5 5 4 3" xfId="22729"/>
    <cellStyle name="40% - Accent5 5 4 3 2" xfId="22730"/>
    <cellStyle name="40% - Accent5 5 4 3 2 2" xfId="22731"/>
    <cellStyle name="40% - Accent5 5 4 3 2 3" xfId="54491"/>
    <cellStyle name="40% - Accent5 5 4 3 3" xfId="22732"/>
    <cellStyle name="40% - Accent5 5 4 3 4" xfId="22733"/>
    <cellStyle name="40% - Accent5 5 4 4" xfId="22734"/>
    <cellStyle name="40% - Accent5 5 4 4 2" xfId="22735"/>
    <cellStyle name="40% - Accent5 5 4 4 3" xfId="54492"/>
    <cellStyle name="40% - Accent5 5 4 5" xfId="22736"/>
    <cellStyle name="40% - Accent5 5 4 6" xfId="22737"/>
    <cellStyle name="40% - Accent5 5 5" xfId="22738"/>
    <cellStyle name="40% - Accent5 5 5 2" xfId="22739"/>
    <cellStyle name="40% - Accent5 5 5 2 2" xfId="22740"/>
    <cellStyle name="40% - Accent5 5 5 2 2 2" xfId="22741"/>
    <cellStyle name="40% - Accent5 5 5 2 2 3" xfId="54493"/>
    <cellStyle name="40% - Accent5 5 5 2 3" xfId="22742"/>
    <cellStyle name="40% - Accent5 5 5 2 4" xfId="22743"/>
    <cellStyle name="40% - Accent5 5 5 3" xfId="22744"/>
    <cellStyle name="40% - Accent5 5 5 3 2" xfId="22745"/>
    <cellStyle name="40% - Accent5 5 5 3 3" xfId="54494"/>
    <cellStyle name="40% - Accent5 5 5 4" xfId="22746"/>
    <cellStyle name="40% - Accent5 5 5 5" xfId="22747"/>
    <cellStyle name="40% - Accent5 5 6" xfId="22748"/>
    <cellStyle name="40% - Accent5 5 6 2" xfId="22749"/>
    <cellStyle name="40% - Accent5 5 6 2 2" xfId="22750"/>
    <cellStyle name="40% - Accent5 5 6 2 3" xfId="54495"/>
    <cellStyle name="40% - Accent5 5 6 3" xfId="22751"/>
    <cellStyle name="40% - Accent5 5 6 4" xfId="22752"/>
    <cellStyle name="40% - Accent5 5 7" xfId="22753"/>
    <cellStyle name="40% - Accent5 5 7 2" xfId="22754"/>
    <cellStyle name="40% - Accent5 5 7 2 2" xfId="22755"/>
    <cellStyle name="40% - Accent5 5 7 2 3" xfId="54496"/>
    <cellStyle name="40% - Accent5 5 7 3" xfId="22756"/>
    <cellStyle name="40% - Accent5 5 7 4" xfId="22757"/>
    <cellStyle name="40% - Accent5 5 8" xfId="22758"/>
    <cellStyle name="40% - Accent5 5 8 2" xfId="22759"/>
    <cellStyle name="40% - Accent5 5 8 3" xfId="54497"/>
    <cellStyle name="40% - Accent5 5 9" xfId="22760"/>
    <cellStyle name="40% - Accent5 6" xfId="22761"/>
    <cellStyle name="40% - Accent5 6 10" xfId="22762"/>
    <cellStyle name="40% - Accent5 6 11" xfId="60218"/>
    <cellStyle name="40% - Accent5 6 2" xfId="22763"/>
    <cellStyle name="40% - Accent5 6 2 2" xfId="22764"/>
    <cellStyle name="40% - Accent5 6 2 2 2" xfId="22765"/>
    <cellStyle name="40% - Accent5 6 2 2 2 2" xfId="22766"/>
    <cellStyle name="40% - Accent5 6 2 2 2 2 2" xfId="22767"/>
    <cellStyle name="40% - Accent5 6 2 2 2 2 2 2" xfId="22768"/>
    <cellStyle name="40% - Accent5 6 2 2 2 2 2 3" xfId="54498"/>
    <cellStyle name="40% - Accent5 6 2 2 2 2 3" xfId="22769"/>
    <cellStyle name="40% - Accent5 6 2 2 2 2 4" xfId="22770"/>
    <cellStyle name="40% - Accent5 6 2 2 2 3" xfId="22771"/>
    <cellStyle name="40% - Accent5 6 2 2 2 3 2" xfId="22772"/>
    <cellStyle name="40% - Accent5 6 2 2 2 3 2 2" xfId="22773"/>
    <cellStyle name="40% - Accent5 6 2 2 2 3 2 3" xfId="54499"/>
    <cellStyle name="40% - Accent5 6 2 2 2 3 3" xfId="22774"/>
    <cellStyle name="40% - Accent5 6 2 2 2 3 4" xfId="22775"/>
    <cellStyle name="40% - Accent5 6 2 2 2 4" xfId="22776"/>
    <cellStyle name="40% - Accent5 6 2 2 2 4 2" xfId="22777"/>
    <cellStyle name="40% - Accent5 6 2 2 2 4 3" xfId="54500"/>
    <cellStyle name="40% - Accent5 6 2 2 2 5" xfId="22778"/>
    <cellStyle name="40% - Accent5 6 2 2 2 6" xfId="22779"/>
    <cellStyle name="40% - Accent5 6 2 2 3" xfId="22780"/>
    <cellStyle name="40% - Accent5 6 2 2 3 2" xfId="22781"/>
    <cellStyle name="40% - Accent5 6 2 2 3 2 2" xfId="22782"/>
    <cellStyle name="40% - Accent5 6 2 2 3 2 3" xfId="54501"/>
    <cellStyle name="40% - Accent5 6 2 2 3 3" xfId="22783"/>
    <cellStyle name="40% - Accent5 6 2 2 3 4" xfId="22784"/>
    <cellStyle name="40% - Accent5 6 2 2 4" xfId="22785"/>
    <cellStyle name="40% - Accent5 6 2 2 4 2" xfId="22786"/>
    <cellStyle name="40% - Accent5 6 2 2 4 2 2" xfId="22787"/>
    <cellStyle name="40% - Accent5 6 2 2 4 2 3" xfId="54502"/>
    <cellStyle name="40% - Accent5 6 2 2 4 3" xfId="22788"/>
    <cellStyle name="40% - Accent5 6 2 2 4 4" xfId="22789"/>
    <cellStyle name="40% - Accent5 6 2 2 5" xfId="22790"/>
    <cellStyle name="40% - Accent5 6 2 2 5 2" xfId="22791"/>
    <cellStyle name="40% - Accent5 6 2 2 5 3" xfId="54503"/>
    <cellStyle name="40% - Accent5 6 2 2 6" xfId="22792"/>
    <cellStyle name="40% - Accent5 6 2 2 7" xfId="22793"/>
    <cellStyle name="40% - Accent5 6 2 2 8" xfId="60769"/>
    <cellStyle name="40% - Accent5 6 2 3" xfId="22794"/>
    <cellStyle name="40% - Accent5 6 2 3 2" xfId="22795"/>
    <cellStyle name="40% - Accent5 6 2 3 2 2" xfId="22796"/>
    <cellStyle name="40% - Accent5 6 2 3 2 2 2" xfId="22797"/>
    <cellStyle name="40% - Accent5 6 2 3 2 2 3" xfId="54504"/>
    <cellStyle name="40% - Accent5 6 2 3 2 3" xfId="22798"/>
    <cellStyle name="40% - Accent5 6 2 3 2 4" xfId="22799"/>
    <cellStyle name="40% - Accent5 6 2 3 3" xfId="22800"/>
    <cellStyle name="40% - Accent5 6 2 3 3 2" xfId="22801"/>
    <cellStyle name="40% - Accent5 6 2 3 3 2 2" xfId="22802"/>
    <cellStyle name="40% - Accent5 6 2 3 3 2 3" xfId="54505"/>
    <cellStyle name="40% - Accent5 6 2 3 3 3" xfId="22803"/>
    <cellStyle name="40% - Accent5 6 2 3 3 4" xfId="22804"/>
    <cellStyle name="40% - Accent5 6 2 3 4" xfId="22805"/>
    <cellStyle name="40% - Accent5 6 2 3 4 2" xfId="22806"/>
    <cellStyle name="40% - Accent5 6 2 3 4 3" xfId="54506"/>
    <cellStyle name="40% - Accent5 6 2 3 5" xfId="22807"/>
    <cellStyle name="40% - Accent5 6 2 3 6" xfId="22808"/>
    <cellStyle name="40% - Accent5 6 2 4" xfId="22809"/>
    <cellStyle name="40% - Accent5 6 2 4 2" xfId="22810"/>
    <cellStyle name="40% - Accent5 6 2 4 2 2" xfId="22811"/>
    <cellStyle name="40% - Accent5 6 2 4 2 3" xfId="54507"/>
    <cellStyle name="40% - Accent5 6 2 4 3" xfId="22812"/>
    <cellStyle name="40% - Accent5 6 2 4 4" xfId="22813"/>
    <cellStyle name="40% - Accent5 6 2 5" xfId="22814"/>
    <cellStyle name="40% - Accent5 6 2 5 2" xfId="22815"/>
    <cellStyle name="40% - Accent5 6 2 5 2 2" xfId="22816"/>
    <cellStyle name="40% - Accent5 6 2 5 2 3" xfId="54508"/>
    <cellStyle name="40% - Accent5 6 2 5 3" xfId="22817"/>
    <cellStyle name="40% - Accent5 6 2 5 4" xfId="22818"/>
    <cellStyle name="40% - Accent5 6 2 6" xfId="22819"/>
    <cellStyle name="40% - Accent5 6 2 6 2" xfId="22820"/>
    <cellStyle name="40% - Accent5 6 2 6 3" xfId="54509"/>
    <cellStyle name="40% - Accent5 6 2 7" xfId="22821"/>
    <cellStyle name="40% - Accent5 6 2 8" xfId="22822"/>
    <cellStyle name="40% - Accent5 6 2 9" xfId="60401"/>
    <cellStyle name="40% - Accent5 6 3" xfId="22823"/>
    <cellStyle name="40% - Accent5 6 3 2" xfId="22824"/>
    <cellStyle name="40% - Accent5 6 3 2 2" xfId="22825"/>
    <cellStyle name="40% - Accent5 6 3 2 2 2" xfId="22826"/>
    <cellStyle name="40% - Accent5 6 3 2 2 2 2" xfId="22827"/>
    <cellStyle name="40% - Accent5 6 3 2 2 2 3" xfId="54510"/>
    <cellStyle name="40% - Accent5 6 3 2 2 3" xfId="22828"/>
    <cellStyle name="40% - Accent5 6 3 2 2 4" xfId="22829"/>
    <cellStyle name="40% - Accent5 6 3 2 3" xfId="22830"/>
    <cellStyle name="40% - Accent5 6 3 2 3 2" xfId="22831"/>
    <cellStyle name="40% - Accent5 6 3 2 3 2 2" xfId="22832"/>
    <cellStyle name="40% - Accent5 6 3 2 3 2 3" xfId="54511"/>
    <cellStyle name="40% - Accent5 6 3 2 3 3" xfId="22833"/>
    <cellStyle name="40% - Accent5 6 3 2 3 4" xfId="22834"/>
    <cellStyle name="40% - Accent5 6 3 2 4" xfId="22835"/>
    <cellStyle name="40% - Accent5 6 3 2 4 2" xfId="22836"/>
    <cellStyle name="40% - Accent5 6 3 2 4 3" xfId="54512"/>
    <cellStyle name="40% - Accent5 6 3 2 5" xfId="22837"/>
    <cellStyle name="40% - Accent5 6 3 2 6" xfId="22838"/>
    <cellStyle name="40% - Accent5 6 3 3" xfId="22839"/>
    <cellStyle name="40% - Accent5 6 3 3 2" xfId="22840"/>
    <cellStyle name="40% - Accent5 6 3 3 2 2" xfId="22841"/>
    <cellStyle name="40% - Accent5 6 3 3 2 3" xfId="54513"/>
    <cellStyle name="40% - Accent5 6 3 3 3" xfId="22842"/>
    <cellStyle name="40% - Accent5 6 3 3 4" xfId="22843"/>
    <cellStyle name="40% - Accent5 6 3 4" xfId="22844"/>
    <cellStyle name="40% - Accent5 6 3 4 2" xfId="22845"/>
    <cellStyle name="40% - Accent5 6 3 4 2 2" xfId="22846"/>
    <cellStyle name="40% - Accent5 6 3 4 2 3" xfId="54514"/>
    <cellStyle name="40% - Accent5 6 3 4 3" xfId="22847"/>
    <cellStyle name="40% - Accent5 6 3 4 4" xfId="22848"/>
    <cellStyle name="40% - Accent5 6 3 5" xfId="22849"/>
    <cellStyle name="40% - Accent5 6 3 5 2" xfId="22850"/>
    <cellStyle name="40% - Accent5 6 3 5 3" xfId="54515"/>
    <cellStyle name="40% - Accent5 6 3 6" xfId="22851"/>
    <cellStyle name="40% - Accent5 6 3 7" xfId="22852"/>
    <cellStyle name="40% - Accent5 6 3 8" xfId="60586"/>
    <cellStyle name="40% - Accent5 6 4" xfId="22853"/>
    <cellStyle name="40% - Accent5 6 4 2" xfId="22854"/>
    <cellStyle name="40% - Accent5 6 4 2 2" xfId="22855"/>
    <cellStyle name="40% - Accent5 6 4 2 2 2" xfId="22856"/>
    <cellStyle name="40% - Accent5 6 4 2 2 3" xfId="54516"/>
    <cellStyle name="40% - Accent5 6 4 2 3" xfId="22857"/>
    <cellStyle name="40% - Accent5 6 4 2 4" xfId="22858"/>
    <cellStyle name="40% - Accent5 6 4 3" xfId="22859"/>
    <cellStyle name="40% - Accent5 6 4 3 2" xfId="22860"/>
    <cellStyle name="40% - Accent5 6 4 3 2 2" xfId="22861"/>
    <cellStyle name="40% - Accent5 6 4 3 2 3" xfId="54517"/>
    <cellStyle name="40% - Accent5 6 4 3 3" xfId="22862"/>
    <cellStyle name="40% - Accent5 6 4 3 4" xfId="22863"/>
    <cellStyle name="40% - Accent5 6 4 4" xfId="22864"/>
    <cellStyle name="40% - Accent5 6 4 4 2" xfId="22865"/>
    <cellStyle name="40% - Accent5 6 4 4 3" xfId="54518"/>
    <cellStyle name="40% - Accent5 6 4 5" xfId="22866"/>
    <cellStyle name="40% - Accent5 6 4 6" xfId="22867"/>
    <cellStyle name="40% - Accent5 6 5" xfId="22868"/>
    <cellStyle name="40% - Accent5 6 5 2" xfId="22869"/>
    <cellStyle name="40% - Accent5 6 5 2 2" xfId="22870"/>
    <cellStyle name="40% - Accent5 6 5 2 2 2" xfId="22871"/>
    <cellStyle name="40% - Accent5 6 5 2 2 3" xfId="54519"/>
    <cellStyle name="40% - Accent5 6 5 2 3" xfId="22872"/>
    <cellStyle name="40% - Accent5 6 5 2 4" xfId="22873"/>
    <cellStyle name="40% - Accent5 6 5 3" xfId="22874"/>
    <cellStyle name="40% - Accent5 6 5 3 2" xfId="22875"/>
    <cellStyle name="40% - Accent5 6 5 3 3" xfId="54520"/>
    <cellStyle name="40% - Accent5 6 5 4" xfId="22876"/>
    <cellStyle name="40% - Accent5 6 5 5" xfId="22877"/>
    <cellStyle name="40% - Accent5 6 6" xfId="22878"/>
    <cellStyle name="40% - Accent5 6 6 2" xfId="22879"/>
    <cellStyle name="40% - Accent5 6 6 2 2" xfId="22880"/>
    <cellStyle name="40% - Accent5 6 6 2 3" xfId="54521"/>
    <cellStyle name="40% - Accent5 6 6 3" xfId="22881"/>
    <cellStyle name="40% - Accent5 6 6 4" xfId="22882"/>
    <cellStyle name="40% - Accent5 6 7" xfId="22883"/>
    <cellStyle name="40% - Accent5 6 7 2" xfId="22884"/>
    <cellStyle name="40% - Accent5 6 7 2 2" xfId="22885"/>
    <cellStyle name="40% - Accent5 6 7 2 3" xfId="54522"/>
    <cellStyle name="40% - Accent5 6 7 3" xfId="22886"/>
    <cellStyle name="40% - Accent5 6 7 4" xfId="22887"/>
    <cellStyle name="40% - Accent5 6 8" xfId="22888"/>
    <cellStyle name="40% - Accent5 6 8 2" xfId="22889"/>
    <cellStyle name="40% - Accent5 6 8 3" xfId="54523"/>
    <cellStyle name="40% - Accent5 6 9" xfId="22890"/>
    <cellStyle name="40% - Accent5 7" xfId="22891"/>
    <cellStyle name="40% - Accent5 7 10" xfId="22892"/>
    <cellStyle name="40% - Accent5 7 11" xfId="60232"/>
    <cellStyle name="40% - Accent5 7 2" xfId="22893"/>
    <cellStyle name="40% - Accent5 7 2 2" xfId="22894"/>
    <cellStyle name="40% - Accent5 7 2 2 2" xfId="22895"/>
    <cellStyle name="40% - Accent5 7 2 2 2 2" xfId="22896"/>
    <cellStyle name="40% - Accent5 7 2 2 2 2 2" xfId="22897"/>
    <cellStyle name="40% - Accent5 7 2 2 2 2 2 2" xfId="22898"/>
    <cellStyle name="40% - Accent5 7 2 2 2 2 2 3" xfId="54524"/>
    <cellStyle name="40% - Accent5 7 2 2 2 2 3" xfId="22899"/>
    <cellStyle name="40% - Accent5 7 2 2 2 2 4" xfId="22900"/>
    <cellStyle name="40% - Accent5 7 2 2 2 3" xfId="22901"/>
    <cellStyle name="40% - Accent5 7 2 2 2 3 2" xfId="22902"/>
    <cellStyle name="40% - Accent5 7 2 2 2 3 2 2" xfId="22903"/>
    <cellStyle name="40% - Accent5 7 2 2 2 3 2 3" xfId="54525"/>
    <cellStyle name="40% - Accent5 7 2 2 2 3 3" xfId="22904"/>
    <cellStyle name="40% - Accent5 7 2 2 2 3 4" xfId="22905"/>
    <cellStyle name="40% - Accent5 7 2 2 2 4" xfId="22906"/>
    <cellStyle name="40% - Accent5 7 2 2 2 4 2" xfId="22907"/>
    <cellStyle name="40% - Accent5 7 2 2 2 4 3" xfId="54526"/>
    <cellStyle name="40% - Accent5 7 2 2 2 5" xfId="22908"/>
    <cellStyle name="40% - Accent5 7 2 2 2 6" xfId="22909"/>
    <cellStyle name="40% - Accent5 7 2 2 3" xfId="22910"/>
    <cellStyle name="40% - Accent5 7 2 2 3 2" xfId="22911"/>
    <cellStyle name="40% - Accent5 7 2 2 3 2 2" xfId="22912"/>
    <cellStyle name="40% - Accent5 7 2 2 3 2 3" xfId="54527"/>
    <cellStyle name="40% - Accent5 7 2 2 3 3" xfId="22913"/>
    <cellStyle name="40% - Accent5 7 2 2 3 4" xfId="22914"/>
    <cellStyle name="40% - Accent5 7 2 2 4" xfId="22915"/>
    <cellStyle name="40% - Accent5 7 2 2 4 2" xfId="22916"/>
    <cellStyle name="40% - Accent5 7 2 2 4 2 2" xfId="22917"/>
    <cellStyle name="40% - Accent5 7 2 2 4 2 3" xfId="54528"/>
    <cellStyle name="40% - Accent5 7 2 2 4 3" xfId="22918"/>
    <cellStyle name="40% - Accent5 7 2 2 4 4" xfId="22919"/>
    <cellStyle name="40% - Accent5 7 2 2 5" xfId="22920"/>
    <cellStyle name="40% - Accent5 7 2 2 5 2" xfId="22921"/>
    <cellStyle name="40% - Accent5 7 2 2 5 3" xfId="54529"/>
    <cellStyle name="40% - Accent5 7 2 2 6" xfId="22922"/>
    <cellStyle name="40% - Accent5 7 2 2 7" xfId="22923"/>
    <cellStyle name="40% - Accent5 7 2 2 8" xfId="60783"/>
    <cellStyle name="40% - Accent5 7 2 3" xfId="22924"/>
    <cellStyle name="40% - Accent5 7 2 3 2" xfId="22925"/>
    <cellStyle name="40% - Accent5 7 2 3 2 2" xfId="22926"/>
    <cellStyle name="40% - Accent5 7 2 3 2 2 2" xfId="22927"/>
    <cellStyle name="40% - Accent5 7 2 3 2 2 3" xfId="54530"/>
    <cellStyle name="40% - Accent5 7 2 3 2 3" xfId="22928"/>
    <cellStyle name="40% - Accent5 7 2 3 2 4" xfId="22929"/>
    <cellStyle name="40% - Accent5 7 2 3 3" xfId="22930"/>
    <cellStyle name="40% - Accent5 7 2 3 3 2" xfId="22931"/>
    <cellStyle name="40% - Accent5 7 2 3 3 2 2" xfId="22932"/>
    <cellStyle name="40% - Accent5 7 2 3 3 2 3" xfId="54531"/>
    <cellStyle name="40% - Accent5 7 2 3 3 3" xfId="22933"/>
    <cellStyle name="40% - Accent5 7 2 3 3 4" xfId="22934"/>
    <cellStyle name="40% - Accent5 7 2 3 4" xfId="22935"/>
    <cellStyle name="40% - Accent5 7 2 3 4 2" xfId="22936"/>
    <cellStyle name="40% - Accent5 7 2 3 4 3" xfId="54532"/>
    <cellStyle name="40% - Accent5 7 2 3 5" xfId="22937"/>
    <cellStyle name="40% - Accent5 7 2 3 6" xfId="22938"/>
    <cellStyle name="40% - Accent5 7 2 4" xfId="22939"/>
    <cellStyle name="40% - Accent5 7 2 4 2" xfId="22940"/>
    <cellStyle name="40% - Accent5 7 2 4 2 2" xfId="22941"/>
    <cellStyle name="40% - Accent5 7 2 4 2 3" xfId="54533"/>
    <cellStyle name="40% - Accent5 7 2 4 3" xfId="22942"/>
    <cellStyle name="40% - Accent5 7 2 4 4" xfId="22943"/>
    <cellStyle name="40% - Accent5 7 2 5" xfId="22944"/>
    <cellStyle name="40% - Accent5 7 2 5 2" xfId="22945"/>
    <cellStyle name="40% - Accent5 7 2 5 2 2" xfId="22946"/>
    <cellStyle name="40% - Accent5 7 2 5 2 3" xfId="54534"/>
    <cellStyle name="40% - Accent5 7 2 5 3" xfId="22947"/>
    <cellStyle name="40% - Accent5 7 2 5 4" xfId="22948"/>
    <cellStyle name="40% - Accent5 7 2 6" xfId="22949"/>
    <cellStyle name="40% - Accent5 7 2 6 2" xfId="22950"/>
    <cellStyle name="40% - Accent5 7 2 6 3" xfId="54535"/>
    <cellStyle name="40% - Accent5 7 2 7" xfId="22951"/>
    <cellStyle name="40% - Accent5 7 2 8" xfId="22952"/>
    <cellStyle name="40% - Accent5 7 2 9" xfId="60415"/>
    <cellStyle name="40% - Accent5 7 3" xfId="22953"/>
    <cellStyle name="40% - Accent5 7 3 2" xfId="22954"/>
    <cellStyle name="40% - Accent5 7 3 2 2" xfId="22955"/>
    <cellStyle name="40% - Accent5 7 3 2 2 2" xfId="22956"/>
    <cellStyle name="40% - Accent5 7 3 2 2 2 2" xfId="22957"/>
    <cellStyle name="40% - Accent5 7 3 2 2 2 3" xfId="54536"/>
    <cellStyle name="40% - Accent5 7 3 2 2 3" xfId="22958"/>
    <cellStyle name="40% - Accent5 7 3 2 2 4" xfId="22959"/>
    <cellStyle name="40% - Accent5 7 3 2 3" xfId="22960"/>
    <cellStyle name="40% - Accent5 7 3 2 3 2" xfId="22961"/>
    <cellStyle name="40% - Accent5 7 3 2 3 2 2" xfId="22962"/>
    <cellStyle name="40% - Accent5 7 3 2 3 2 3" xfId="54537"/>
    <cellStyle name="40% - Accent5 7 3 2 3 3" xfId="22963"/>
    <cellStyle name="40% - Accent5 7 3 2 3 4" xfId="22964"/>
    <cellStyle name="40% - Accent5 7 3 2 4" xfId="22965"/>
    <cellStyle name="40% - Accent5 7 3 2 4 2" xfId="22966"/>
    <cellStyle name="40% - Accent5 7 3 2 4 3" xfId="54538"/>
    <cellStyle name="40% - Accent5 7 3 2 5" xfId="22967"/>
    <cellStyle name="40% - Accent5 7 3 2 6" xfId="22968"/>
    <cellStyle name="40% - Accent5 7 3 3" xfId="22969"/>
    <cellStyle name="40% - Accent5 7 3 3 2" xfId="22970"/>
    <cellStyle name="40% - Accent5 7 3 3 2 2" xfId="22971"/>
    <cellStyle name="40% - Accent5 7 3 3 2 3" xfId="54539"/>
    <cellStyle name="40% - Accent5 7 3 3 3" xfId="22972"/>
    <cellStyle name="40% - Accent5 7 3 3 4" xfId="22973"/>
    <cellStyle name="40% - Accent5 7 3 4" xfId="22974"/>
    <cellStyle name="40% - Accent5 7 3 4 2" xfId="22975"/>
    <cellStyle name="40% - Accent5 7 3 4 2 2" xfId="22976"/>
    <cellStyle name="40% - Accent5 7 3 4 2 3" xfId="54540"/>
    <cellStyle name="40% - Accent5 7 3 4 3" xfId="22977"/>
    <cellStyle name="40% - Accent5 7 3 4 4" xfId="22978"/>
    <cellStyle name="40% - Accent5 7 3 5" xfId="22979"/>
    <cellStyle name="40% - Accent5 7 3 5 2" xfId="22980"/>
    <cellStyle name="40% - Accent5 7 3 5 3" xfId="54541"/>
    <cellStyle name="40% - Accent5 7 3 6" xfId="22981"/>
    <cellStyle name="40% - Accent5 7 3 7" xfId="22982"/>
    <cellStyle name="40% - Accent5 7 3 8" xfId="60600"/>
    <cellStyle name="40% - Accent5 7 4" xfId="22983"/>
    <cellStyle name="40% - Accent5 7 4 2" xfId="22984"/>
    <cellStyle name="40% - Accent5 7 4 2 2" xfId="22985"/>
    <cellStyle name="40% - Accent5 7 4 2 2 2" xfId="22986"/>
    <cellStyle name="40% - Accent5 7 4 2 2 3" xfId="54542"/>
    <cellStyle name="40% - Accent5 7 4 2 3" xfId="22987"/>
    <cellStyle name="40% - Accent5 7 4 2 4" xfId="22988"/>
    <cellStyle name="40% - Accent5 7 4 3" xfId="22989"/>
    <cellStyle name="40% - Accent5 7 4 3 2" xfId="22990"/>
    <cellStyle name="40% - Accent5 7 4 3 2 2" xfId="22991"/>
    <cellStyle name="40% - Accent5 7 4 3 2 3" xfId="54543"/>
    <cellStyle name="40% - Accent5 7 4 3 3" xfId="22992"/>
    <cellStyle name="40% - Accent5 7 4 3 4" xfId="22993"/>
    <cellStyle name="40% - Accent5 7 4 4" xfId="22994"/>
    <cellStyle name="40% - Accent5 7 4 4 2" xfId="22995"/>
    <cellStyle name="40% - Accent5 7 4 4 3" xfId="54544"/>
    <cellStyle name="40% - Accent5 7 4 5" xfId="22996"/>
    <cellStyle name="40% - Accent5 7 4 6" xfId="22997"/>
    <cellStyle name="40% - Accent5 7 5" xfId="22998"/>
    <cellStyle name="40% - Accent5 7 5 2" xfId="22999"/>
    <cellStyle name="40% - Accent5 7 5 2 2" xfId="23000"/>
    <cellStyle name="40% - Accent5 7 5 2 2 2" xfId="23001"/>
    <cellStyle name="40% - Accent5 7 5 2 2 3" xfId="54545"/>
    <cellStyle name="40% - Accent5 7 5 2 3" xfId="23002"/>
    <cellStyle name="40% - Accent5 7 5 2 4" xfId="23003"/>
    <cellStyle name="40% - Accent5 7 5 3" xfId="23004"/>
    <cellStyle name="40% - Accent5 7 5 3 2" xfId="23005"/>
    <cellStyle name="40% - Accent5 7 5 3 3" xfId="54546"/>
    <cellStyle name="40% - Accent5 7 5 4" xfId="23006"/>
    <cellStyle name="40% - Accent5 7 5 5" xfId="23007"/>
    <cellStyle name="40% - Accent5 7 6" xfId="23008"/>
    <cellStyle name="40% - Accent5 7 6 2" xfId="23009"/>
    <cellStyle name="40% - Accent5 7 6 2 2" xfId="23010"/>
    <cellStyle name="40% - Accent5 7 6 2 3" xfId="54547"/>
    <cellStyle name="40% - Accent5 7 6 3" xfId="23011"/>
    <cellStyle name="40% - Accent5 7 6 4" xfId="23012"/>
    <cellStyle name="40% - Accent5 7 7" xfId="23013"/>
    <cellStyle name="40% - Accent5 7 7 2" xfId="23014"/>
    <cellStyle name="40% - Accent5 7 7 2 2" xfId="23015"/>
    <cellStyle name="40% - Accent5 7 7 2 3" xfId="54548"/>
    <cellStyle name="40% - Accent5 7 7 3" xfId="23016"/>
    <cellStyle name="40% - Accent5 7 7 4" xfId="23017"/>
    <cellStyle name="40% - Accent5 7 8" xfId="23018"/>
    <cellStyle name="40% - Accent5 7 8 2" xfId="23019"/>
    <cellStyle name="40% - Accent5 7 8 3" xfId="54549"/>
    <cellStyle name="40% - Accent5 7 9" xfId="23020"/>
    <cellStyle name="40% - Accent5 8" xfId="23021"/>
    <cellStyle name="40% - Accent5 8 2" xfId="23022"/>
    <cellStyle name="40% - Accent5 8 2 2" xfId="23023"/>
    <cellStyle name="40% - Accent5 8 2 2 2" xfId="23024"/>
    <cellStyle name="40% - Accent5 8 2 2 2 2" xfId="23025"/>
    <cellStyle name="40% - Accent5 8 2 2 2 2 2" xfId="23026"/>
    <cellStyle name="40% - Accent5 8 2 2 2 2 3" xfId="54550"/>
    <cellStyle name="40% - Accent5 8 2 2 2 3" xfId="23027"/>
    <cellStyle name="40% - Accent5 8 2 2 2 4" xfId="23028"/>
    <cellStyle name="40% - Accent5 8 2 2 3" xfId="23029"/>
    <cellStyle name="40% - Accent5 8 2 2 3 2" xfId="23030"/>
    <cellStyle name="40% - Accent5 8 2 2 3 2 2" xfId="23031"/>
    <cellStyle name="40% - Accent5 8 2 2 3 2 3" xfId="54551"/>
    <cellStyle name="40% - Accent5 8 2 2 3 3" xfId="23032"/>
    <cellStyle name="40% - Accent5 8 2 2 3 4" xfId="23033"/>
    <cellStyle name="40% - Accent5 8 2 2 4" xfId="23034"/>
    <cellStyle name="40% - Accent5 8 2 2 4 2" xfId="23035"/>
    <cellStyle name="40% - Accent5 8 2 2 4 3" xfId="54552"/>
    <cellStyle name="40% - Accent5 8 2 2 5" xfId="23036"/>
    <cellStyle name="40% - Accent5 8 2 2 6" xfId="23037"/>
    <cellStyle name="40% - Accent5 8 2 2 7" xfId="60797"/>
    <cellStyle name="40% - Accent5 8 2 3" xfId="23038"/>
    <cellStyle name="40% - Accent5 8 2 3 2" xfId="23039"/>
    <cellStyle name="40% - Accent5 8 2 3 2 2" xfId="23040"/>
    <cellStyle name="40% - Accent5 8 2 3 2 3" xfId="54553"/>
    <cellStyle name="40% - Accent5 8 2 3 3" xfId="23041"/>
    <cellStyle name="40% - Accent5 8 2 3 4" xfId="23042"/>
    <cellStyle name="40% - Accent5 8 2 4" xfId="23043"/>
    <cellStyle name="40% - Accent5 8 2 4 2" xfId="23044"/>
    <cellStyle name="40% - Accent5 8 2 4 2 2" xfId="23045"/>
    <cellStyle name="40% - Accent5 8 2 4 2 3" xfId="54554"/>
    <cellStyle name="40% - Accent5 8 2 4 3" xfId="23046"/>
    <cellStyle name="40% - Accent5 8 2 4 4" xfId="23047"/>
    <cellStyle name="40% - Accent5 8 2 5" xfId="23048"/>
    <cellStyle name="40% - Accent5 8 2 5 2" xfId="23049"/>
    <cellStyle name="40% - Accent5 8 2 5 3" xfId="54555"/>
    <cellStyle name="40% - Accent5 8 2 6" xfId="23050"/>
    <cellStyle name="40% - Accent5 8 2 7" xfId="23051"/>
    <cellStyle name="40% - Accent5 8 2 8" xfId="60429"/>
    <cellStyle name="40% - Accent5 8 3" xfId="23052"/>
    <cellStyle name="40% - Accent5 8 3 2" xfId="23053"/>
    <cellStyle name="40% - Accent5 8 3 2 2" xfId="23054"/>
    <cellStyle name="40% - Accent5 8 3 2 2 2" xfId="23055"/>
    <cellStyle name="40% - Accent5 8 3 2 2 3" xfId="54556"/>
    <cellStyle name="40% - Accent5 8 3 2 3" xfId="23056"/>
    <cellStyle name="40% - Accent5 8 3 2 4" xfId="23057"/>
    <cellStyle name="40% - Accent5 8 3 3" xfId="23058"/>
    <cellStyle name="40% - Accent5 8 3 3 2" xfId="23059"/>
    <cellStyle name="40% - Accent5 8 3 3 2 2" xfId="23060"/>
    <cellStyle name="40% - Accent5 8 3 3 2 3" xfId="54557"/>
    <cellStyle name="40% - Accent5 8 3 3 3" xfId="23061"/>
    <cellStyle name="40% - Accent5 8 3 3 4" xfId="23062"/>
    <cellStyle name="40% - Accent5 8 3 4" xfId="23063"/>
    <cellStyle name="40% - Accent5 8 3 4 2" xfId="23064"/>
    <cellStyle name="40% - Accent5 8 3 4 3" xfId="54558"/>
    <cellStyle name="40% - Accent5 8 3 5" xfId="23065"/>
    <cellStyle name="40% - Accent5 8 3 6" xfId="23066"/>
    <cellStyle name="40% - Accent5 8 3 7" xfId="60614"/>
    <cellStyle name="40% - Accent5 8 4" xfId="23067"/>
    <cellStyle name="40% - Accent5 8 4 2" xfId="23068"/>
    <cellStyle name="40% - Accent5 8 4 2 2" xfId="23069"/>
    <cellStyle name="40% - Accent5 8 4 2 3" xfId="54559"/>
    <cellStyle name="40% - Accent5 8 4 3" xfId="23070"/>
    <cellStyle name="40% - Accent5 8 4 4" xfId="23071"/>
    <cellStyle name="40% - Accent5 8 5" xfId="23072"/>
    <cellStyle name="40% - Accent5 8 5 2" xfId="23073"/>
    <cellStyle name="40% - Accent5 8 5 2 2" xfId="23074"/>
    <cellStyle name="40% - Accent5 8 5 2 3" xfId="54560"/>
    <cellStyle name="40% - Accent5 8 5 3" xfId="23075"/>
    <cellStyle name="40% - Accent5 8 5 4" xfId="23076"/>
    <cellStyle name="40% - Accent5 8 6" xfId="23077"/>
    <cellStyle name="40% - Accent5 8 6 2" xfId="23078"/>
    <cellStyle name="40% - Accent5 8 6 3" xfId="54561"/>
    <cellStyle name="40% - Accent5 8 7" xfId="23079"/>
    <cellStyle name="40% - Accent5 8 8" xfId="23080"/>
    <cellStyle name="40% - Accent5 8 9" xfId="60246"/>
    <cellStyle name="40% - Accent5 9" xfId="23081"/>
    <cellStyle name="40% - Accent5 9 2" xfId="23082"/>
    <cellStyle name="40% - Accent5 9 2 2" xfId="23083"/>
    <cellStyle name="40% - Accent5 9 2 2 2" xfId="23084"/>
    <cellStyle name="40% - Accent5 9 2 2 2 2" xfId="23085"/>
    <cellStyle name="40% - Accent5 9 2 2 2 3" xfId="54562"/>
    <cellStyle name="40% - Accent5 9 2 2 3" xfId="23086"/>
    <cellStyle name="40% - Accent5 9 2 2 4" xfId="23087"/>
    <cellStyle name="40% - Accent5 9 2 2 5" xfId="60811"/>
    <cellStyle name="40% - Accent5 9 2 3" xfId="23088"/>
    <cellStyle name="40% - Accent5 9 2 3 2" xfId="23089"/>
    <cellStyle name="40% - Accent5 9 2 3 2 2" xfId="23090"/>
    <cellStyle name="40% - Accent5 9 2 3 2 3" xfId="54563"/>
    <cellStyle name="40% - Accent5 9 2 3 3" xfId="23091"/>
    <cellStyle name="40% - Accent5 9 2 3 4" xfId="23092"/>
    <cellStyle name="40% - Accent5 9 2 4" xfId="23093"/>
    <cellStyle name="40% - Accent5 9 2 4 2" xfId="23094"/>
    <cellStyle name="40% - Accent5 9 2 4 3" xfId="54564"/>
    <cellStyle name="40% - Accent5 9 2 5" xfId="23095"/>
    <cellStyle name="40% - Accent5 9 2 6" xfId="23096"/>
    <cellStyle name="40% - Accent5 9 2 7" xfId="60443"/>
    <cellStyle name="40% - Accent5 9 3" xfId="23097"/>
    <cellStyle name="40% - Accent5 9 3 2" xfId="23098"/>
    <cellStyle name="40% - Accent5 9 3 2 2" xfId="23099"/>
    <cellStyle name="40% - Accent5 9 3 2 3" xfId="54565"/>
    <cellStyle name="40% - Accent5 9 3 3" xfId="23100"/>
    <cellStyle name="40% - Accent5 9 3 4" xfId="23101"/>
    <cellStyle name="40% - Accent5 9 3 5" xfId="60628"/>
    <cellStyle name="40% - Accent5 9 4" xfId="23102"/>
    <cellStyle name="40% - Accent5 9 4 2" xfId="23103"/>
    <cellStyle name="40% - Accent5 9 4 2 2" xfId="23104"/>
    <cellStyle name="40% - Accent5 9 4 2 3" xfId="54566"/>
    <cellStyle name="40% - Accent5 9 4 3" xfId="23105"/>
    <cellStyle name="40% - Accent5 9 4 4" xfId="23106"/>
    <cellStyle name="40% - Accent5 9 5" xfId="23107"/>
    <cellStyle name="40% - Accent5 9 5 2" xfId="23108"/>
    <cellStyle name="40% - Accent5 9 5 3" xfId="54567"/>
    <cellStyle name="40% - Accent5 9 6" xfId="23109"/>
    <cellStyle name="40% - Accent5 9 7" xfId="23110"/>
    <cellStyle name="40% - Accent5 9 8" xfId="60260"/>
    <cellStyle name="40% - Accent6 10" xfId="23111"/>
    <cellStyle name="40% - Accent6 10 2" xfId="23112"/>
    <cellStyle name="40% - Accent6 10 2 2" xfId="23113"/>
    <cellStyle name="40% - Accent6 10 2 2 2" xfId="23114"/>
    <cellStyle name="40% - Accent6 10 2 2 3" xfId="54568"/>
    <cellStyle name="40% - Accent6 10 2 2 4" xfId="60827"/>
    <cellStyle name="40% - Accent6 10 2 3" xfId="23115"/>
    <cellStyle name="40% - Accent6 10 2 4" xfId="23116"/>
    <cellStyle name="40% - Accent6 10 2 5" xfId="60459"/>
    <cellStyle name="40% - Accent6 10 3" xfId="23117"/>
    <cellStyle name="40% - Accent6 10 3 2" xfId="23118"/>
    <cellStyle name="40% - Accent6 10 3 2 2" xfId="23119"/>
    <cellStyle name="40% - Accent6 10 3 2 3" xfId="54569"/>
    <cellStyle name="40% - Accent6 10 3 3" xfId="23120"/>
    <cellStyle name="40% - Accent6 10 3 4" xfId="23121"/>
    <cellStyle name="40% - Accent6 10 3 5" xfId="60644"/>
    <cellStyle name="40% - Accent6 10 4" xfId="23122"/>
    <cellStyle name="40% - Accent6 10 4 2" xfId="23123"/>
    <cellStyle name="40% - Accent6 10 4 3" xfId="54570"/>
    <cellStyle name="40% - Accent6 10 5" xfId="23124"/>
    <cellStyle name="40% - Accent6 10 6" xfId="23125"/>
    <cellStyle name="40% - Accent6 10 7" xfId="60276"/>
    <cellStyle name="40% - Accent6 11" xfId="23126"/>
    <cellStyle name="40% - Accent6 11 2" xfId="23127"/>
    <cellStyle name="40% - Accent6 11 2 2" xfId="23128"/>
    <cellStyle name="40% - Accent6 11 2 2 2" xfId="23129"/>
    <cellStyle name="40% - Accent6 11 2 2 3" xfId="54571"/>
    <cellStyle name="40% - Accent6 11 2 2 4" xfId="60841"/>
    <cellStyle name="40% - Accent6 11 2 3" xfId="23130"/>
    <cellStyle name="40% - Accent6 11 2 4" xfId="23131"/>
    <cellStyle name="40% - Accent6 11 2 5" xfId="60473"/>
    <cellStyle name="40% - Accent6 11 3" xfId="23132"/>
    <cellStyle name="40% - Accent6 11 3 2" xfId="23133"/>
    <cellStyle name="40% - Accent6 11 3 3" xfId="54572"/>
    <cellStyle name="40% - Accent6 11 3 4" xfId="60658"/>
    <cellStyle name="40% - Accent6 11 4" xfId="23134"/>
    <cellStyle name="40% - Accent6 11 5" xfId="23135"/>
    <cellStyle name="40% - Accent6 11 6" xfId="60290"/>
    <cellStyle name="40% - Accent6 12" xfId="23136"/>
    <cellStyle name="40% - Accent6 12 2" xfId="23137"/>
    <cellStyle name="40% - Accent6 12 2 2" xfId="23138"/>
    <cellStyle name="40% - Accent6 12 2 2 2" xfId="60855"/>
    <cellStyle name="40% - Accent6 12 2 3" xfId="54573"/>
    <cellStyle name="40% - Accent6 12 2 4" xfId="60487"/>
    <cellStyle name="40% - Accent6 12 3" xfId="23139"/>
    <cellStyle name="40% - Accent6 12 3 2" xfId="60672"/>
    <cellStyle name="40% - Accent6 12 4" xfId="23140"/>
    <cellStyle name="40% - Accent6 12 5" xfId="60304"/>
    <cellStyle name="40% - Accent6 13" xfId="23141"/>
    <cellStyle name="40% - Accent6 13 2" xfId="23142"/>
    <cellStyle name="40% - Accent6 13 2 2" xfId="23143"/>
    <cellStyle name="40% - Accent6 13 2 2 2" xfId="60869"/>
    <cellStyle name="40% - Accent6 13 2 3" xfId="54574"/>
    <cellStyle name="40% - Accent6 13 2 4" xfId="60501"/>
    <cellStyle name="40% - Accent6 13 3" xfId="23144"/>
    <cellStyle name="40% - Accent6 13 3 2" xfId="60686"/>
    <cellStyle name="40% - Accent6 13 4" xfId="23145"/>
    <cellStyle name="40% - Accent6 13 5" xfId="60318"/>
    <cellStyle name="40% - Accent6 14" xfId="23146"/>
    <cellStyle name="40% - Accent6 14 2" xfId="23147"/>
    <cellStyle name="40% - Accent6 14 2 2" xfId="60699"/>
    <cellStyle name="40% - Accent6 14 3" xfId="54575"/>
    <cellStyle name="40% - Accent6 14 4" xfId="60331"/>
    <cellStyle name="40% - Accent6 15" xfId="23148"/>
    <cellStyle name="40% - Accent6 15 2" xfId="60516"/>
    <cellStyle name="40% - Accent6 16" xfId="23149"/>
    <cellStyle name="40% - Accent6 16 2" xfId="60883"/>
    <cellStyle name="40% - Accent6 17" xfId="54576"/>
    <cellStyle name="40% - Accent6 17 2" xfId="60897"/>
    <cellStyle name="40% - Accent6 18" xfId="54577"/>
    <cellStyle name="40% - Accent6 18 2" xfId="60911"/>
    <cellStyle name="40% - Accent6 19" xfId="60146"/>
    <cellStyle name="40% - Accent6 2" xfId="23150"/>
    <cellStyle name="40% - Accent6 2 10" xfId="23151"/>
    <cellStyle name="40% - Accent6 2 10 2" xfId="23152"/>
    <cellStyle name="40% - Accent6 2 10 2 2" xfId="23153"/>
    <cellStyle name="40% - Accent6 2 10 2 2 2" xfId="23154"/>
    <cellStyle name="40% - Accent6 2 10 2 2 3" xfId="54578"/>
    <cellStyle name="40% - Accent6 2 10 2 3" xfId="23155"/>
    <cellStyle name="40% - Accent6 2 10 2 4" xfId="23156"/>
    <cellStyle name="40% - Accent6 2 10 3" xfId="23157"/>
    <cellStyle name="40% - Accent6 2 10 3 2" xfId="23158"/>
    <cellStyle name="40% - Accent6 2 10 3 3" xfId="54579"/>
    <cellStyle name="40% - Accent6 2 10 4" xfId="23159"/>
    <cellStyle name="40% - Accent6 2 10 5" xfId="23160"/>
    <cellStyle name="40% - Accent6 2 11" xfId="23161"/>
    <cellStyle name="40% - Accent6 2 11 2" xfId="23162"/>
    <cellStyle name="40% - Accent6 2 11 2 2" xfId="23163"/>
    <cellStyle name="40% - Accent6 2 11 2 3" xfId="54580"/>
    <cellStyle name="40% - Accent6 2 11 3" xfId="23164"/>
    <cellStyle name="40% - Accent6 2 11 4" xfId="23165"/>
    <cellStyle name="40% - Accent6 2 12" xfId="23166"/>
    <cellStyle name="40% - Accent6 2 12 2" xfId="23167"/>
    <cellStyle name="40% - Accent6 2 12 2 2" xfId="23168"/>
    <cellStyle name="40% - Accent6 2 12 2 3" xfId="54581"/>
    <cellStyle name="40% - Accent6 2 12 3" xfId="23169"/>
    <cellStyle name="40% - Accent6 2 12 4" xfId="23170"/>
    <cellStyle name="40% - Accent6 2 13" xfId="23171"/>
    <cellStyle name="40% - Accent6 2 13 2" xfId="23172"/>
    <cellStyle name="40% - Accent6 2 13 3" xfId="54582"/>
    <cellStyle name="40% - Accent6 2 14" xfId="23173"/>
    <cellStyle name="40% - Accent6 2 15" xfId="23174"/>
    <cellStyle name="40% - Accent6 2 16" xfId="60163"/>
    <cellStyle name="40% - Accent6 2 2" xfId="23175"/>
    <cellStyle name="40% - Accent6 2 2 10" xfId="23176"/>
    <cellStyle name="40% - Accent6 2 2 11" xfId="23177"/>
    <cellStyle name="40% - Accent6 2 2 12" xfId="60347"/>
    <cellStyle name="40% - Accent6 2 2 2" xfId="23178"/>
    <cellStyle name="40% - Accent6 2 2 2 10" xfId="23179"/>
    <cellStyle name="40% - Accent6 2 2 2 11" xfId="60715"/>
    <cellStyle name="40% - Accent6 2 2 2 2" xfId="23180"/>
    <cellStyle name="40% - Accent6 2 2 2 2 2" xfId="23181"/>
    <cellStyle name="40% - Accent6 2 2 2 2 2 2" xfId="23182"/>
    <cellStyle name="40% - Accent6 2 2 2 2 2 2 2" xfId="23183"/>
    <cellStyle name="40% - Accent6 2 2 2 2 2 2 2 2" xfId="23184"/>
    <cellStyle name="40% - Accent6 2 2 2 2 2 2 2 2 2" xfId="23185"/>
    <cellStyle name="40% - Accent6 2 2 2 2 2 2 2 2 3" xfId="54583"/>
    <cellStyle name="40% - Accent6 2 2 2 2 2 2 2 3" xfId="23186"/>
    <cellStyle name="40% - Accent6 2 2 2 2 2 2 2 4" xfId="23187"/>
    <cellStyle name="40% - Accent6 2 2 2 2 2 2 3" xfId="23188"/>
    <cellStyle name="40% - Accent6 2 2 2 2 2 2 3 2" xfId="23189"/>
    <cellStyle name="40% - Accent6 2 2 2 2 2 2 3 2 2" xfId="23190"/>
    <cellStyle name="40% - Accent6 2 2 2 2 2 2 3 2 3" xfId="54584"/>
    <cellStyle name="40% - Accent6 2 2 2 2 2 2 3 3" xfId="23191"/>
    <cellStyle name="40% - Accent6 2 2 2 2 2 2 3 4" xfId="23192"/>
    <cellStyle name="40% - Accent6 2 2 2 2 2 2 4" xfId="23193"/>
    <cellStyle name="40% - Accent6 2 2 2 2 2 2 4 2" xfId="23194"/>
    <cellStyle name="40% - Accent6 2 2 2 2 2 2 4 3" xfId="54585"/>
    <cellStyle name="40% - Accent6 2 2 2 2 2 2 5" xfId="23195"/>
    <cellStyle name="40% - Accent6 2 2 2 2 2 2 6" xfId="23196"/>
    <cellStyle name="40% - Accent6 2 2 2 2 2 3" xfId="23197"/>
    <cellStyle name="40% - Accent6 2 2 2 2 2 3 2" xfId="23198"/>
    <cellStyle name="40% - Accent6 2 2 2 2 2 3 2 2" xfId="23199"/>
    <cellStyle name="40% - Accent6 2 2 2 2 2 3 2 3" xfId="54586"/>
    <cellStyle name="40% - Accent6 2 2 2 2 2 3 3" xfId="23200"/>
    <cellStyle name="40% - Accent6 2 2 2 2 2 3 4" xfId="23201"/>
    <cellStyle name="40% - Accent6 2 2 2 2 2 4" xfId="23202"/>
    <cellStyle name="40% - Accent6 2 2 2 2 2 4 2" xfId="23203"/>
    <cellStyle name="40% - Accent6 2 2 2 2 2 4 2 2" xfId="23204"/>
    <cellStyle name="40% - Accent6 2 2 2 2 2 4 2 3" xfId="54587"/>
    <cellStyle name="40% - Accent6 2 2 2 2 2 4 3" xfId="23205"/>
    <cellStyle name="40% - Accent6 2 2 2 2 2 4 4" xfId="23206"/>
    <cellStyle name="40% - Accent6 2 2 2 2 2 5" xfId="23207"/>
    <cellStyle name="40% - Accent6 2 2 2 2 2 5 2" xfId="23208"/>
    <cellStyle name="40% - Accent6 2 2 2 2 2 5 3" xfId="54588"/>
    <cellStyle name="40% - Accent6 2 2 2 2 2 6" xfId="23209"/>
    <cellStyle name="40% - Accent6 2 2 2 2 2 7" xfId="23210"/>
    <cellStyle name="40% - Accent6 2 2 2 2 3" xfId="23211"/>
    <cellStyle name="40% - Accent6 2 2 2 2 3 2" xfId="23212"/>
    <cellStyle name="40% - Accent6 2 2 2 2 3 2 2" xfId="23213"/>
    <cellStyle name="40% - Accent6 2 2 2 2 3 2 2 2" xfId="23214"/>
    <cellStyle name="40% - Accent6 2 2 2 2 3 2 2 3" xfId="54589"/>
    <cellStyle name="40% - Accent6 2 2 2 2 3 2 3" xfId="23215"/>
    <cellStyle name="40% - Accent6 2 2 2 2 3 2 4" xfId="23216"/>
    <cellStyle name="40% - Accent6 2 2 2 2 3 3" xfId="23217"/>
    <cellStyle name="40% - Accent6 2 2 2 2 3 3 2" xfId="23218"/>
    <cellStyle name="40% - Accent6 2 2 2 2 3 3 2 2" xfId="23219"/>
    <cellStyle name="40% - Accent6 2 2 2 2 3 3 2 3" xfId="54590"/>
    <cellStyle name="40% - Accent6 2 2 2 2 3 3 3" xfId="23220"/>
    <cellStyle name="40% - Accent6 2 2 2 2 3 3 4" xfId="23221"/>
    <cellStyle name="40% - Accent6 2 2 2 2 3 4" xfId="23222"/>
    <cellStyle name="40% - Accent6 2 2 2 2 3 4 2" xfId="23223"/>
    <cellStyle name="40% - Accent6 2 2 2 2 3 4 3" xfId="54591"/>
    <cellStyle name="40% - Accent6 2 2 2 2 3 5" xfId="23224"/>
    <cellStyle name="40% - Accent6 2 2 2 2 3 6" xfId="23225"/>
    <cellStyle name="40% - Accent6 2 2 2 2 4" xfId="23226"/>
    <cellStyle name="40% - Accent6 2 2 2 2 4 2" xfId="23227"/>
    <cellStyle name="40% - Accent6 2 2 2 2 4 2 2" xfId="23228"/>
    <cellStyle name="40% - Accent6 2 2 2 2 4 2 3" xfId="54592"/>
    <cellStyle name="40% - Accent6 2 2 2 2 4 3" xfId="23229"/>
    <cellStyle name="40% - Accent6 2 2 2 2 4 4" xfId="23230"/>
    <cellStyle name="40% - Accent6 2 2 2 2 5" xfId="23231"/>
    <cellStyle name="40% - Accent6 2 2 2 2 5 2" xfId="23232"/>
    <cellStyle name="40% - Accent6 2 2 2 2 5 2 2" xfId="23233"/>
    <cellStyle name="40% - Accent6 2 2 2 2 5 2 3" xfId="54593"/>
    <cellStyle name="40% - Accent6 2 2 2 2 5 3" xfId="23234"/>
    <cellStyle name="40% - Accent6 2 2 2 2 5 4" xfId="23235"/>
    <cellStyle name="40% - Accent6 2 2 2 2 6" xfId="23236"/>
    <cellStyle name="40% - Accent6 2 2 2 2 6 2" xfId="23237"/>
    <cellStyle name="40% - Accent6 2 2 2 2 6 3" xfId="54594"/>
    <cellStyle name="40% - Accent6 2 2 2 2 7" xfId="23238"/>
    <cellStyle name="40% - Accent6 2 2 2 2 8" xfId="23239"/>
    <cellStyle name="40% - Accent6 2 2 2 3" xfId="23240"/>
    <cellStyle name="40% - Accent6 2 2 2 3 2" xfId="23241"/>
    <cellStyle name="40% - Accent6 2 2 2 3 2 2" xfId="23242"/>
    <cellStyle name="40% - Accent6 2 2 2 3 2 2 2" xfId="23243"/>
    <cellStyle name="40% - Accent6 2 2 2 3 2 2 2 2" xfId="23244"/>
    <cellStyle name="40% - Accent6 2 2 2 3 2 2 2 3" xfId="54595"/>
    <cellStyle name="40% - Accent6 2 2 2 3 2 2 3" xfId="23245"/>
    <cellStyle name="40% - Accent6 2 2 2 3 2 2 4" xfId="23246"/>
    <cellStyle name="40% - Accent6 2 2 2 3 2 3" xfId="23247"/>
    <cellStyle name="40% - Accent6 2 2 2 3 2 3 2" xfId="23248"/>
    <cellStyle name="40% - Accent6 2 2 2 3 2 3 2 2" xfId="23249"/>
    <cellStyle name="40% - Accent6 2 2 2 3 2 3 2 3" xfId="54596"/>
    <cellStyle name="40% - Accent6 2 2 2 3 2 3 3" xfId="23250"/>
    <cellStyle name="40% - Accent6 2 2 2 3 2 3 4" xfId="23251"/>
    <cellStyle name="40% - Accent6 2 2 2 3 2 4" xfId="23252"/>
    <cellStyle name="40% - Accent6 2 2 2 3 2 4 2" xfId="23253"/>
    <cellStyle name="40% - Accent6 2 2 2 3 2 4 3" xfId="54597"/>
    <cellStyle name="40% - Accent6 2 2 2 3 2 5" xfId="23254"/>
    <cellStyle name="40% - Accent6 2 2 2 3 2 6" xfId="23255"/>
    <cellStyle name="40% - Accent6 2 2 2 3 3" xfId="23256"/>
    <cellStyle name="40% - Accent6 2 2 2 3 3 2" xfId="23257"/>
    <cellStyle name="40% - Accent6 2 2 2 3 3 2 2" xfId="23258"/>
    <cellStyle name="40% - Accent6 2 2 2 3 3 2 3" xfId="54598"/>
    <cellStyle name="40% - Accent6 2 2 2 3 3 3" xfId="23259"/>
    <cellStyle name="40% - Accent6 2 2 2 3 3 4" xfId="23260"/>
    <cellStyle name="40% - Accent6 2 2 2 3 4" xfId="23261"/>
    <cellStyle name="40% - Accent6 2 2 2 3 4 2" xfId="23262"/>
    <cellStyle name="40% - Accent6 2 2 2 3 4 2 2" xfId="23263"/>
    <cellStyle name="40% - Accent6 2 2 2 3 4 2 3" xfId="54599"/>
    <cellStyle name="40% - Accent6 2 2 2 3 4 3" xfId="23264"/>
    <cellStyle name="40% - Accent6 2 2 2 3 4 4" xfId="23265"/>
    <cellStyle name="40% - Accent6 2 2 2 3 5" xfId="23266"/>
    <cellStyle name="40% - Accent6 2 2 2 3 5 2" xfId="23267"/>
    <cellStyle name="40% - Accent6 2 2 2 3 5 3" xfId="54600"/>
    <cellStyle name="40% - Accent6 2 2 2 3 6" xfId="23268"/>
    <cellStyle name="40% - Accent6 2 2 2 3 7" xfId="23269"/>
    <cellStyle name="40% - Accent6 2 2 2 4" xfId="23270"/>
    <cellStyle name="40% - Accent6 2 2 2 4 2" xfId="23271"/>
    <cellStyle name="40% - Accent6 2 2 2 4 2 2" xfId="23272"/>
    <cellStyle name="40% - Accent6 2 2 2 4 2 2 2" xfId="23273"/>
    <cellStyle name="40% - Accent6 2 2 2 4 2 2 3" xfId="54601"/>
    <cellStyle name="40% - Accent6 2 2 2 4 2 3" xfId="23274"/>
    <cellStyle name="40% - Accent6 2 2 2 4 2 4" xfId="23275"/>
    <cellStyle name="40% - Accent6 2 2 2 4 3" xfId="23276"/>
    <cellStyle name="40% - Accent6 2 2 2 4 3 2" xfId="23277"/>
    <cellStyle name="40% - Accent6 2 2 2 4 3 2 2" xfId="23278"/>
    <cellStyle name="40% - Accent6 2 2 2 4 3 2 3" xfId="54602"/>
    <cellStyle name="40% - Accent6 2 2 2 4 3 3" xfId="23279"/>
    <cellStyle name="40% - Accent6 2 2 2 4 3 4" xfId="23280"/>
    <cellStyle name="40% - Accent6 2 2 2 4 4" xfId="23281"/>
    <cellStyle name="40% - Accent6 2 2 2 4 4 2" xfId="23282"/>
    <cellStyle name="40% - Accent6 2 2 2 4 4 3" xfId="54603"/>
    <cellStyle name="40% - Accent6 2 2 2 4 5" xfId="23283"/>
    <cellStyle name="40% - Accent6 2 2 2 4 6" xfId="23284"/>
    <cellStyle name="40% - Accent6 2 2 2 5" xfId="23285"/>
    <cellStyle name="40% - Accent6 2 2 2 5 2" xfId="23286"/>
    <cellStyle name="40% - Accent6 2 2 2 5 2 2" xfId="23287"/>
    <cellStyle name="40% - Accent6 2 2 2 5 2 2 2" xfId="23288"/>
    <cellStyle name="40% - Accent6 2 2 2 5 2 2 3" xfId="54604"/>
    <cellStyle name="40% - Accent6 2 2 2 5 2 3" xfId="23289"/>
    <cellStyle name="40% - Accent6 2 2 2 5 2 4" xfId="23290"/>
    <cellStyle name="40% - Accent6 2 2 2 5 3" xfId="23291"/>
    <cellStyle name="40% - Accent6 2 2 2 5 3 2" xfId="23292"/>
    <cellStyle name="40% - Accent6 2 2 2 5 3 3" xfId="54605"/>
    <cellStyle name="40% - Accent6 2 2 2 5 4" xfId="23293"/>
    <cellStyle name="40% - Accent6 2 2 2 5 5" xfId="23294"/>
    <cellStyle name="40% - Accent6 2 2 2 6" xfId="23295"/>
    <cellStyle name="40% - Accent6 2 2 2 6 2" xfId="23296"/>
    <cellStyle name="40% - Accent6 2 2 2 6 2 2" xfId="23297"/>
    <cellStyle name="40% - Accent6 2 2 2 6 2 3" xfId="54606"/>
    <cellStyle name="40% - Accent6 2 2 2 6 3" xfId="23298"/>
    <cellStyle name="40% - Accent6 2 2 2 6 4" xfId="23299"/>
    <cellStyle name="40% - Accent6 2 2 2 7" xfId="23300"/>
    <cellStyle name="40% - Accent6 2 2 2 7 2" xfId="23301"/>
    <cellStyle name="40% - Accent6 2 2 2 7 2 2" xfId="23302"/>
    <cellStyle name="40% - Accent6 2 2 2 7 2 3" xfId="54607"/>
    <cellStyle name="40% - Accent6 2 2 2 7 3" xfId="23303"/>
    <cellStyle name="40% - Accent6 2 2 2 7 4" xfId="23304"/>
    <cellStyle name="40% - Accent6 2 2 2 8" xfId="23305"/>
    <cellStyle name="40% - Accent6 2 2 2 8 2" xfId="23306"/>
    <cellStyle name="40% - Accent6 2 2 2 8 3" xfId="54608"/>
    <cellStyle name="40% - Accent6 2 2 2 9" xfId="23307"/>
    <cellStyle name="40% - Accent6 2 2 3" xfId="23308"/>
    <cellStyle name="40% - Accent6 2 2 3 2" xfId="23309"/>
    <cellStyle name="40% - Accent6 2 2 3 2 2" xfId="23310"/>
    <cellStyle name="40% - Accent6 2 2 3 2 2 2" xfId="23311"/>
    <cellStyle name="40% - Accent6 2 2 3 2 2 2 2" xfId="23312"/>
    <cellStyle name="40% - Accent6 2 2 3 2 2 2 2 2" xfId="23313"/>
    <cellStyle name="40% - Accent6 2 2 3 2 2 2 2 3" xfId="54609"/>
    <cellStyle name="40% - Accent6 2 2 3 2 2 2 3" xfId="23314"/>
    <cellStyle name="40% - Accent6 2 2 3 2 2 2 4" xfId="23315"/>
    <cellStyle name="40% - Accent6 2 2 3 2 2 3" xfId="23316"/>
    <cellStyle name="40% - Accent6 2 2 3 2 2 3 2" xfId="23317"/>
    <cellStyle name="40% - Accent6 2 2 3 2 2 3 2 2" xfId="23318"/>
    <cellStyle name="40% - Accent6 2 2 3 2 2 3 2 3" xfId="54610"/>
    <cellStyle name="40% - Accent6 2 2 3 2 2 3 3" xfId="23319"/>
    <cellStyle name="40% - Accent6 2 2 3 2 2 3 4" xfId="23320"/>
    <cellStyle name="40% - Accent6 2 2 3 2 2 4" xfId="23321"/>
    <cellStyle name="40% - Accent6 2 2 3 2 2 4 2" xfId="23322"/>
    <cellStyle name="40% - Accent6 2 2 3 2 2 4 3" xfId="54611"/>
    <cellStyle name="40% - Accent6 2 2 3 2 2 5" xfId="23323"/>
    <cellStyle name="40% - Accent6 2 2 3 2 2 6" xfId="23324"/>
    <cellStyle name="40% - Accent6 2 2 3 2 3" xfId="23325"/>
    <cellStyle name="40% - Accent6 2 2 3 2 3 2" xfId="23326"/>
    <cellStyle name="40% - Accent6 2 2 3 2 3 2 2" xfId="23327"/>
    <cellStyle name="40% - Accent6 2 2 3 2 3 2 3" xfId="54612"/>
    <cellStyle name="40% - Accent6 2 2 3 2 3 3" xfId="23328"/>
    <cellStyle name="40% - Accent6 2 2 3 2 3 4" xfId="23329"/>
    <cellStyle name="40% - Accent6 2 2 3 2 4" xfId="23330"/>
    <cellStyle name="40% - Accent6 2 2 3 2 4 2" xfId="23331"/>
    <cellStyle name="40% - Accent6 2 2 3 2 4 2 2" xfId="23332"/>
    <cellStyle name="40% - Accent6 2 2 3 2 4 2 3" xfId="54613"/>
    <cellStyle name="40% - Accent6 2 2 3 2 4 3" xfId="23333"/>
    <cellStyle name="40% - Accent6 2 2 3 2 4 4" xfId="23334"/>
    <cellStyle name="40% - Accent6 2 2 3 2 5" xfId="23335"/>
    <cellStyle name="40% - Accent6 2 2 3 2 5 2" xfId="23336"/>
    <cellStyle name="40% - Accent6 2 2 3 2 5 3" xfId="54614"/>
    <cellStyle name="40% - Accent6 2 2 3 2 6" xfId="23337"/>
    <cellStyle name="40% - Accent6 2 2 3 2 7" xfId="23338"/>
    <cellStyle name="40% - Accent6 2 2 3 3" xfId="23339"/>
    <cellStyle name="40% - Accent6 2 2 3 3 2" xfId="23340"/>
    <cellStyle name="40% - Accent6 2 2 3 3 2 2" xfId="23341"/>
    <cellStyle name="40% - Accent6 2 2 3 3 2 2 2" xfId="23342"/>
    <cellStyle name="40% - Accent6 2 2 3 3 2 2 3" xfId="54615"/>
    <cellStyle name="40% - Accent6 2 2 3 3 2 3" xfId="23343"/>
    <cellStyle name="40% - Accent6 2 2 3 3 2 4" xfId="23344"/>
    <cellStyle name="40% - Accent6 2 2 3 3 3" xfId="23345"/>
    <cellStyle name="40% - Accent6 2 2 3 3 3 2" xfId="23346"/>
    <cellStyle name="40% - Accent6 2 2 3 3 3 2 2" xfId="23347"/>
    <cellStyle name="40% - Accent6 2 2 3 3 3 2 3" xfId="54616"/>
    <cellStyle name="40% - Accent6 2 2 3 3 3 3" xfId="23348"/>
    <cellStyle name="40% - Accent6 2 2 3 3 3 4" xfId="23349"/>
    <cellStyle name="40% - Accent6 2 2 3 3 4" xfId="23350"/>
    <cellStyle name="40% - Accent6 2 2 3 3 4 2" xfId="23351"/>
    <cellStyle name="40% - Accent6 2 2 3 3 4 3" xfId="54617"/>
    <cellStyle name="40% - Accent6 2 2 3 3 5" xfId="23352"/>
    <cellStyle name="40% - Accent6 2 2 3 3 6" xfId="23353"/>
    <cellStyle name="40% - Accent6 2 2 3 4" xfId="23354"/>
    <cellStyle name="40% - Accent6 2 2 3 4 2" xfId="23355"/>
    <cellStyle name="40% - Accent6 2 2 3 4 2 2" xfId="23356"/>
    <cellStyle name="40% - Accent6 2 2 3 4 2 2 2" xfId="23357"/>
    <cellStyle name="40% - Accent6 2 2 3 4 2 2 3" xfId="54618"/>
    <cellStyle name="40% - Accent6 2 2 3 4 2 3" xfId="23358"/>
    <cellStyle name="40% - Accent6 2 2 3 4 2 4" xfId="23359"/>
    <cellStyle name="40% - Accent6 2 2 3 4 3" xfId="23360"/>
    <cellStyle name="40% - Accent6 2 2 3 4 3 2" xfId="23361"/>
    <cellStyle name="40% - Accent6 2 2 3 4 3 3" xfId="54619"/>
    <cellStyle name="40% - Accent6 2 2 3 4 4" xfId="23362"/>
    <cellStyle name="40% - Accent6 2 2 3 4 5" xfId="23363"/>
    <cellStyle name="40% - Accent6 2 2 3 5" xfId="23364"/>
    <cellStyle name="40% - Accent6 2 2 3 5 2" xfId="23365"/>
    <cellStyle name="40% - Accent6 2 2 3 5 2 2" xfId="23366"/>
    <cellStyle name="40% - Accent6 2 2 3 5 2 3" xfId="54620"/>
    <cellStyle name="40% - Accent6 2 2 3 5 3" xfId="23367"/>
    <cellStyle name="40% - Accent6 2 2 3 5 4" xfId="23368"/>
    <cellStyle name="40% - Accent6 2 2 3 6" xfId="23369"/>
    <cellStyle name="40% - Accent6 2 2 3 6 2" xfId="23370"/>
    <cellStyle name="40% - Accent6 2 2 3 6 2 2" xfId="23371"/>
    <cellStyle name="40% - Accent6 2 2 3 6 2 3" xfId="54621"/>
    <cellStyle name="40% - Accent6 2 2 3 6 3" xfId="23372"/>
    <cellStyle name="40% - Accent6 2 2 3 6 4" xfId="23373"/>
    <cellStyle name="40% - Accent6 2 2 3 7" xfId="23374"/>
    <cellStyle name="40% - Accent6 2 2 3 7 2" xfId="23375"/>
    <cellStyle name="40% - Accent6 2 2 3 7 3" xfId="54622"/>
    <cellStyle name="40% - Accent6 2 2 3 8" xfId="23376"/>
    <cellStyle name="40% - Accent6 2 2 3 9" xfId="23377"/>
    <cellStyle name="40% - Accent6 2 2 4" xfId="23378"/>
    <cellStyle name="40% - Accent6 2 2 4 2" xfId="23379"/>
    <cellStyle name="40% - Accent6 2 2 4 2 2" xfId="23380"/>
    <cellStyle name="40% - Accent6 2 2 4 2 2 2" xfId="23381"/>
    <cellStyle name="40% - Accent6 2 2 4 2 2 2 2" xfId="23382"/>
    <cellStyle name="40% - Accent6 2 2 4 2 2 2 3" xfId="54623"/>
    <cellStyle name="40% - Accent6 2 2 4 2 2 3" xfId="23383"/>
    <cellStyle name="40% - Accent6 2 2 4 2 2 4" xfId="23384"/>
    <cellStyle name="40% - Accent6 2 2 4 2 3" xfId="23385"/>
    <cellStyle name="40% - Accent6 2 2 4 2 3 2" xfId="23386"/>
    <cellStyle name="40% - Accent6 2 2 4 2 3 2 2" xfId="23387"/>
    <cellStyle name="40% - Accent6 2 2 4 2 3 2 3" xfId="54624"/>
    <cellStyle name="40% - Accent6 2 2 4 2 3 3" xfId="23388"/>
    <cellStyle name="40% - Accent6 2 2 4 2 3 4" xfId="23389"/>
    <cellStyle name="40% - Accent6 2 2 4 2 4" xfId="23390"/>
    <cellStyle name="40% - Accent6 2 2 4 2 4 2" xfId="23391"/>
    <cellStyle name="40% - Accent6 2 2 4 2 4 3" xfId="54625"/>
    <cellStyle name="40% - Accent6 2 2 4 2 5" xfId="23392"/>
    <cellStyle name="40% - Accent6 2 2 4 2 6" xfId="23393"/>
    <cellStyle name="40% - Accent6 2 2 4 3" xfId="23394"/>
    <cellStyle name="40% - Accent6 2 2 4 3 2" xfId="23395"/>
    <cellStyle name="40% - Accent6 2 2 4 3 2 2" xfId="23396"/>
    <cellStyle name="40% - Accent6 2 2 4 3 2 3" xfId="54626"/>
    <cellStyle name="40% - Accent6 2 2 4 3 3" xfId="23397"/>
    <cellStyle name="40% - Accent6 2 2 4 3 4" xfId="23398"/>
    <cellStyle name="40% - Accent6 2 2 4 4" xfId="23399"/>
    <cellStyle name="40% - Accent6 2 2 4 4 2" xfId="23400"/>
    <cellStyle name="40% - Accent6 2 2 4 4 2 2" xfId="23401"/>
    <cellStyle name="40% - Accent6 2 2 4 4 2 3" xfId="54627"/>
    <cellStyle name="40% - Accent6 2 2 4 4 3" xfId="23402"/>
    <cellStyle name="40% - Accent6 2 2 4 4 4" xfId="23403"/>
    <cellStyle name="40% - Accent6 2 2 4 5" xfId="23404"/>
    <cellStyle name="40% - Accent6 2 2 4 5 2" xfId="23405"/>
    <cellStyle name="40% - Accent6 2 2 4 5 3" xfId="54628"/>
    <cellStyle name="40% - Accent6 2 2 4 6" xfId="23406"/>
    <cellStyle name="40% - Accent6 2 2 4 7" xfId="23407"/>
    <cellStyle name="40% - Accent6 2 2 5" xfId="23408"/>
    <cellStyle name="40% - Accent6 2 2 5 2" xfId="23409"/>
    <cellStyle name="40% - Accent6 2 2 5 2 2" xfId="23410"/>
    <cellStyle name="40% - Accent6 2 2 5 2 2 2" xfId="23411"/>
    <cellStyle name="40% - Accent6 2 2 5 2 2 3" xfId="54629"/>
    <cellStyle name="40% - Accent6 2 2 5 2 3" xfId="23412"/>
    <cellStyle name="40% - Accent6 2 2 5 2 4" xfId="23413"/>
    <cellStyle name="40% - Accent6 2 2 5 3" xfId="23414"/>
    <cellStyle name="40% - Accent6 2 2 5 3 2" xfId="23415"/>
    <cellStyle name="40% - Accent6 2 2 5 3 2 2" xfId="23416"/>
    <cellStyle name="40% - Accent6 2 2 5 3 2 3" xfId="54630"/>
    <cellStyle name="40% - Accent6 2 2 5 3 3" xfId="23417"/>
    <cellStyle name="40% - Accent6 2 2 5 3 4" xfId="23418"/>
    <cellStyle name="40% - Accent6 2 2 5 4" xfId="23419"/>
    <cellStyle name="40% - Accent6 2 2 5 4 2" xfId="23420"/>
    <cellStyle name="40% - Accent6 2 2 5 4 3" xfId="54631"/>
    <cellStyle name="40% - Accent6 2 2 5 5" xfId="23421"/>
    <cellStyle name="40% - Accent6 2 2 5 6" xfId="23422"/>
    <cellStyle name="40% - Accent6 2 2 6" xfId="23423"/>
    <cellStyle name="40% - Accent6 2 2 6 2" xfId="23424"/>
    <cellStyle name="40% - Accent6 2 2 6 2 2" xfId="23425"/>
    <cellStyle name="40% - Accent6 2 2 6 2 2 2" xfId="23426"/>
    <cellStyle name="40% - Accent6 2 2 6 2 2 3" xfId="54632"/>
    <cellStyle name="40% - Accent6 2 2 6 2 3" xfId="23427"/>
    <cellStyle name="40% - Accent6 2 2 6 2 4" xfId="23428"/>
    <cellStyle name="40% - Accent6 2 2 6 3" xfId="23429"/>
    <cellStyle name="40% - Accent6 2 2 6 3 2" xfId="23430"/>
    <cellStyle name="40% - Accent6 2 2 6 3 3" xfId="54633"/>
    <cellStyle name="40% - Accent6 2 2 6 4" xfId="23431"/>
    <cellStyle name="40% - Accent6 2 2 6 5" xfId="23432"/>
    <cellStyle name="40% - Accent6 2 2 7" xfId="23433"/>
    <cellStyle name="40% - Accent6 2 2 7 2" xfId="23434"/>
    <cellStyle name="40% - Accent6 2 2 7 2 2" xfId="23435"/>
    <cellStyle name="40% - Accent6 2 2 7 2 3" xfId="54634"/>
    <cellStyle name="40% - Accent6 2 2 7 3" xfId="23436"/>
    <cellStyle name="40% - Accent6 2 2 7 4" xfId="23437"/>
    <cellStyle name="40% - Accent6 2 2 8" xfId="23438"/>
    <cellStyle name="40% - Accent6 2 2 8 2" xfId="23439"/>
    <cellStyle name="40% - Accent6 2 2 8 2 2" xfId="23440"/>
    <cellStyle name="40% - Accent6 2 2 8 2 3" xfId="54635"/>
    <cellStyle name="40% - Accent6 2 2 8 3" xfId="23441"/>
    <cellStyle name="40% - Accent6 2 2 8 4" xfId="23442"/>
    <cellStyle name="40% - Accent6 2 2 9" xfId="23443"/>
    <cellStyle name="40% - Accent6 2 2 9 2" xfId="23444"/>
    <cellStyle name="40% - Accent6 2 2 9 3" xfId="54636"/>
    <cellStyle name="40% - Accent6 2 3" xfId="23445"/>
    <cellStyle name="40% - Accent6 2 3 10" xfId="23446"/>
    <cellStyle name="40% - Accent6 2 3 11" xfId="23447"/>
    <cellStyle name="40% - Accent6 2 3 12" xfId="60532"/>
    <cellStyle name="40% - Accent6 2 3 2" xfId="23448"/>
    <cellStyle name="40% - Accent6 2 3 2 10" xfId="23449"/>
    <cellStyle name="40% - Accent6 2 3 2 2" xfId="23450"/>
    <cellStyle name="40% - Accent6 2 3 2 2 2" xfId="23451"/>
    <cellStyle name="40% - Accent6 2 3 2 2 2 2" xfId="23452"/>
    <cellStyle name="40% - Accent6 2 3 2 2 2 2 2" xfId="23453"/>
    <cellStyle name="40% - Accent6 2 3 2 2 2 2 2 2" xfId="23454"/>
    <cellStyle name="40% - Accent6 2 3 2 2 2 2 2 2 2" xfId="23455"/>
    <cellStyle name="40% - Accent6 2 3 2 2 2 2 2 2 3" xfId="54637"/>
    <cellStyle name="40% - Accent6 2 3 2 2 2 2 2 3" xfId="23456"/>
    <cellStyle name="40% - Accent6 2 3 2 2 2 2 2 4" xfId="23457"/>
    <cellStyle name="40% - Accent6 2 3 2 2 2 2 3" xfId="23458"/>
    <cellStyle name="40% - Accent6 2 3 2 2 2 2 3 2" xfId="23459"/>
    <cellStyle name="40% - Accent6 2 3 2 2 2 2 3 2 2" xfId="23460"/>
    <cellStyle name="40% - Accent6 2 3 2 2 2 2 3 2 3" xfId="54638"/>
    <cellStyle name="40% - Accent6 2 3 2 2 2 2 3 3" xfId="23461"/>
    <cellStyle name="40% - Accent6 2 3 2 2 2 2 3 4" xfId="23462"/>
    <cellStyle name="40% - Accent6 2 3 2 2 2 2 4" xfId="23463"/>
    <cellStyle name="40% - Accent6 2 3 2 2 2 2 4 2" xfId="23464"/>
    <cellStyle name="40% - Accent6 2 3 2 2 2 2 4 3" xfId="54639"/>
    <cellStyle name="40% - Accent6 2 3 2 2 2 2 5" xfId="23465"/>
    <cellStyle name="40% - Accent6 2 3 2 2 2 2 6" xfId="23466"/>
    <cellStyle name="40% - Accent6 2 3 2 2 2 3" xfId="23467"/>
    <cellStyle name="40% - Accent6 2 3 2 2 2 3 2" xfId="23468"/>
    <cellStyle name="40% - Accent6 2 3 2 2 2 3 2 2" xfId="23469"/>
    <cellStyle name="40% - Accent6 2 3 2 2 2 3 2 3" xfId="54640"/>
    <cellStyle name="40% - Accent6 2 3 2 2 2 3 3" xfId="23470"/>
    <cellStyle name="40% - Accent6 2 3 2 2 2 3 4" xfId="23471"/>
    <cellStyle name="40% - Accent6 2 3 2 2 2 4" xfId="23472"/>
    <cellStyle name="40% - Accent6 2 3 2 2 2 4 2" xfId="23473"/>
    <cellStyle name="40% - Accent6 2 3 2 2 2 4 2 2" xfId="23474"/>
    <cellStyle name="40% - Accent6 2 3 2 2 2 4 2 3" xfId="54641"/>
    <cellStyle name="40% - Accent6 2 3 2 2 2 4 3" xfId="23475"/>
    <cellStyle name="40% - Accent6 2 3 2 2 2 4 4" xfId="23476"/>
    <cellStyle name="40% - Accent6 2 3 2 2 2 5" xfId="23477"/>
    <cellStyle name="40% - Accent6 2 3 2 2 2 5 2" xfId="23478"/>
    <cellStyle name="40% - Accent6 2 3 2 2 2 5 3" xfId="54642"/>
    <cellStyle name="40% - Accent6 2 3 2 2 2 6" xfId="23479"/>
    <cellStyle name="40% - Accent6 2 3 2 2 2 7" xfId="23480"/>
    <cellStyle name="40% - Accent6 2 3 2 2 3" xfId="23481"/>
    <cellStyle name="40% - Accent6 2 3 2 2 3 2" xfId="23482"/>
    <cellStyle name="40% - Accent6 2 3 2 2 3 2 2" xfId="23483"/>
    <cellStyle name="40% - Accent6 2 3 2 2 3 2 2 2" xfId="23484"/>
    <cellStyle name="40% - Accent6 2 3 2 2 3 2 2 3" xfId="54643"/>
    <cellStyle name="40% - Accent6 2 3 2 2 3 2 3" xfId="23485"/>
    <cellStyle name="40% - Accent6 2 3 2 2 3 2 4" xfId="23486"/>
    <cellStyle name="40% - Accent6 2 3 2 2 3 3" xfId="23487"/>
    <cellStyle name="40% - Accent6 2 3 2 2 3 3 2" xfId="23488"/>
    <cellStyle name="40% - Accent6 2 3 2 2 3 3 2 2" xfId="23489"/>
    <cellStyle name="40% - Accent6 2 3 2 2 3 3 2 3" xfId="54644"/>
    <cellStyle name="40% - Accent6 2 3 2 2 3 3 3" xfId="23490"/>
    <cellStyle name="40% - Accent6 2 3 2 2 3 3 4" xfId="23491"/>
    <cellStyle name="40% - Accent6 2 3 2 2 3 4" xfId="23492"/>
    <cellStyle name="40% - Accent6 2 3 2 2 3 4 2" xfId="23493"/>
    <cellStyle name="40% - Accent6 2 3 2 2 3 4 3" xfId="54645"/>
    <cellStyle name="40% - Accent6 2 3 2 2 3 5" xfId="23494"/>
    <cellStyle name="40% - Accent6 2 3 2 2 3 6" xfId="23495"/>
    <cellStyle name="40% - Accent6 2 3 2 2 4" xfId="23496"/>
    <cellStyle name="40% - Accent6 2 3 2 2 4 2" xfId="23497"/>
    <cellStyle name="40% - Accent6 2 3 2 2 4 2 2" xfId="23498"/>
    <cellStyle name="40% - Accent6 2 3 2 2 4 2 3" xfId="54646"/>
    <cellStyle name="40% - Accent6 2 3 2 2 4 3" xfId="23499"/>
    <cellStyle name="40% - Accent6 2 3 2 2 4 4" xfId="23500"/>
    <cellStyle name="40% - Accent6 2 3 2 2 5" xfId="23501"/>
    <cellStyle name="40% - Accent6 2 3 2 2 5 2" xfId="23502"/>
    <cellStyle name="40% - Accent6 2 3 2 2 5 2 2" xfId="23503"/>
    <cellStyle name="40% - Accent6 2 3 2 2 5 2 3" xfId="54647"/>
    <cellStyle name="40% - Accent6 2 3 2 2 5 3" xfId="23504"/>
    <cellStyle name="40% - Accent6 2 3 2 2 5 4" xfId="23505"/>
    <cellStyle name="40% - Accent6 2 3 2 2 6" xfId="23506"/>
    <cellStyle name="40% - Accent6 2 3 2 2 6 2" xfId="23507"/>
    <cellStyle name="40% - Accent6 2 3 2 2 6 3" xfId="54648"/>
    <cellStyle name="40% - Accent6 2 3 2 2 7" xfId="23508"/>
    <cellStyle name="40% - Accent6 2 3 2 2 8" xfId="23509"/>
    <cellStyle name="40% - Accent6 2 3 2 3" xfId="23510"/>
    <cellStyle name="40% - Accent6 2 3 2 3 2" xfId="23511"/>
    <cellStyle name="40% - Accent6 2 3 2 3 2 2" xfId="23512"/>
    <cellStyle name="40% - Accent6 2 3 2 3 2 2 2" xfId="23513"/>
    <cellStyle name="40% - Accent6 2 3 2 3 2 2 2 2" xfId="23514"/>
    <cellStyle name="40% - Accent6 2 3 2 3 2 2 2 3" xfId="54649"/>
    <cellStyle name="40% - Accent6 2 3 2 3 2 2 3" xfId="23515"/>
    <cellStyle name="40% - Accent6 2 3 2 3 2 2 4" xfId="23516"/>
    <cellStyle name="40% - Accent6 2 3 2 3 2 3" xfId="23517"/>
    <cellStyle name="40% - Accent6 2 3 2 3 2 3 2" xfId="23518"/>
    <cellStyle name="40% - Accent6 2 3 2 3 2 3 2 2" xfId="23519"/>
    <cellStyle name="40% - Accent6 2 3 2 3 2 3 2 3" xfId="54650"/>
    <cellStyle name="40% - Accent6 2 3 2 3 2 3 3" xfId="23520"/>
    <cellStyle name="40% - Accent6 2 3 2 3 2 3 4" xfId="23521"/>
    <cellStyle name="40% - Accent6 2 3 2 3 2 4" xfId="23522"/>
    <cellStyle name="40% - Accent6 2 3 2 3 2 4 2" xfId="23523"/>
    <cellStyle name="40% - Accent6 2 3 2 3 2 4 3" xfId="54651"/>
    <cellStyle name="40% - Accent6 2 3 2 3 2 5" xfId="23524"/>
    <cellStyle name="40% - Accent6 2 3 2 3 2 6" xfId="23525"/>
    <cellStyle name="40% - Accent6 2 3 2 3 3" xfId="23526"/>
    <cellStyle name="40% - Accent6 2 3 2 3 3 2" xfId="23527"/>
    <cellStyle name="40% - Accent6 2 3 2 3 3 2 2" xfId="23528"/>
    <cellStyle name="40% - Accent6 2 3 2 3 3 2 3" xfId="54652"/>
    <cellStyle name="40% - Accent6 2 3 2 3 3 3" xfId="23529"/>
    <cellStyle name="40% - Accent6 2 3 2 3 3 4" xfId="23530"/>
    <cellStyle name="40% - Accent6 2 3 2 3 4" xfId="23531"/>
    <cellStyle name="40% - Accent6 2 3 2 3 4 2" xfId="23532"/>
    <cellStyle name="40% - Accent6 2 3 2 3 4 2 2" xfId="23533"/>
    <cellStyle name="40% - Accent6 2 3 2 3 4 2 3" xfId="54653"/>
    <cellStyle name="40% - Accent6 2 3 2 3 4 3" xfId="23534"/>
    <cellStyle name="40% - Accent6 2 3 2 3 4 4" xfId="23535"/>
    <cellStyle name="40% - Accent6 2 3 2 3 5" xfId="23536"/>
    <cellStyle name="40% - Accent6 2 3 2 3 5 2" xfId="23537"/>
    <cellStyle name="40% - Accent6 2 3 2 3 5 3" xfId="54654"/>
    <cellStyle name="40% - Accent6 2 3 2 3 6" xfId="23538"/>
    <cellStyle name="40% - Accent6 2 3 2 3 7" xfId="23539"/>
    <cellStyle name="40% - Accent6 2 3 2 4" xfId="23540"/>
    <cellStyle name="40% - Accent6 2 3 2 4 2" xfId="23541"/>
    <cellStyle name="40% - Accent6 2 3 2 4 2 2" xfId="23542"/>
    <cellStyle name="40% - Accent6 2 3 2 4 2 2 2" xfId="23543"/>
    <cellStyle name="40% - Accent6 2 3 2 4 2 2 3" xfId="54655"/>
    <cellStyle name="40% - Accent6 2 3 2 4 2 3" xfId="23544"/>
    <cellStyle name="40% - Accent6 2 3 2 4 2 4" xfId="23545"/>
    <cellStyle name="40% - Accent6 2 3 2 4 3" xfId="23546"/>
    <cellStyle name="40% - Accent6 2 3 2 4 3 2" xfId="23547"/>
    <cellStyle name="40% - Accent6 2 3 2 4 3 2 2" xfId="23548"/>
    <cellStyle name="40% - Accent6 2 3 2 4 3 2 3" xfId="54656"/>
    <cellStyle name="40% - Accent6 2 3 2 4 3 3" xfId="23549"/>
    <cellStyle name="40% - Accent6 2 3 2 4 3 4" xfId="23550"/>
    <cellStyle name="40% - Accent6 2 3 2 4 4" xfId="23551"/>
    <cellStyle name="40% - Accent6 2 3 2 4 4 2" xfId="23552"/>
    <cellStyle name="40% - Accent6 2 3 2 4 4 3" xfId="54657"/>
    <cellStyle name="40% - Accent6 2 3 2 4 5" xfId="23553"/>
    <cellStyle name="40% - Accent6 2 3 2 4 6" xfId="23554"/>
    <cellStyle name="40% - Accent6 2 3 2 5" xfId="23555"/>
    <cellStyle name="40% - Accent6 2 3 2 5 2" xfId="23556"/>
    <cellStyle name="40% - Accent6 2 3 2 5 2 2" xfId="23557"/>
    <cellStyle name="40% - Accent6 2 3 2 5 2 2 2" xfId="23558"/>
    <cellStyle name="40% - Accent6 2 3 2 5 2 2 3" xfId="54658"/>
    <cellStyle name="40% - Accent6 2 3 2 5 2 3" xfId="23559"/>
    <cellStyle name="40% - Accent6 2 3 2 5 2 4" xfId="23560"/>
    <cellStyle name="40% - Accent6 2 3 2 5 3" xfId="23561"/>
    <cellStyle name="40% - Accent6 2 3 2 5 3 2" xfId="23562"/>
    <cellStyle name="40% - Accent6 2 3 2 5 3 3" xfId="54659"/>
    <cellStyle name="40% - Accent6 2 3 2 5 4" xfId="23563"/>
    <cellStyle name="40% - Accent6 2 3 2 5 5" xfId="23564"/>
    <cellStyle name="40% - Accent6 2 3 2 6" xfId="23565"/>
    <cellStyle name="40% - Accent6 2 3 2 6 2" xfId="23566"/>
    <cellStyle name="40% - Accent6 2 3 2 6 2 2" xfId="23567"/>
    <cellStyle name="40% - Accent6 2 3 2 6 2 3" xfId="54660"/>
    <cellStyle name="40% - Accent6 2 3 2 6 3" xfId="23568"/>
    <cellStyle name="40% - Accent6 2 3 2 6 4" xfId="23569"/>
    <cellStyle name="40% - Accent6 2 3 2 7" xfId="23570"/>
    <cellStyle name="40% - Accent6 2 3 2 7 2" xfId="23571"/>
    <cellStyle name="40% - Accent6 2 3 2 7 2 2" xfId="23572"/>
    <cellStyle name="40% - Accent6 2 3 2 7 2 3" xfId="54661"/>
    <cellStyle name="40% - Accent6 2 3 2 7 3" xfId="23573"/>
    <cellStyle name="40% - Accent6 2 3 2 7 4" xfId="23574"/>
    <cellStyle name="40% - Accent6 2 3 2 8" xfId="23575"/>
    <cellStyle name="40% - Accent6 2 3 2 8 2" xfId="23576"/>
    <cellStyle name="40% - Accent6 2 3 2 8 3" xfId="54662"/>
    <cellStyle name="40% - Accent6 2 3 2 9" xfId="23577"/>
    <cellStyle name="40% - Accent6 2 3 3" xfId="23578"/>
    <cellStyle name="40% - Accent6 2 3 3 2" xfId="23579"/>
    <cellStyle name="40% - Accent6 2 3 3 2 2" xfId="23580"/>
    <cellStyle name="40% - Accent6 2 3 3 2 2 2" xfId="23581"/>
    <cellStyle name="40% - Accent6 2 3 3 2 2 2 2" xfId="23582"/>
    <cellStyle name="40% - Accent6 2 3 3 2 2 2 2 2" xfId="23583"/>
    <cellStyle name="40% - Accent6 2 3 3 2 2 2 2 3" xfId="54663"/>
    <cellStyle name="40% - Accent6 2 3 3 2 2 2 3" xfId="23584"/>
    <cellStyle name="40% - Accent6 2 3 3 2 2 2 4" xfId="23585"/>
    <cellStyle name="40% - Accent6 2 3 3 2 2 3" xfId="23586"/>
    <cellStyle name="40% - Accent6 2 3 3 2 2 3 2" xfId="23587"/>
    <cellStyle name="40% - Accent6 2 3 3 2 2 3 2 2" xfId="23588"/>
    <cellStyle name="40% - Accent6 2 3 3 2 2 3 2 3" xfId="54664"/>
    <cellStyle name="40% - Accent6 2 3 3 2 2 3 3" xfId="23589"/>
    <cellStyle name="40% - Accent6 2 3 3 2 2 3 4" xfId="23590"/>
    <cellStyle name="40% - Accent6 2 3 3 2 2 4" xfId="23591"/>
    <cellStyle name="40% - Accent6 2 3 3 2 2 4 2" xfId="23592"/>
    <cellStyle name="40% - Accent6 2 3 3 2 2 4 3" xfId="54665"/>
    <cellStyle name="40% - Accent6 2 3 3 2 2 5" xfId="23593"/>
    <cellStyle name="40% - Accent6 2 3 3 2 2 6" xfId="23594"/>
    <cellStyle name="40% - Accent6 2 3 3 2 3" xfId="23595"/>
    <cellStyle name="40% - Accent6 2 3 3 2 3 2" xfId="23596"/>
    <cellStyle name="40% - Accent6 2 3 3 2 3 2 2" xfId="23597"/>
    <cellStyle name="40% - Accent6 2 3 3 2 3 2 3" xfId="54666"/>
    <cellStyle name="40% - Accent6 2 3 3 2 3 3" xfId="23598"/>
    <cellStyle name="40% - Accent6 2 3 3 2 3 4" xfId="23599"/>
    <cellStyle name="40% - Accent6 2 3 3 2 4" xfId="23600"/>
    <cellStyle name="40% - Accent6 2 3 3 2 4 2" xfId="23601"/>
    <cellStyle name="40% - Accent6 2 3 3 2 4 2 2" xfId="23602"/>
    <cellStyle name="40% - Accent6 2 3 3 2 4 2 3" xfId="54667"/>
    <cellStyle name="40% - Accent6 2 3 3 2 4 3" xfId="23603"/>
    <cellStyle name="40% - Accent6 2 3 3 2 4 4" xfId="23604"/>
    <cellStyle name="40% - Accent6 2 3 3 2 5" xfId="23605"/>
    <cellStyle name="40% - Accent6 2 3 3 2 5 2" xfId="23606"/>
    <cellStyle name="40% - Accent6 2 3 3 2 5 3" xfId="54668"/>
    <cellStyle name="40% - Accent6 2 3 3 2 6" xfId="23607"/>
    <cellStyle name="40% - Accent6 2 3 3 2 7" xfId="23608"/>
    <cellStyle name="40% - Accent6 2 3 3 3" xfId="23609"/>
    <cellStyle name="40% - Accent6 2 3 3 3 2" xfId="23610"/>
    <cellStyle name="40% - Accent6 2 3 3 3 2 2" xfId="23611"/>
    <cellStyle name="40% - Accent6 2 3 3 3 2 2 2" xfId="23612"/>
    <cellStyle name="40% - Accent6 2 3 3 3 2 2 3" xfId="54669"/>
    <cellStyle name="40% - Accent6 2 3 3 3 2 3" xfId="23613"/>
    <cellStyle name="40% - Accent6 2 3 3 3 2 4" xfId="23614"/>
    <cellStyle name="40% - Accent6 2 3 3 3 3" xfId="23615"/>
    <cellStyle name="40% - Accent6 2 3 3 3 3 2" xfId="23616"/>
    <cellStyle name="40% - Accent6 2 3 3 3 3 2 2" xfId="23617"/>
    <cellStyle name="40% - Accent6 2 3 3 3 3 2 3" xfId="54670"/>
    <cellStyle name="40% - Accent6 2 3 3 3 3 3" xfId="23618"/>
    <cellStyle name="40% - Accent6 2 3 3 3 3 4" xfId="23619"/>
    <cellStyle name="40% - Accent6 2 3 3 3 4" xfId="23620"/>
    <cellStyle name="40% - Accent6 2 3 3 3 4 2" xfId="23621"/>
    <cellStyle name="40% - Accent6 2 3 3 3 4 3" xfId="54671"/>
    <cellStyle name="40% - Accent6 2 3 3 3 5" xfId="23622"/>
    <cellStyle name="40% - Accent6 2 3 3 3 6" xfId="23623"/>
    <cellStyle name="40% - Accent6 2 3 3 4" xfId="23624"/>
    <cellStyle name="40% - Accent6 2 3 3 4 2" xfId="23625"/>
    <cellStyle name="40% - Accent6 2 3 3 4 2 2" xfId="23626"/>
    <cellStyle name="40% - Accent6 2 3 3 4 2 3" xfId="54672"/>
    <cellStyle name="40% - Accent6 2 3 3 4 3" xfId="23627"/>
    <cellStyle name="40% - Accent6 2 3 3 4 4" xfId="23628"/>
    <cellStyle name="40% - Accent6 2 3 3 5" xfId="23629"/>
    <cellStyle name="40% - Accent6 2 3 3 5 2" xfId="23630"/>
    <cellStyle name="40% - Accent6 2 3 3 5 2 2" xfId="23631"/>
    <cellStyle name="40% - Accent6 2 3 3 5 2 3" xfId="54673"/>
    <cellStyle name="40% - Accent6 2 3 3 5 3" xfId="23632"/>
    <cellStyle name="40% - Accent6 2 3 3 5 4" xfId="23633"/>
    <cellStyle name="40% - Accent6 2 3 3 6" xfId="23634"/>
    <cellStyle name="40% - Accent6 2 3 3 6 2" xfId="23635"/>
    <cellStyle name="40% - Accent6 2 3 3 6 3" xfId="54674"/>
    <cellStyle name="40% - Accent6 2 3 3 7" xfId="23636"/>
    <cellStyle name="40% - Accent6 2 3 3 8" xfId="23637"/>
    <cellStyle name="40% - Accent6 2 3 4" xfId="23638"/>
    <cellStyle name="40% - Accent6 2 3 4 2" xfId="23639"/>
    <cellStyle name="40% - Accent6 2 3 4 2 2" xfId="23640"/>
    <cellStyle name="40% - Accent6 2 3 4 2 2 2" xfId="23641"/>
    <cellStyle name="40% - Accent6 2 3 4 2 2 2 2" xfId="23642"/>
    <cellStyle name="40% - Accent6 2 3 4 2 2 2 3" xfId="54675"/>
    <cellStyle name="40% - Accent6 2 3 4 2 2 3" xfId="23643"/>
    <cellStyle name="40% - Accent6 2 3 4 2 2 4" xfId="23644"/>
    <cellStyle name="40% - Accent6 2 3 4 2 3" xfId="23645"/>
    <cellStyle name="40% - Accent6 2 3 4 2 3 2" xfId="23646"/>
    <cellStyle name="40% - Accent6 2 3 4 2 3 2 2" xfId="23647"/>
    <cellStyle name="40% - Accent6 2 3 4 2 3 2 3" xfId="54676"/>
    <cellStyle name="40% - Accent6 2 3 4 2 3 3" xfId="23648"/>
    <cellStyle name="40% - Accent6 2 3 4 2 3 4" xfId="23649"/>
    <cellStyle name="40% - Accent6 2 3 4 2 4" xfId="23650"/>
    <cellStyle name="40% - Accent6 2 3 4 2 4 2" xfId="23651"/>
    <cellStyle name="40% - Accent6 2 3 4 2 4 3" xfId="54677"/>
    <cellStyle name="40% - Accent6 2 3 4 2 5" xfId="23652"/>
    <cellStyle name="40% - Accent6 2 3 4 2 6" xfId="23653"/>
    <cellStyle name="40% - Accent6 2 3 4 3" xfId="23654"/>
    <cellStyle name="40% - Accent6 2 3 4 3 2" xfId="23655"/>
    <cellStyle name="40% - Accent6 2 3 4 3 2 2" xfId="23656"/>
    <cellStyle name="40% - Accent6 2 3 4 3 2 3" xfId="54678"/>
    <cellStyle name="40% - Accent6 2 3 4 3 3" xfId="23657"/>
    <cellStyle name="40% - Accent6 2 3 4 3 4" xfId="23658"/>
    <cellStyle name="40% - Accent6 2 3 4 4" xfId="23659"/>
    <cellStyle name="40% - Accent6 2 3 4 4 2" xfId="23660"/>
    <cellStyle name="40% - Accent6 2 3 4 4 2 2" xfId="23661"/>
    <cellStyle name="40% - Accent6 2 3 4 4 2 3" xfId="54679"/>
    <cellStyle name="40% - Accent6 2 3 4 4 3" xfId="23662"/>
    <cellStyle name="40% - Accent6 2 3 4 4 4" xfId="23663"/>
    <cellStyle name="40% - Accent6 2 3 4 5" xfId="23664"/>
    <cellStyle name="40% - Accent6 2 3 4 5 2" xfId="23665"/>
    <cellStyle name="40% - Accent6 2 3 4 5 3" xfId="54680"/>
    <cellStyle name="40% - Accent6 2 3 4 6" xfId="23666"/>
    <cellStyle name="40% - Accent6 2 3 4 7" xfId="23667"/>
    <cellStyle name="40% - Accent6 2 3 5" xfId="23668"/>
    <cellStyle name="40% - Accent6 2 3 5 2" xfId="23669"/>
    <cellStyle name="40% - Accent6 2 3 5 2 2" xfId="23670"/>
    <cellStyle name="40% - Accent6 2 3 5 2 2 2" xfId="23671"/>
    <cellStyle name="40% - Accent6 2 3 5 2 2 3" xfId="54681"/>
    <cellStyle name="40% - Accent6 2 3 5 2 3" xfId="23672"/>
    <cellStyle name="40% - Accent6 2 3 5 2 4" xfId="23673"/>
    <cellStyle name="40% - Accent6 2 3 5 3" xfId="23674"/>
    <cellStyle name="40% - Accent6 2 3 5 3 2" xfId="23675"/>
    <cellStyle name="40% - Accent6 2 3 5 3 2 2" xfId="23676"/>
    <cellStyle name="40% - Accent6 2 3 5 3 2 3" xfId="54682"/>
    <cellStyle name="40% - Accent6 2 3 5 3 3" xfId="23677"/>
    <cellStyle name="40% - Accent6 2 3 5 3 4" xfId="23678"/>
    <cellStyle name="40% - Accent6 2 3 5 4" xfId="23679"/>
    <cellStyle name="40% - Accent6 2 3 5 4 2" xfId="23680"/>
    <cellStyle name="40% - Accent6 2 3 5 4 3" xfId="54683"/>
    <cellStyle name="40% - Accent6 2 3 5 5" xfId="23681"/>
    <cellStyle name="40% - Accent6 2 3 5 6" xfId="23682"/>
    <cellStyle name="40% - Accent6 2 3 6" xfId="23683"/>
    <cellStyle name="40% - Accent6 2 3 6 2" xfId="23684"/>
    <cellStyle name="40% - Accent6 2 3 6 2 2" xfId="23685"/>
    <cellStyle name="40% - Accent6 2 3 6 2 2 2" xfId="23686"/>
    <cellStyle name="40% - Accent6 2 3 6 2 2 3" xfId="54684"/>
    <cellStyle name="40% - Accent6 2 3 6 2 3" xfId="23687"/>
    <cellStyle name="40% - Accent6 2 3 6 2 4" xfId="23688"/>
    <cellStyle name="40% - Accent6 2 3 6 3" xfId="23689"/>
    <cellStyle name="40% - Accent6 2 3 6 3 2" xfId="23690"/>
    <cellStyle name="40% - Accent6 2 3 6 3 3" xfId="54685"/>
    <cellStyle name="40% - Accent6 2 3 6 4" xfId="23691"/>
    <cellStyle name="40% - Accent6 2 3 6 5" xfId="23692"/>
    <cellStyle name="40% - Accent6 2 3 7" xfId="23693"/>
    <cellStyle name="40% - Accent6 2 3 7 2" xfId="23694"/>
    <cellStyle name="40% - Accent6 2 3 7 2 2" xfId="23695"/>
    <cellStyle name="40% - Accent6 2 3 7 2 3" xfId="54686"/>
    <cellStyle name="40% - Accent6 2 3 7 3" xfId="23696"/>
    <cellStyle name="40% - Accent6 2 3 7 4" xfId="23697"/>
    <cellStyle name="40% - Accent6 2 3 8" xfId="23698"/>
    <cellStyle name="40% - Accent6 2 3 8 2" xfId="23699"/>
    <cellStyle name="40% - Accent6 2 3 8 2 2" xfId="23700"/>
    <cellStyle name="40% - Accent6 2 3 8 2 3" xfId="54687"/>
    <cellStyle name="40% - Accent6 2 3 8 3" xfId="23701"/>
    <cellStyle name="40% - Accent6 2 3 8 4" xfId="23702"/>
    <cellStyle name="40% - Accent6 2 3 9" xfId="23703"/>
    <cellStyle name="40% - Accent6 2 3 9 2" xfId="23704"/>
    <cellStyle name="40% - Accent6 2 3 9 3" xfId="54688"/>
    <cellStyle name="40% - Accent6 2 4" xfId="23705"/>
    <cellStyle name="40% - Accent6 2 4 10" xfId="23706"/>
    <cellStyle name="40% - Accent6 2 4 2" xfId="23707"/>
    <cellStyle name="40% - Accent6 2 4 2 2" xfId="23708"/>
    <cellStyle name="40% - Accent6 2 4 2 2 2" xfId="23709"/>
    <cellStyle name="40% - Accent6 2 4 2 2 2 2" xfId="23710"/>
    <cellStyle name="40% - Accent6 2 4 2 2 2 2 2" xfId="23711"/>
    <cellStyle name="40% - Accent6 2 4 2 2 2 2 2 2" xfId="23712"/>
    <cellStyle name="40% - Accent6 2 4 2 2 2 2 2 3" xfId="54689"/>
    <cellStyle name="40% - Accent6 2 4 2 2 2 2 3" xfId="23713"/>
    <cellStyle name="40% - Accent6 2 4 2 2 2 2 4" xfId="23714"/>
    <cellStyle name="40% - Accent6 2 4 2 2 2 3" xfId="23715"/>
    <cellStyle name="40% - Accent6 2 4 2 2 2 3 2" xfId="23716"/>
    <cellStyle name="40% - Accent6 2 4 2 2 2 3 2 2" xfId="23717"/>
    <cellStyle name="40% - Accent6 2 4 2 2 2 3 2 3" xfId="54690"/>
    <cellStyle name="40% - Accent6 2 4 2 2 2 3 3" xfId="23718"/>
    <cellStyle name="40% - Accent6 2 4 2 2 2 3 4" xfId="23719"/>
    <cellStyle name="40% - Accent6 2 4 2 2 2 4" xfId="23720"/>
    <cellStyle name="40% - Accent6 2 4 2 2 2 4 2" xfId="23721"/>
    <cellStyle name="40% - Accent6 2 4 2 2 2 4 3" xfId="54691"/>
    <cellStyle name="40% - Accent6 2 4 2 2 2 5" xfId="23722"/>
    <cellStyle name="40% - Accent6 2 4 2 2 2 6" xfId="23723"/>
    <cellStyle name="40% - Accent6 2 4 2 2 3" xfId="23724"/>
    <cellStyle name="40% - Accent6 2 4 2 2 3 2" xfId="23725"/>
    <cellStyle name="40% - Accent6 2 4 2 2 3 2 2" xfId="23726"/>
    <cellStyle name="40% - Accent6 2 4 2 2 3 2 3" xfId="54692"/>
    <cellStyle name="40% - Accent6 2 4 2 2 3 3" xfId="23727"/>
    <cellStyle name="40% - Accent6 2 4 2 2 3 4" xfId="23728"/>
    <cellStyle name="40% - Accent6 2 4 2 2 4" xfId="23729"/>
    <cellStyle name="40% - Accent6 2 4 2 2 4 2" xfId="23730"/>
    <cellStyle name="40% - Accent6 2 4 2 2 4 2 2" xfId="23731"/>
    <cellStyle name="40% - Accent6 2 4 2 2 4 2 3" xfId="54693"/>
    <cellStyle name="40% - Accent6 2 4 2 2 4 3" xfId="23732"/>
    <cellStyle name="40% - Accent6 2 4 2 2 4 4" xfId="23733"/>
    <cellStyle name="40% - Accent6 2 4 2 2 5" xfId="23734"/>
    <cellStyle name="40% - Accent6 2 4 2 2 5 2" xfId="23735"/>
    <cellStyle name="40% - Accent6 2 4 2 2 5 3" xfId="54694"/>
    <cellStyle name="40% - Accent6 2 4 2 2 6" xfId="23736"/>
    <cellStyle name="40% - Accent6 2 4 2 2 7" xfId="23737"/>
    <cellStyle name="40% - Accent6 2 4 2 3" xfId="23738"/>
    <cellStyle name="40% - Accent6 2 4 2 3 2" xfId="23739"/>
    <cellStyle name="40% - Accent6 2 4 2 3 2 2" xfId="23740"/>
    <cellStyle name="40% - Accent6 2 4 2 3 2 2 2" xfId="23741"/>
    <cellStyle name="40% - Accent6 2 4 2 3 2 2 3" xfId="54695"/>
    <cellStyle name="40% - Accent6 2 4 2 3 2 3" xfId="23742"/>
    <cellStyle name="40% - Accent6 2 4 2 3 2 4" xfId="23743"/>
    <cellStyle name="40% - Accent6 2 4 2 3 3" xfId="23744"/>
    <cellStyle name="40% - Accent6 2 4 2 3 3 2" xfId="23745"/>
    <cellStyle name="40% - Accent6 2 4 2 3 3 2 2" xfId="23746"/>
    <cellStyle name="40% - Accent6 2 4 2 3 3 2 3" xfId="54696"/>
    <cellStyle name="40% - Accent6 2 4 2 3 3 3" xfId="23747"/>
    <cellStyle name="40% - Accent6 2 4 2 3 3 4" xfId="23748"/>
    <cellStyle name="40% - Accent6 2 4 2 3 4" xfId="23749"/>
    <cellStyle name="40% - Accent6 2 4 2 3 4 2" xfId="23750"/>
    <cellStyle name="40% - Accent6 2 4 2 3 4 3" xfId="54697"/>
    <cellStyle name="40% - Accent6 2 4 2 3 5" xfId="23751"/>
    <cellStyle name="40% - Accent6 2 4 2 3 6" xfId="23752"/>
    <cellStyle name="40% - Accent6 2 4 2 4" xfId="23753"/>
    <cellStyle name="40% - Accent6 2 4 2 4 2" xfId="23754"/>
    <cellStyle name="40% - Accent6 2 4 2 4 2 2" xfId="23755"/>
    <cellStyle name="40% - Accent6 2 4 2 4 2 3" xfId="54698"/>
    <cellStyle name="40% - Accent6 2 4 2 4 3" xfId="23756"/>
    <cellStyle name="40% - Accent6 2 4 2 4 4" xfId="23757"/>
    <cellStyle name="40% - Accent6 2 4 2 5" xfId="23758"/>
    <cellStyle name="40% - Accent6 2 4 2 5 2" xfId="23759"/>
    <cellStyle name="40% - Accent6 2 4 2 5 2 2" xfId="23760"/>
    <cellStyle name="40% - Accent6 2 4 2 5 2 3" xfId="54699"/>
    <cellStyle name="40% - Accent6 2 4 2 5 3" xfId="23761"/>
    <cellStyle name="40% - Accent6 2 4 2 5 4" xfId="23762"/>
    <cellStyle name="40% - Accent6 2 4 2 6" xfId="23763"/>
    <cellStyle name="40% - Accent6 2 4 2 6 2" xfId="23764"/>
    <cellStyle name="40% - Accent6 2 4 2 6 3" xfId="54700"/>
    <cellStyle name="40% - Accent6 2 4 2 7" xfId="23765"/>
    <cellStyle name="40% - Accent6 2 4 2 8" xfId="23766"/>
    <cellStyle name="40% - Accent6 2 4 3" xfId="23767"/>
    <cellStyle name="40% - Accent6 2 4 3 2" xfId="23768"/>
    <cellStyle name="40% - Accent6 2 4 3 2 2" xfId="23769"/>
    <cellStyle name="40% - Accent6 2 4 3 2 2 2" xfId="23770"/>
    <cellStyle name="40% - Accent6 2 4 3 2 2 2 2" xfId="23771"/>
    <cellStyle name="40% - Accent6 2 4 3 2 2 2 3" xfId="54701"/>
    <cellStyle name="40% - Accent6 2 4 3 2 2 3" xfId="23772"/>
    <cellStyle name="40% - Accent6 2 4 3 2 2 4" xfId="23773"/>
    <cellStyle name="40% - Accent6 2 4 3 2 3" xfId="23774"/>
    <cellStyle name="40% - Accent6 2 4 3 2 3 2" xfId="23775"/>
    <cellStyle name="40% - Accent6 2 4 3 2 3 2 2" xfId="23776"/>
    <cellStyle name="40% - Accent6 2 4 3 2 3 2 3" xfId="54702"/>
    <cellStyle name="40% - Accent6 2 4 3 2 3 3" xfId="23777"/>
    <cellStyle name="40% - Accent6 2 4 3 2 3 4" xfId="23778"/>
    <cellStyle name="40% - Accent6 2 4 3 2 4" xfId="23779"/>
    <cellStyle name="40% - Accent6 2 4 3 2 4 2" xfId="23780"/>
    <cellStyle name="40% - Accent6 2 4 3 2 4 3" xfId="54703"/>
    <cellStyle name="40% - Accent6 2 4 3 2 5" xfId="23781"/>
    <cellStyle name="40% - Accent6 2 4 3 2 6" xfId="23782"/>
    <cellStyle name="40% - Accent6 2 4 3 3" xfId="23783"/>
    <cellStyle name="40% - Accent6 2 4 3 3 2" xfId="23784"/>
    <cellStyle name="40% - Accent6 2 4 3 3 2 2" xfId="23785"/>
    <cellStyle name="40% - Accent6 2 4 3 3 2 3" xfId="54704"/>
    <cellStyle name="40% - Accent6 2 4 3 3 3" xfId="23786"/>
    <cellStyle name="40% - Accent6 2 4 3 3 4" xfId="23787"/>
    <cellStyle name="40% - Accent6 2 4 3 4" xfId="23788"/>
    <cellStyle name="40% - Accent6 2 4 3 4 2" xfId="23789"/>
    <cellStyle name="40% - Accent6 2 4 3 4 2 2" xfId="23790"/>
    <cellStyle name="40% - Accent6 2 4 3 4 2 3" xfId="54705"/>
    <cellStyle name="40% - Accent6 2 4 3 4 3" xfId="23791"/>
    <cellStyle name="40% - Accent6 2 4 3 4 4" xfId="23792"/>
    <cellStyle name="40% - Accent6 2 4 3 5" xfId="23793"/>
    <cellStyle name="40% - Accent6 2 4 3 5 2" xfId="23794"/>
    <cellStyle name="40% - Accent6 2 4 3 5 3" xfId="54706"/>
    <cellStyle name="40% - Accent6 2 4 3 6" xfId="23795"/>
    <cellStyle name="40% - Accent6 2 4 3 7" xfId="23796"/>
    <cellStyle name="40% - Accent6 2 4 4" xfId="23797"/>
    <cellStyle name="40% - Accent6 2 4 4 2" xfId="23798"/>
    <cellStyle name="40% - Accent6 2 4 4 2 2" xfId="23799"/>
    <cellStyle name="40% - Accent6 2 4 4 2 2 2" xfId="23800"/>
    <cellStyle name="40% - Accent6 2 4 4 2 2 3" xfId="54707"/>
    <cellStyle name="40% - Accent6 2 4 4 2 3" xfId="23801"/>
    <cellStyle name="40% - Accent6 2 4 4 2 4" xfId="23802"/>
    <cellStyle name="40% - Accent6 2 4 4 3" xfId="23803"/>
    <cellStyle name="40% - Accent6 2 4 4 3 2" xfId="23804"/>
    <cellStyle name="40% - Accent6 2 4 4 3 2 2" xfId="23805"/>
    <cellStyle name="40% - Accent6 2 4 4 3 2 3" xfId="54708"/>
    <cellStyle name="40% - Accent6 2 4 4 3 3" xfId="23806"/>
    <cellStyle name="40% - Accent6 2 4 4 3 4" xfId="23807"/>
    <cellStyle name="40% - Accent6 2 4 4 4" xfId="23808"/>
    <cellStyle name="40% - Accent6 2 4 4 4 2" xfId="23809"/>
    <cellStyle name="40% - Accent6 2 4 4 4 3" xfId="54709"/>
    <cellStyle name="40% - Accent6 2 4 4 5" xfId="23810"/>
    <cellStyle name="40% - Accent6 2 4 4 6" xfId="23811"/>
    <cellStyle name="40% - Accent6 2 4 5" xfId="23812"/>
    <cellStyle name="40% - Accent6 2 4 5 2" xfId="23813"/>
    <cellStyle name="40% - Accent6 2 4 5 2 2" xfId="23814"/>
    <cellStyle name="40% - Accent6 2 4 5 2 2 2" xfId="23815"/>
    <cellStyle name="40% - Accent6 2 4 5 2 2 3" xfId="54710"/>
    <cellStyle name="40% - Accent6 2 4 5 2 3" xfId="23816"/>
    <cellStyle name="40% - Accent6 2 4 5 2 4" xfId="23817"/>
    <cellStyle name="40% - Accent6 2 4 5 3" xfId="23818"/>
    <cellStyle name="40% - Accent6 2 4 5 3 2" xfId="23819"/>
    <cellStyle name="40% - Accent6 2 4 5 3 3" xfId="54711"/>
    <cellStyle name="40% - Accent6 2 4 5 4" xfId="23820"/>
    <cellStyle name="40% - Accent6 2 4 5 5" xfId="23821"/>
    <cellStyle name="40% - Accent6 2 4 6" xfId="23822"/>
    <cellStyle name="40% - Accent6 2 4 6 2" xfId="23823"/>
    <cellStyle name="40% - Accent6 2 4 6 2 2" xfId="23824"/>
    <cellStyle name="40% - Accent6 2 4 6 2 3" xfId="54712"/>
    <cellStyle name="40% - Accent6 2 4 6 3" xfId="23825"/>
    <cellStyle name="40% - Accent6 2 4 6 4" xfId="23826"/>
    <cellStyle name="40% - Accent6 2 4 7" xfId="23827"/>
    <cellStyle name="40% - Accent6 2 4 7 2" xfId="23828"/>
    <cellStyle name="40% - Accent6 2 4 7 2 2" xfId="23829"/>
    <cellStyle name="40% - Accent6 2 4 7 2 3" xfId="54713"/>
    <cellStyle name="40% - Accent6 2 4 7 3" xfId="23830"/>
    <cellStyle name="40% - Accent6 2 4 7 4" xfId="23831"/>
    <cellStyle name="40% - Accent6 2 4 8" xfId="23832"/>
    <cellStyle name="40% - Accent6 2 4 8 2" xfId="23833"/>
    <cellStyle name="40% - Accent6 2 4 8 3" xfId="54714"/>
    <cellStyle name="40% - Accent6 2 4 9" xfId="23834"/>
    <cellStyle name="40% - Accent6 2 5" xfId="23835"/>
    <cellStyle name="40% - Accent6 2 5 10" xfId="23836"/>
    <cellStyle name="40% - Accent6 2 5 2" xfId="23837"/>
    <cellStyle name="40% - Accent6 2 5 2 2" xfId="23838"/>
    <cellStyle name="40% - Accent6 2 5 2 2 2" xfId="23839"/>
    <cellStyle name="40% - Accent6 2 5 2 2 2 2" xfId="23840"/>
    <cellStyle name="40% - Accent6 2 5 2 2 2 2 2" xfId="23841"/>
    <cellStyle name="40% - Accent6 2 5 2 2 2 2 2 2" xfId="23842"/>
    <cellStyle name="40% - Accent6 2 5 2 2 2 2 2 3" xfId="54715"/>
    <cellStyle name="40% - Accent6 2 5 2 2 2 2 3" xfId="23843"/>
    <cellStyle name="40% - Accent6 2 5 2 2 2 2 4" xfId="23844"/>
    <cellStyle name="40% - Accent6 2 5 2 2 2 3" xfId="23845"/>
    <cellStyle name="40% - Accent6 2 5 2 2 2 3 2" xfId="23846"/>
    <cellStyle name="40% - Accent6 2 5 2 2 2 3 2 2" xfId="23847"/>
    <cellStyle name="40% - Accent6 2 5 2 2 2 3 2 3" xfId="54716"/>
    <cellStyle name="40% - Accent6 2 5 2 2 2 3 3" xfId="23848"/>
    <cellStyle name="40% - Accent6 2 5 2 2 2 3 4" xfId="23849"/>
    <cellStyle name="40% - Accent6 2 5 2 2 2 4" xfId="23850"/>
    <cellStyle name="40% - Accent6 2 5 2 2 2 4 2" xfId="23851"/>
    <cellStyle name="40% - Accent6 2 5 2 2 2 4 3" xfId="54717"/>
    <cellStyle name="40% - Accent6 2 5 2 2 2 5" xfId="23852"/>
    <cellStyle name="40% - Accent6 2 5 2 2 2 6" xfId="23853"/>
    <cellStyle name="40% - Accent6 2 5 2 2 3" xfId="23854"/>
    <cellStyle name="40% - Accent6 2 5 2 2 3 2" xfId="23855"/>
    <cellStyle name="40% - Accent6 2 5 2 2 3 2 2" xfId="23856"/>
    <cellStyle name="40% - Accent6 2 5 2 2 3 2 3" xfId="54718"/>
    <cellStyle name="40% - Accent6 2 5 2 2 3 3" xfId="23857"/>
    <cellStyle name="40% - Accent6 2 5 2 2 3 4" xfId="23858"/>
    <cellStyle name="40% - Accent6 2 5 2 2 4" xfId="23859"/>
    <cellStyle name="40% - Accent6 2 5 2 2 4 2" xfId="23860"/>
    <cellStyle name="40% - Accent6 2 5 2 2 4 2 2" xfId="23861"/>
    <cellStyle name="40% - Accent6 2 5 2 2 4 2 3" xfId="54719"/>
    <cellStyle name="40% - Accent6 2 5 2 2 4 3" xfId="23862"/>
    <cellStyle name="40% - Accent6 2 5 2 2 4 4" xfId="23863"/>
    <cellStyle name="40% - Accent6 2 5 2 2 5" xfId="23864"/>
    <cellStyle name="40% - Accent6 2 5 2 2 5 2" xfId="23865"/>
    <cellStyle name="40% - Accent6 2 5 2 2 5 3" xfId="54720"/>
    <cellStyle name="40% - Accent6 2 5 2 2 6" xfId="23866"/>
    <cellStyle name="40% - Accent6 2 5 2 2 7" xfId="23867"/>
    <cellStyle name="40% - Accent6 2 5 2 3" xfId="23868"/>
    <cellStyle name="40% - Accent6 2 5 2 3 2" xfId="23869"/>
    <cellStyle name="40% - Accent6 2 5 2 3 2 2" xfId="23870"/>
    <cellStyle name="40% - Accent6 2 5 2 3 2 2 2" xfId="23871"/>
    <cellStyle name="40% - Accent6 2 5 2 3 2 2 3" xfId="54721"/>
    <cellStyle name="40% - Accent6 2 5 2 3 2 3" xfId="23872"/>
    <cellStyle name="40% - Accent6 2 5 2 3 2 4" xfId="23873"/>
    <cellStyle name="40% - Accent6 2 5 2 3 3" xfId="23874"/>
    <cellStyle name="40% - Accent6 2 5 2 3 3 2" xfId="23875"/>
    <cellStyle name="40% - Accent6 2 5 2 3 3 2 2" xfId="23876"/>
    <cellStyle name="40% - Accent6 2 5 2 3 3 2 3" xfId="54722"/>
    <cellStyle name="40% - Accent6 2 5 2 3 3 3" xfId="23877"/>
    <cellStyle name="40% - Accent6 2 5 2 3 3 4" xfId="23878"/>
    <cellStyle name="40% - Accent6 2 5 2 3 4" xfId="23879"/>
    <cellStyle name="40% - Accent6 2 5 2 3 4 2" xfId="23880"/>
    <cellStyle name="40% - Accent6 2 5 2 3 4 3" xfId="54723"/>
    <cellStyle name="40% - Accent6 2 5 2 3 5" xfId="23881"/>
    <cellStyle name="40% - Accent6 2 5 2 3 6" xfId="23882"/>
    <cellStyle name="40% - Accent6 2 5 2 4" xfId="23883"/>
    <cellStyle name="40% - Accent6 2 5 2 4 2" xfId="23884"/>
    <cellStyle name="40% - Accent6 2 5 2 4 2 2" xfId="23885"/>
    <cellStyle name="40% - Accent6 2 5 2 4 2 3" xfId="54724"/>
    <cellStyle name="40% - Accent6 2 5 2 4 3" xfId="23886"/>
    <cellStyle name="40% - Accent6 2 5 2 4 4" xfId="23887"/>
    <cellStyle name="40% - Accent6 2 5 2 5" xfId="23888"/>
    <cellStyle name="40% - Accent6 2 5 2 5 2" xfId="23889"/>
    <cellStyle name="40% - Accent6 2 5 2 5 2 2" xfId="23890"/>
    <cellStyle name="40% - Accent6 2 5 2 5 2 3" xfId="54725"/>
    <cellStyle name="40% - Accent6 2 5 2 5 3" xfId="23891"/>
    <cellStyle name="40% - Accent6 2 5 2 5 4" xfId="23892"/>
    <cellStyle name="40% - Accent6 2 5 2 6" xfId="23893"/>
    <cellStyle name="40% - Accent6 2 5 2 6 2" xfId="23894"/>
    <cellStyle name="40% - Accent6 2 5 2 6 3" xfId="54726"/>
    <cellStyle name="40% - Accent6 2 5 2 7" xfId="23895"/>
    <cellStyle name="40% - Accent6 2 5 2 8" xfId="23896"/>
    <cellStyle name="40% - Accent6 2 5 3" xfId="23897"/>
    <cellStyle name="40% - Accent6 2 5 3 2" xfId="23898"/>
    <cellStyle name="40% - Accent6 2 5 3 2 2" xfId="23899"/>
    <cellStyle name="40% - Accent6 2 5 3 2 2 2" xfId="23900"/>
    <cellStyle name="40% - Accent6 2 5 3 2 2 2 2" xfId="23901"/>
    <cellStyle name="40% - Accent6 2 5 3 2 2 2 3" xfId="54727"/>
    <cellStyle name="40% - Accent6 2 5 3 2 2 3" xfId="23902"/>
    <cellStyle name="40% - Accent6 2 5 3 2 2 4" xfId="23903"/>
    <cellStyle name="40% - Accent6 2 5 3 2 3" xfId="23904"/>
    <cellStyle name="40% - Accent6 2 5 3 2 3 2" xfId="23905"/>
    <cellStyle name="40% - Accent6 2 5 3 2 3 2 2" xfId="23906"/>
    <cellStyle name="40% - Accent6 2 5 3 2 3 2 3" xfId="54728"/>
    <cellStyle name="40% - Accent6 2 5 3 2 3 3" xfId="23907"/>
    <cellStyle name="40% - Accent6 2 5 3 2 3 4" xfId="23908"/>
    <cellStyle name="40% - Accent6 2 5 3 2 4" xfId="23909"/>
    <cellStyle name="40% - Accent6 2 5 3 2 4 2" xfId="23910"/>
    <cellStyle name="40% - Accent6 2 5 3 2 4 3" xfId="54729"/>
    <cellStyle name="40% - Accent6 2 5 3 2 5" xfId="23911"/>
    <cellStyle name="40% - Accent6 2 5 3 2 6" xfId="23912"/>
    <cellStyle name="40% - Accent6 2 5 3 3" xfId="23913"/>
    <cellStyle name="40% - Accent6 2 5 3 3 2" xfId="23914"/>
    <cellStyle name="40% - Accent6 2 5 3 3 2 2" xfId="23915"/>
    <cellStyle name="40% - Accent6 2 5 3 3 2 3" xfId="54730"/>
    <cellStyle name="40% - Accent6 2 5 3 3 3" xfId="23916"/>
    <cellStyle name="40% - Accent6 2 5 3 3 4" xfId="23917"/>
    <cellStyle name="40% - Accent6 2 5 3 4" xfId="23918"/>
    <cellStyle name="40% - Accent6 2 5 3 4 2" xfId="23919"/>
    <cellStyle name="40% - Accent6 2 5 3 4 2 2" xfId="23920"/>
    <cellStyle name="40% - Accent6 2 5 3 4 2 3" xfId="54731"/>
    <cellStyle name="40% - Accent6 2 5 3 4 3" xfId="23921"/>
    <cellStyle name="40% - Accent6 2 5 3 4 4" xfId="23922"/>
    <cellStyle name="40% - Accent6 2 5 3 5" xfId="23923"/>
    <cellStyle name="40% - Accent6 2 5 3 5 2" xfId="23924"/>
    <cellStyle name="40% - Accent6 2 5 3 5 3" xfId="54732"/>
    <cellStyle name="40% - Accent6 2 5 3 6" xfId="23925"/>
    <cellStyle name="40% - Accent6 2 5 3 7" xfId="23926"/>
    <cellStyle name="40% - Accent6 2 5 4" xfId="23927"/>
    <cellStyle name="40% - Accent6 2 5 4 2" xfId="23928"/>
    <cellStyle name="40% - Accent6 2 5 4 2 2" xfId="23929"/>
    <cellStyle name="40% - Accent6 2 5 4 2 2 2" xfId="23930"/>
    <cellStyle name="40% - Accent6 2 5 4 2 2 3" xfId="54733"/>
    <cellStyle name="40% - Accent6 2 5 4 2 3" xfId="23931"/>
    <cellStyle name="40% - Accent6 2 5 4 2 4" xfId="23932"/>
    <cellStyle name="40% - Accent6 2 5 4 3" xfId="23933"/>
    <cellStyle name="40% - Accent6 2 5 4 3 2" xfId="23934"/>
    <cellStyle name="40% - Accent6 2 5 4 3 2 2" xfId="23935"/>
    <cellStyle name="40% - Accent6 2 5 4 3 2 3" xfId="54734"/>
    <cellStyle name="40% - Accent6 2 5 4 3 3" xfId="23936"/>
    <cellStyle name="40% - Accent6 2 5 4 3 4" xfId="23937"/>
    <cellStyle name="40% - Accent6 2 5 4 4" xfId="23938"/>
    <cellStyle name="40% - Accent6 2 5 4 4 2" xfId="23939"/>
    <cellStyle name="40% - Accent6 2 5 4 4 3" xfId="54735"/>
    <cellStyle name="40% - Accent6 2 5 4 5" xfId="23940"/>
    <cellStyle name="40% - Accent6 2 5 4 6" xfId="23941"/>
    <cellStyle name="40% - Accent6 2 5 5" xfId="23942"/>
    <cellStyle name="40% - Accent6 2 5 5 2" xfId="23943"/>
    <cellStyle name="40% - Accent6 2 5 5 2 2" xfId="23944"/>
    <cellStyle name="40% - Accent6 2 5 5 2 2 2" xfId="23945"/>
    <cellStyle name="40% - Accent6 2 5 5 2 2 3" xfId="54736"/>
    <cellStyle name="40% - Accent6 2 5 5 2 3" xfId="23946"/>
    <cellStyle name="40% - Accent6 2 5 5 2 4" xfId="23947"/>
    <cellStyle name="40% - Accent6 2 5 5 3" xfId="23948"/>
    <cellStyle name="40% - Accent6 2 5 5 3 2" xfId="23949"/>
    <cellStyle name="40% - Accent6 2 5 5 3 3" xfId="54737"/>
    <cellStyle name="40% - Accent6 2 5 5 4" xfId="23950"/>
    <cellStyle name="40% - Accent6 2 5 5 5" xfId="23951"/>
    <cellStyle name="40% - Accent6 2 5 6" xfId="23952"/>
    <cellStyle name="40% - Accent6 2 5 6 2" xfId="23953"/>
    <cellStyle name="40% - Accent6 2 5 6 2 2" xfId="23954"/>
    <cellStyle name="40% - Accent6 2 5 6 2 3" xfId="54738"/>
    <cellStyle name="40% - Accent6 2 5 6 3" xfId="23955"/>
    <cellStyle name="40% - Accent6 2 5 6 4" xfId="23956"/>
    <cellStyle name="40% - Accent6 2 5 7" xfId="23957"/>
    <cellStyle name="40% - Accent6 2 5 7 2" xfId="23958"/>
    <cellStyle name="40% - Accent6 2 5 7 2 2" xfId="23959"/>
    <cellStyle name="40% - Accent6 2 5 7 2 3" xfId="54739"/>
    <cellStyle name="40% - Accent6 2 5 7 3" xfId="23960"/>
    <cellStyle name="40% - Accent6 2 5 7 4" xfId="23961"/>
    <cellStyle name="40% - Accent6 2 5 8" xfId="23962"/>
    <cellStyle name="40% - Accent6 2 5 8 2" xfId="23963"/>
    <cellStyle name="40% - Accent6 2 5 8 3" xfId="54740"/>
    <cellStyle name="40% - Accent6 2 5 9" xfId="23964"/>
    <cellStyle name="40% - Accent6 2 6" xfId="23965"/>
    <cellStyle name="40% - Accent6 2 6 10" xfId="23966"/>
    <cellStyle name="40% - Accent6 2 6 2" xfId="23967"/>
    <cellStyle name="40% - Accent6 2 6 2 2" xfId="23968"/>
    <cellStyle name="40% - Accent6 2 6 2 2 2" xfId="23969"/>
    <cellStyle name="40% - Accent6 2 6 2 2 2 2" xfId="23970"/>
    <cellStyle name="40% - Accent6 2 6 2 2 2 2 2" xfId="23971"/>
    <cellStyle name="40% - Accent6 2 6 2 2 2 2 2 2" xfId="23972"/>
    <cellStyle name="40% - Accent6 2 6 2 2 2 2 2 3" xfId="54741"/>
    <cellStyle name="40% - Accent6 2 6 2 2 2 2 3" xfId="23973"/>
    <cellStyle name="40% - Accent6 2 6 2 2 2 2 4" xfId="23974"/>
    <cellStyle name="40% - Accent6 2 6 2 2 2 3" xfId="23975"/>
    <cellStyle name="40% - Accent6 2 6 2 2 2 3 2" xfId="23976"/>
    <cellStyle name="40% - Accent6 2 6 2 2 2 3 2 2" xfId="23977"/>
    <cellStyle name="40% - Accent6 2 6 2 2 2 3 2 3" xfId="54742"/>
    <cellStyle name="40% - Accent6 2 6 2 2 2 3 3" xfId="23978"/>
    <cellStyle name="40% - Accent6 2 6 2 2 2 3 4" xfId="23979"/>
    <cellStyle name="40% - Accent6 2 6 2 2 2 4" xfId="23980"/>
    <cellStyle name="40% - Accent6 2 6 2 2 2 4 2" xfId="23981"/>
    <cellStyle name="40% - Accent6 2 6 2 2 2 4 3" xfId="54743"/>
    <cellStyle name="40% - Accent6 2 6 2 2 2 5" xfId="23982"/>
    <cellStyle name="40% - Accent6 2 6 2 2 2 6" xfId="23983"/>
    <cellStyle name="40% - Accent6 2 6 2 2 3" xfId="23984"/>
    <cellStyle name="40% - Accent6 2 6 2 2 3 2" xfId="23985"/>
    <cellStyle name="40% - Accent6 2 6 2 2 3 2 2" xfId="23986"/>
    <cellStyle name="40% - Accent6 2 6 2 2 3 2 3" xfId="54744"/>
    <cellStyle name="40% - Accent6 2 6 2 2 3 3" xfId="23987"/>
    <cellStyle name="40% - Accent6 2 6 2 2 3 4" xfId="23988"/>
    <cellStyle name="40% - Accent6 2 6 2 2 4" xfId="23989"/>
    <cellStyle name="40% - Accent6 2 6 2 2 4 2" xfId="23990"/>
    <cellStyle name="40% - Accent6 2 6 2 2 4 2 2" xfId="23991"/>
    <cellStyle name="40% - Accent6 2 6 2 2 4 2 3" xfId="54745"/>
    <cellStyle name="40% - Accent6 2 6 2 2 4 3" xfId="23992"/>
    <cellStyle name="40% - Accent6 2 6 2 2 4 4" xfId="23993"/>
    <cellStyle name="40% - Accent6 2 6 2 2 5" xfId="23994"/>
    <cellStyle name="40% - Accent6 2 6 2 2 5 2" xfId="23995"/>
    <cellStyle name="40% - Accent6 2 6 2 2 5 3" xfId="54746"/>
    <cellStyle name="40% - Accent6 2 6 2 2 6" xfId="23996"/>
    <cellStyle name="40% - Accent6 2 6 2 2 7" xfId="23997"/>
    <cellStyle name="40% - Accent6 2 6 2 3" xfId="23998"/>
    <cellStyle name="40% - Accent6 2 6 2 3 2" xfId="23999"/>
    <cellStyle name="40% - Accent6 2 6 2 3 2 2" xfId="24000"/>
    <cellStyle name="40% - Accent6 2 6 2 3 2 2 2" xfId="24001"/>
    <cellStyle name="40% - Accent6 2 6 2 3 2 2 3" xfId="54747"/>
    <cellStyle name="40% - Accent6 2 6 2 3 2 3" xfId="24002"/>
    <cellStyle name="40% - Accent6 2 6 2 3 2 4" xfId="24003"/>
    <cellStyle name="40% - Accent6 2 6 2 3 3" xfId="24004"/>
    <cellStyle name="40% - Accent6 2 6 2 3 3 2" xfId="24005"/>
    <cellStyle name="40% - Accent6 2 6 2 3 3 2 2" xfId="24006"/>
    <cellStyle name="40% - Accent6 2 6 2 3 3 2 3" xfId="54748"/>
    <cellStyle name="40% - Accent6 2 6 2 3 3 3" xfId="24007"/>
    <cellStyle name="40% - Accent6 2 6 2 3 3 4" xfId="24008"/>
    <cellStyle name="40% - Accent6 2 6 2 3 4" xfId="24009"/>
    <cellStyle name="40% - Accent6 2 6 2 3 4 2" xfId="24010"/>
    <cellStyle name="40% - Accent6 2 6 2 3 4 3" xfId="54749"/>
    <cellStyle name="40% - Accent6 2 6 2 3 5" xfId="24011"/>
    <cellStyle name="40% - Accent6 2 6 2 3 6" xfId="24012"/>
    <cellStyle name="40% - Accent6 2 6 2 4" xfId="24013"/>
    <cellStyle name="40% - Accent6 2 6 2 4 2" xfId="24014"/>
    <cellStyle name="40% - Accent6 2 6 2 4 2 2" xfId="24015"/>
    <cellStyle name="40% - Accent6 2 6 2 4 2 3" xfId="54750"/>
    <cellStyle name="40% - Accent6 2 6 2 4 3" xfId="24016"/>
    <cellStyle name="40% - Accent6 2 6 2 4 4" xfId="24017"/>
    <cellStyle name="40% - Accent6 2 6 2 5" xfId="24018"/>
    <cellStyle name="40% - Accent6 2 6 2 5 2" xfId="24019"/>
    <cellStyle name="40% - Accent6 2 6 2 5 2 2" xfId="24020"/>
    <cellStyle name="40% - Accent6 2 6 2 5 2 3" xfId="54751"/>
    <cellStyle name="40% - Accent6 2 6 2 5 3" xfId="24021"/>
    <cellStyle name="40% - Accent6 2 6 2 5 4" xfId="24022"/>
    <cellStyle name="40% - Accent6 2 6 2 6" xfId="24023"/>
    <cellStyle name="40% - Accent6 2 6 2 6 2" xfId="24024"/>
    <cellStyle name="40% - Accent6 2 6 2 6 3" xfId="54752"/>
    <cellStyle name="40% - Accent6 2 6 2 7" xfId="24025"/>
    <cellStyle name="40% - Accent6 2 6 2 8" xfId="24026"/>
    <cellStyle name="40% - Accent6 2 6 3" xfId="24027"/>
    <cellStyle name="40% - Accent6 2 6 3 2" xfId="24028"/>
    <cellStyle name="40% - Accent6 2 6 3 2 2" xfId="24029"/>
    <cellStyle name="40% - Accent6 2 6 3 2 2 2" xfId="24030"/>
    <cellStyle name="40% - Accent6 2 6 3 2 2 2 2" xfId="24031"/>
    <cellStyle name="40% - Accent6 2 6 3 2 2 2 3" xfId="54753"/>
    <cellStyle name="40% - Accent6 2 6 3 2 2 3" xfId="24032"/>
    <cellStyle name="40% - Accent6 2 6 3 2 2 4" xfId="24033"/>
    <cellStyle name="40% - Accent6 2 6 3 2 3" xfId="24034"/>
    <cellStyle name="40% - Accent6 2 6 3 2 3 2" xfId="24035"/>
    <cellStyle name="40% - Accent6 2 6 3 2 3 2 2" xfId="24036"/>
    <cellStyle name="40% - Accent6 2 6 3 2 3 2 3" xfId="54754"/>
    <cellStyle name="40% - Accent6 2 6 3 2 3 3" xfId="24037"/>
    <cellStyle name="40% - Accent6 2 6 3 2 3 4" xfId="24038"/>
    <cellStyle name="40% - Accent6 2 6 3 2 4" xfId="24039"/>
    <cellStyle name="40% - Accent6 2 6 3 2 4 2" xfId="24040"/>
    <cellStyle name="40% - Accent6 2 6 3 2 4 3" xfId="54755"/>
    <cellStyle name="40% - Accent6 2 6 3 2 5" xfId="24041"/>
    <cellStyle name="40% - Accent6 2 6 3 2 6" xfId="24042"/>
    <cellStyle name="40% - Accent6 2 6 3 3" xfId="24043"/>
    <cellStyle name="40% - Accent6 2 6 3 3 2" xfId="24044"/>
    <cellStyle name="40% - Accent6 2 6 3 3 2 2" xfId="24045"/>
    <cellStyle name="40% - Accent6 2 6 3 3 2 3" xfId="54756"/>
    <cellStyle name="40% - Accent6 2 6 3 3 3" xfId="24046"/>
    <cellStyle name="40% - Accent6 2 6 3 3 4" xfId="24047"/>
    <cellStyle name="40% - Accent6 2 6 3 4" xfId="24048"/>
    <cellStyle name="40% - Accent6 2 6 3 4 2" xfId="24049"/>
    <cellStyle name="40% - Accent6 2 6 3 4 2 2" xfId="24050"/>
    <cellStyle name="40% - Accent6 2 6 3 4 2 3" xfId="54757"/>
    <cellStyle name="40% - Accent6 2 6 3 4 3" xfId="24051"/>
    <cellStyle name="40% - Accent6 2 6 3 4 4" xfId="24052"/>
    <cellStyle name="40% - Accent6 2 6 3 5" xfId="24053"/>
    <cellStyle name="40% - Accent6 2 6 3 5 2" xfId="24054"/>
    <cellStyle name="40% - Accent6 2 6 3 5 3" xfId="54758"/>
    <cellStyle name="40% - Accent6 2 6 3 6" xfId="24055"/>
    <cellStyle name="40% - Accent6 2 6 3 7" xfId="24056"/>
    <cellStyle name="40% - Accent6 2 6 4" xfId="24057"/>
    <cellStyle name="40% - Accent6 2 6 4 2" xfId="24058"/>
    <cellStyle name="40% - Accent6 2 6 4 2 2" xfId="24059"/>
    <cellStyle name="40% - Accent6 2 6 4 2 2 2" xfId="24060"/>
    <cellStyle name="40% - Accent6 2 6 4 2 2 3" xfId="54759"/>
    <cellStyle name="40% - Accent6 2 6 4 2 3" xfId="24061"/>
    <cellStyle name="40% - Accent6 2 6 4 2 4" xfId="24062"/>
    <cellStyle name="40% - Accent6 2 6 4 3" xfId="24063"/>
    <cellStyle name="40% - Accent6 2 6 4 3 2" xfId="24064"/>
    <cellStyle name="40% - Accent6 2 6 4 3 2 2" xfId="24065"/>
    <cellStyle name="40% - Accent6 2 6 4 3 2 3" xfId="54760"/>
    <cellStyle name="40% - Accent6 2 6 4 3 3" xfId="24066"/>
    <cellStyle name="40% - Accent6 2 6 4 3 4" xfId="24067"/>
    <cellStyle name="40% - Accent6 2 6 4 4" xfId="24068"/>
    <cellStyle name="40% - Accent6 2 6 4 4 2" xfId="24069"/>
    <cellStyle name="40% - Accent6 2 6 4 4 3" xfId="54761"/>
    <cellStyle name="40% - Accent6 2 6 4 5" xfId="24070"/>
    <cellStyle name="40% - Accent6 2 6 4 6" xfId="24071"/>
    <cellStyle name="40% - Accent6 2 6 5" xfId="24072"/>
    <cellStyle name="40% - Accent6 2 6 5 2" xfId="24073"/>
    <cellStyle name="40% - Accent6 2 6 5 2 2" xfId="24074"/>
    <cellStyle name="40% - Accent6 2 6 5 2 2 2" xfId="24075"/>
    <cellStyle name="40% - Accent6 2 6 5 2 2 3" xfId="54762"/>
    <cellStyle name="40% - Accent6 2 6 5 2 3" xfId="24076"/>
    <cellStyle name="40% - Accent6 2 6 5 2 4" xfId="24077"/>
    <cellStyle name="40% - Accent6 2 6 5 3" xfId="24078"/>
    <cellStyle name="40% - Accent6 2 6 5 3 2" xfId="24079"/>
    <cellStyle name="40% - Accent6 2 6 5 3 3" xfId="54763"/>
    <cellStyle name="40% - Accent6 2 6 5 4" xfId="24080"/>
    <cellStyle name="40% - Accent6 2 6 5 5" xfId="24081"/>
    <cellStyle name="40% - Accent6 2 6 6" xfId="24082"/>
    <cellStyle name="40% - Accent6 2 6 6 2" xfId="24083"/>
    <cellStyle name="40% - Accent6 2 6 6 2 2" xfId="24084"/>
    <cellStyle name="40% - Accent6 2 6 6 2 3" xfId="54764"/>
    <cellStyle name="40% - Accent6 2 6 6 3" xfId="24085"/>
    <cellStyle name="40% - Accent6 2 6 6 4" xfId="24086"/>
    <cellStyle name="40% - Accent6 2 6 7" xfId="24087"/>
    <cellStyle name="40% - Accent6 2 6 7 2" xfId="24088"/>
    <cellStyle name="40% - Accent6 2 6 7 2 2" xfId="24089"/>
    <cellStyle name="40% - Accent6 2 6 7 2 3" xfId="54765"/>
    <cellStyle name="40% - Accent6 2 6 7 3" xfId="24090"/>
    <cellStyle name="40% - Accent6 2 6 7 4" xfId="24091"/>
    <cellStyle name="40% - Accent6 2 6 8" xfId="24092"/>
    <cellStyle name="40% - Accent6 2 6 8 2" xfId="24093"/>
    <cellStyle name="40% - Accent6 2 6 8 3" xfId="54766"/>
    <cellStyle name="40% - Accent6 2 6 9" xfId="24094"/>
    <cellStyle name="40% - Accent6 2 7" xfId="24095"/>
    <cellStyle name="40% - Accent6 2 7 2" xfId="24096"/>
    <cellStyle name="40% - Accent6 2 7 2 2" xfId="24097"/>
    <cellStyle name="40% - Accent6 2 7 2 2 2" xfId="24098"/>
    <cellStyle name="40% - Accent6 2 7 2 2 2 2" xfId="24099"/>
    <cellStyle name="40% - Accent6 2 7 2 2 2 2 2" xfId="24100"/>
    <cellStyle name="40% - Accent6 2 7 2 2 2 2 3" xfId="54767"/>
    <cellStyle name="40% - Accent6 2 7 2 2 2 3" xfId="24101"/>
    <cellStyle name="40% - Accent6 2 7 2 2 2 4" xfId="24102"/>
    <cellStyle name="40% - Accent6 2 7 2 2 3" xfId="24103"/>
    <cellStyle name="40% - Accent6 2 7 2 2 3 2" xfId="24104"/>
    <cellStyle name="40% - Accent6 2 7 2 2 3 2 2" xfId="24105"/>
    <cellStyle name="40% - Accent6 2 7 2 2 3 2 3" xfId="54768"/>
    <cellStyle name="40% - Accent6 2 7 2 2 3 3" xfId="24106"/>
    <cellStyle name="40% - Accent6 2 7 2 2 3 4" xfId="24107"/>
    <cellStyle name="40% - Accent6 2 7 2 2 4" xfId="24108"/>
    <cellStyle name="40% - Accent6 2 7 2 2 4 2" xfId="24109"/>
    <cellStyle name="40% - Accent6 2 7 2 2 4 3" xfId="54769"/>
    <cellStyle name="40% - Accent6 2 7 2 2 5" xfId="24110"/>
    <cellStyle name="40% - Accent6 2 7 2 2 6" xfId="24111"/>
    <cellStyle name="40% - Accent6 2 7 2 3" xfId="24112"/>
    <cellStyle name="40% - Accent6 2 7 2 3 2" xfId="24113"/>
    <cellStyle name="40% - Accent6 2 7 2 3 2 2" xfId="24114"/>
    <cellStyle name="40% - Accent6 2 7 2 3 2 3" xfId="54770"/>
    <cellStyle name="40% - Accent6 2 7 2 3 3" xfId="24115"/>
    <cellStyle name="40% - Accent6 2 7 2 3 4" xfId="24116"/>
    <cellStyle name="40% - Accent6 2 7 2 4" xfId="24117"/>
    <cellStyle name="40% - Accent6 2 7 2 4 2" xfId="24118"/>
    <cellStyle name="40% - Accent6 2 7 2 4 2 2" xfId="24119"/>
    <cellStyle name="40% - Accent6 2 7 2 4 2 3" xfId="54771"/>
    <cellStyle name="40% - Accent6 2 7 2 4 3" xfId="24120"/>
    <cellStyle name="40% - Accent6 2 7 2 4 4" xfId="24121"/>
    <cellStyle name="40% - Accent6 2 7 2 5" xfId="24122"/>
    <cellStyle name="40% - Accent6 2 7 2 5 2" xfId="24123"/>
    <cellStyle name="40% - Accent6 2 7 2 5 3" xfId="54772"/>
    <cellStyle name="40% - Accent6 2 7 2 6" xfId="24124"/>
    <cellStyle name="40% - Accent6 2 7 2 7" xfId="24125"/>
    <cellStyle name="40% - Accent6 2 7 3" xfId="24126"/>
    <cellStyle name="40% - Accent6 2 7 3 2" xfId="24127"/>
    <cellStyle name="40% - Accent6 2 7 3 2 2" xfId="24128"/>
    <cellStyle name="40% - Accent6 2 7 3 2 2 2" xfId="24129"/>
    <cellStyle name="40% - Accent6 2 7 3 2 2 3" xfId="54773"/>
    <cellStyle name="40% - Accent6 2 7 3 2 3" xfId="24130"/>
    <cellStyle name="40% - Accent6 2 7 3 2 4" xfId="24131"/>
    <cellStyle name="40% - Accent6 2 7 3 3" xfId="24132"/>
    <cellStyle name="40% - Accent6 2 7 3 3 2" xfId="24133"/>
    <cellStyle name="40% - Accent6 2 7 3 3 2 2" xfId="24134"/>
    <cellStyle name="40% - Accent6 2 7 3 3 2 3" xfId="54774"/>
    <cellStyle name="40% - Accent6 2 7 3 3 3" xfId="24135"/>
    <cellStyle name="40% - Accent6 2 7 3 3 4" xfId="24136"/>
    <cellStyle name="40% - Accent6 2 7 3 4" xfId="24137"/>
    <cellStyle name="40% - Accent6 2 7 3 4 2" xfId="24138"/>
    <cellStyle name="40% - Accent6 2 7 3 4 3" xfId="54775"/>
    <cellStyle name="40% - Accent6 2 7 3 5" xfId="24139"/>
    <cellStyle name="40% - Accent6 2 7 3 6" xfId="24140"/>
    <cellStyle name="40% - Accent6 2 7 4" xfId="24141"/>
    <cellStyle name="40% - Accent6 2 7 4 2" xfId="24142"/>
    <cellStyle name="40% - Accent6 2 7 4 2 2" xfId="24143"/>
    <cellStyle name="40% - Accent6 2 7 4 2 3" xfId="54776"/>
    <cellStyle name="40% - Accent6 2 7 4 3" xfId="24144"/>
    <cellStyle name="40% - Accent6 2 7 4 4" xfId="24145"/>
    <cellStyle name="40% - Accent6 2 7 5" xfId="24146"/>
    <cellStyle name="40% - Accent6 2 7 5 2" xfId="24147"/>
    <cellStyle name="40% - Accent6 2 7 5 2 2" xfId="24148"/>
    <cellStyle name="40% - Accent6 2 7 5 2 3" xfId="54777"/>
    <cellStyle name="40% - Accent6 2 7 5 3" xfId="24149"/>
    <cellStyle name="40% - Accent6 2 7 5 4" xfId="24150"/>
    <cellStyle name="40% - Accent6 2 7 6" xfId="24151"/>
    <cellStyle name="40% - Accent6 2 7 6 2" xfId="24152"/>
    <cellStyle name="40% - Accent6 2 7 6 3" xfId="54778"/>
    <cellStyle name="40% - Accent6 2 7 7" xfId="24153"/>
    <cellStyle name="40% - Accent6 2 7 8" xfId="24154"/>
    <cellStyle name="40% - Accent6 2 8" xfId="24155"/>
    <cellStyle name="40% - Accent6 2 8 2" xfId="24156"/>
    <cellStyle name="40% - Accent6 2 8 2 2" xfId="24157"/>
    <cellStyle name="40% - Accent6 2 8 2 2 2" xfId="24158"/>
    <cellStyle name="40% - Accent6 2 8 2 2 2 2" xfId="24159"/>
    <cellStyle name="40% - Accent6 2 8 2 2 2 3" xfId="54779"/>
    <cellStyle name="40% - Accent6 2 8 2 2 3" xfId="24160"/>
    <cellStyle name="40% - Accent6 2 8 2 2 4" xfId="24161"/>
    <cellStyle name="40% - Accent6 2 8 2 3" xfId="24162"/>
    <cellStyle name="40% - Accent6 2 8 2 3 2" xfId="24163"/>
    <cellStyle name="40% - Accent6 2 8 2 3 2 2" xfId="24164"/>
    <cellStyle name="40% - Accent6 2 8 2 3 2 3" xfId="54780"/>
    <cellStyle name="40% - Accent6 2 8 2 3 3" xfId="24165"/>
    <cellStyle name="40% - Accent6 2 8 2 3 4" xfId="24166"/>
    <cellStyle name="40% - Accent6 2 8 2 4" xfId="24167"/>
    <cellStyle name="40% - Accent6 2 8 2 4 2" xfId="24168"/>
    <cellStyle name="40% - Accent6 2 8 2 4 3" xfId="54781"/>
    <cellStyle name="40% - Accent6 2 8 2 5" xfId="24169"/>
    <cellStyle name="40% - Accent6 2 8 2 6" xfId="24170"/>
    <cellStyle name="40% - Accent6 2 8 3" xfId="24171"/>
    <cellStyle name="40% - Accent6 2 8 3 2" xfId="24172"/>
    <cellStyle name="40% - Accent6 2 8 3 2 2" xfId="24173"/>
    <cellStyle name="40% - Accent6 2 8 3 2 3" xfId="54782"/>
    <cellStyle name="40% - Accent6 2 8 3 3" xfId="24174"/>
    <cellStyle name="40% - Accent6 2 8 3 4" xfId="24175"/>
    <cellStyle name="40% - Accent6 2 8 4" xfId="24176"/>
    <cellStyle name="40% - Accent6 2 8 4 2" xfId="24177"/>
    <cellStyle name="40% - Accent6 2 8 4 2 2" xfId="24178"/>
    <cellStyle name="40% - Accent6 2 8 4 2 3" xfId="54783"/>
    <cellStyle name="40% - Accent6 2 8 4 3" xfId="24179"/>
    <cellStyle name="40% - Accent6 2 8 4 4" xfId="24180"/>
    <cellStyle name="40% - Accent6 2 8 5" xfId="24181"/>
    <cellStyle name="40% - Accent6 2 8 5 2" xfId="24182"/>
    <cellStyle name="40% - Accent6 2 8 5 3" xfId="54784"/>
    <cellStyle name="40% - Accent6 2 8 6" xfId="24183"/>
    <cellStyle name="40% - Accent6 2 8 7" xfId="24184"/>
    <cellStyle name="40% - Accent6 2 9" xfId="24185"/>
    <cellStyle name="40% - Accent6 2 9 2" xfId="24186"/>
    <cellStyle name="40% - Accent6 2 9 2 2" xfId="24187"/>
    <cellStyle name="40% - Accent6 2 9 2 2 2" xfId="24188"/>
    <cellStyle name="40% - Accent6 2 9 2 2 3" xfId="54785"/>
    <cellStyle name="40% - Accent6 2 9 2 3" xfId="24189"/>
    <cellStyle name="40% - Accent6 2 9 2 4" xfId="24190"/>
    <cellStyle name="40% - Accent6 2 9 3" xfId="24191"/>
    <cellStyle name="40% - Accent6 2 9 3 2" xfId="24192"/>
    <cellStyle name="40% - Accent6 2 9 3 2 2" xfId="24193"/>
    <cellStyle name="40% - Accent6 2 9 3 2 3" xfId="54786"/>
    <cellStyle name="40% - Accent6 2 9 3 3" xfId="24194"/>
    <cellStyle name="40% - Accent6 2 9 3 4" xfId="24195"/>
    <cellStyle name="40% - Accent6 2 9 4" xfId="24196"/>
    <cellStyle name="40% - Accent6 2 9 4 2" xfId="24197"/>
    <cellStyle name="40% - Accent6 2 9 4 3" xfId="54787"/>
    <cellStyle name="40% - Accent6 2 9 5" xfId="24198"/>
    <cellStyle name="40% - Accent6 2 9 6" xfId="24199"/>
    <cellStyle name="40% - Accent6 3" xfId="24200"/>
    <cellStyle name="40% - Accent6 3 10" xfId="24201"/>
    <cellStyle name="40% - Accent6 3 11" xfId="24202"/>
    <cellStyle name="40% - Accent6 3 12" xfId="60178"/>
    <cellStyle name="40% - Accent6 3 2" xfId="24203"/>
    <cellStyle name="40% - Accent6 3 2 10" xfId="24204"/>
    <cellStyle name="40% - Accent6 3 2 11" xfId="60361"/>
    <cellStyle name="40% - Accent6 3 2 2" xfId="24205"/>
    <cellStyle name="40% - Accent6 3 2 2 2" xfId="24206"/>
    <cellStyle name="40% - Accent6 3 2 2 2 2" xfId="24207"/>
    <cellStyle name="40% - Accent6 3 2 2 2 2 2" xfId="24208"/>
    <cellStyle name="40% - Accent6 3 2 2 2 2 2 2" xfId="24209"/>
    <cellStyle name="40% - Accent6 3 2 2 2 2 2 2 2" xfId="24210"/>
    <cellStyle name="40% - Accent6 3 2 2 2 2 2 2 3" xfId="54788"/>
    <cellStyle name="40% - Accent6 3 2 2 2 2 2 3" xfId="24211"/>
    <cellStyle name="40% - Accent6 3 2 2 2 2 2 4" xfId="24212"/>
    <cellStyle name="40% - Accent6 3 2 2 2 2 3" xfId="24213"/>
    <cellStyle name="40% - Accent6 3 2 2 2 2 3 2" xfId="24214"/>
    <cellStyle name="40% - Accent6 3 2 2 2 2 3 2 2" xfId="24215"/>
    <cellStyle name="40% - Accent6 3 2 2 2 2 3 2 3" xfId="54789"/>
    <cellStyle name="40% - Accent6 3 2 2 2 2 3 3" xfId="24216"/>
    <cellStyle name="40% - Accent6 3 2 2 2 2 3 4" xfId="24217"/>
    <cellStyle name="40% - Accent6 3 2 2 2 2 4" xfId="24218"/>
    <cellStyle name="40% - Accent6 3 2 2 2 2 4 2" xfId="24219"/>
    <cellStyle name="40% - Accent6 3 2 2 2 2 4 3" xfId="54790"/>
    <cellStyle name="40% - Accent6 3 2 2 2 2 5" xfId="24220"/>
    <cellStyle name="40% - Accent6 3 2 2 2 2 6" xfId="24221"/>
    <cellStyle name="40% - Accent6 3 2 2 2 3" xfId="24222"/>
    <cellStyle name="40% - Accent6 3 2 2 2 3 2" xfId="24223"/>
    <cellStyle name="40% - Accent6 3 2 2 2 3 2 2" xfId="24224"/>
    <cellStyle name="40% - Accent6 3 2 2 2 3 2 3" xfId="54791"/>
    <cellStyle name="40% - Accent6 3 2 2 2 3 3" xfId="24225"/>
    <cellStyle name="40% - Accent6 3 2 2 2 3 4" xfId="24226"/>
    <cellStyle name="40% - Accent6 3 2 2 2 4" xfId="24227"/>
    <cellStyle name="40% - Accent6 3 2 2 2 4 2" xfId="24228"/>
    <cellStyle name="40% - Accent6 3 2 2 2 4 2 2" xfId="24229"/>
    <cellStyle name="40% - Accent6 3 2 2 2 4 2 3" xfId="54792"/>
    <cellStyle name="40% - Accent6 3 2 2 2 4 3" xfId="24230"/>
    <cellStyle name="40% - Accent6 3 2 2 2 4 4" xfId="24231"/>
    <cellStyle name="40% - Accent6 3 2 2 2 5" xfId="24232"/>
    <cellStyle name="40% - Accent6 3 2 2 2 5 2" xfId="24233"/>
    <cellStyle name="40% - Accent6 3 2 2 2 5 3" xfId="54793"/>
    <cellStyle name="40% - Accent6 3 2 2 2 6" xfId="24234"/>
    <cellStyle name="40% - Accent6 3 2 2 2 7" xfId="24235"/>
    <cellStyle name="40% - Accent6 3 2 2 3" xfId="24236"/>
    <cellStyle name="40% - Accent6 3 2 2 3 2" xfId="24237"/>
    <cellStyle name="40% - Accent6 3 2 2 3 2 2" xfId="24238"/>
    <cellStyle name="40% - Accent6 3 2 2 3 2 2 2" xfId="24239"/>
    <cellStyle name="40% - Accent6 3 2 2 3 2 2 3" xfId="54794"/>
    <cellStyle name="40% - Accent6 3 2 2 3 2 3" xfId="24240"/>
    <cellStyle name="40% - Accent6 3 2 2 3 2 4" xfId="24241"/>
    <cellStyle name="40% - Accent6 3 2 2 3 3" xfId="24242"/>
    <cellStyle name="40% - Accent6 3 2 2 3 3 2" xfId="24243"/>
    <cellStyle name="40% - Accent6 3 2 2 3 3 2 2" xfId="24244"/>
    <cellStyle name="40% - Accent6 3 2 2 3 3 2 3" xfId="54795"/>
    <cellStyle name="40% - Accent6 3 2 2 3 3 3" xfId="24245"/>
    <cellStyle name="40% - Accent6 3 2 2 3 3 4" xfId="24246"/>
    <cellStyle name="40% - Accent6 3 2 2 3 4" xfId="24247"/>
    <cellStyle name="40% - Accent6 3 2 2 3 4 2" xfId="24248"/>
    <cellStyle name="40% - Accent6 3 2 2 3 4 3" xfId="54796"/>
    <cellStyle name="40% - Accent6 3 2 2 3 5" xfId="24249"/>
    <cellStyle name="40% - Accent6 3 2 2 3 6" xfId="24250"/>
    <cellStyle name="40% - Accent6 3 2 2 4" xfId="24251"/>
    <cellStyle name="40% - Accent6 3 2 2 4 2" xfId="24252"/>
    <cellStyle name="40% - Accent6 3 2 2 4 2 2" xfId="24253"/>
    <cellStyle name="40% - Accent6 3 2 2 4 2 3" xfId="54797"/>
    <cellStyle name="40% - Accent6 3 2 2 4 3" xfId="24254"/>
    <cellStyle name="40% - Accent6 3 2 2 4 4" xfId="24255"/>
    <cellStyle name="40% - Accent6 3 2 2 5" xfId="24256"/>
    <cellStyle name="40% - Accent6 3 2 2 5 2" xfId="24257"/>
    <cellStyle name="40% - Accent6 3 2 2 5 2 2" xfId="24258"/>
    <cellStyle name="40% - Accent6 3 2 2 5 2 3" xfId="54798"/>
    <cellStyle name="40% - Accent6 3 2 2 5 3" xfId="24259"/>
    <cellStyle name="40% - Accent6 3 2 2 5 4" xfId="24260"/>
    <cellStyle name="40% - Accent6 3 2 2 6" xfId="24261"/>
    <cellStyle name="40% - Accent6 3 2 2 6 2" xfId="24262"/>
    <cellStyle name="40% - Accent6 3 2 2 6 3" xfId="54799"/>
    <cellStyle name="40% - Accent6 3 2 2 7" xfId="24263"/>
    <cellStyle name="40% - Accent6 3 2 2 8" xfId="24264"/>
    <cellStyle name="40% - Accent6 3 2 2 9" xfId="60729"/>
    <cellStyle name="40% - Accent6 3 2 3" xfId="24265"/>
    <cellStyle name="40% - Accent6 3 2 3 2" xfId="24266"/>
    <cellStyle name="40% - Accent6 3 2 3 2 2" xfId="24267"/>
    <cellStyle name="40% - Accent6 3 2 3 2 2 2" xfId="24268"/>
    <cellStyle name="40% - Accent6 3 2 3 2 2 2 2" xfId="24269"/>
    <cellStyle name="40% - Accent6 3 2 3 2 2 2 3" xfId="54800"/>
    <cellStyle name="40% - Accent6 3 2 3 2 2 3" xfId="24270"/>
    <cellStyle name="40% - Accent6 3 2 3 2 2 4" xfId="24271"/>
    <cellStyle name="40% - Accent6 3 2 3 2 3" xfId="24272"/>
    <cellStyle name="40% - Accent6 3 2 3 2 3 2" xfId="24273"/>
    <cellStyle name="40% - Accent6 3 2 3 2 3 2 2" xfId="24274"/>
    <cellStyle name="40% - Accent6 3 2 3 2 3 2 3" xfId="54801"/>
    <cellStyle name="40% - Accent6 3 2 3 2 3 3" xfId="24275"/>
    <cellStyle name="40% - Accent6 3 2 3 2 3 4" xfId="24276"/>
    <cellStyle name="40% - Accent6 3 2 3 2 4" xfId="24277"/>
    <cellStyle name="40% - Accent6 3 2 3 2 4 2" xfId="24278"/>
    <cellStyle name="40% - Accent6 3 2 3 2 4 3" xfId="54802"/>
    <cellStyle name="40% - Accent6 3 2 3 2 5" xfId="24279"/>
    <cellStyle name="40% - Accent6 3 2 3 2 6" xfId="24280"/>
    <cellStyle name="40% - Accent6 3 2 3 3" xfId="24281"/>
    <cellStyle name="40% - Accent6 3 2 3 3 2" xfId="24282"/>
    <cellStyle name="40% - Accent6 3 2 3 3 2 2" xfId="24283"/>
    <cellStyle name="40% - Accent6 3 2 3 3 2 3" xfId="54803"/>
    <cellStyle name="40% - Accent6 3 2 3 3 3" xfId="24284"/>
    <cellStyle name="40% - Accent6 3 2 3 3 4" xfId="24285"/>
    <cellStyle name="40% - Accent6 3 2 3 4" xfId="24286"/>
    <cellStyle name="40% - Accent6 3 2 3 4 2" xfId="24287"/>
    <cellStyle name="40% - Accent6 3 2 3 4 2 2" xfId="24288"/>
    <cellStyle name="40% - Accent6 3 2 3 4 2 3" xfId="54804"/>
    <cellStyle name="40% - Accent6 3 2 3 4 3" xfId="24289"/>
    <cellStyle name="40% - Accent6 3 2 3 4 4" xfId="24290"/>
    <cellStyle name="40% - Accent6 3 2 3 5" xfId="24291"/>
    <cellStyle name="40% - Accent6 3 2 3 5 2" xfId="24292"/>
    <cellStyle name="40% - Accent6 3 2 3 5 3" xfId="54805"/>
    <cellStyle name="40% - Accent6 3 2 3 6" xfId="24293"/>
    <cellStyle name="40% - Accent6 3 2 3 7" xfId="24294"/>
    <cellStyle name="40% - Accent6 3 2 4" xfId="24295"/>
    <cellStyle name="40% - Accent6 3 2 4 2" xfId="24296"/>
    <cellStyle name="40% - Accent6 3 2 4 2 2" xfId="24297"/>
    <cellStyle name="40% - Accent6 3 2 4 2 2 2" xfId="24298"/>
    <cellStyle name="40% - Accent6 3 2 4 2 2 3" xfId="54806"/>
    <cellStyle name="40% - Accent6 3 2 4 2 3" xfId="24299"/>
    <cellStyle name="40% - Accent6 3 2 4 2 4" xfId="24300"/>
    <cellStyle name="40% - Accent6 3 2 4 3" xfId="24301"/>
    <cellStyle name="40% - Accent6 3 2 4 3 2" xfId="24302"/>
    <cellStyle name="40% - Accent6 3 2 4 3 2 2" xfId="24303"/>
    <cellStyle name="40% - Accent6 3 2 4 3 2 3" xfId="54807"/>
    <cellStyle name="40% - Accent6 3 2 4 3 3" xfId="24304"/>
    <cellStyle name="40% - Accent6 3 2 4 3 4" xfId="24305"/>
    <cellStyle name="40% - Accent6 3 2 4 4" xfId="24306"/>
    <cellStyle name="40% - Accent6 3 2 4 4 2" xfId="24307"/>
    <cellStyle name="40% - Accent6 3 2 4 4 3" xfId="54808"/>
    <cellStyle name="40% - Accent6 3 2 4 5" xfId="24308"/>
    <cellStyle name="40% - Accent6 3 2 4 6" xfId="24309"/>
    <cellStyle name="40% - Accent6 3 2 5" xfId="24310"/>
    <cellStyle name="40% - Accent6 3 2 5 2" xfId="24311"/>
    <cellStyle name="40% - Accent6 3 2 5 2 2" xfId="24312"/>
    <cellStyle name="40% - Accent6 3 2 5 2 2 2" xfId="24313"/>
    <cellStyle name="40% - Accent6 3 2 5 2 2 3" xfId="54809"/>
    <cellStyle name="40% - Accent6 3 2 5 2 3" xfId="24314"/>
    <cellStyle name="40% - Accent6 3 2 5 2 4" xfId="24315"/>
    <cellStyle name="40% - Accent6 3 2 5 3" xfId="24316"/>
    <cellStyle name="40% - Accent6 3 2 5 3 2" xfId="24317"/>
    <cellStyle name="40% - Accent6 3 2 5 3 3" xfId="54810"/>
    <cellStyle name="40% - Accent6 3 2 5 4" xfId="24318"/>
    <cellStyle name="40% - Accent6 3 2 5 5" xfId="24319"/>
    <cellStyle name="40% - Accent6 3 2 6" xfId="24320"/>
    <cellStyle name="40% - Accent6 3 2 6 2" xfId="24321"/>
    <cellStyle name="40% - Accent6 3 2 6 2 2" xfId="24322"/>
    <cellStyle name="40% - Accent6 3 2 6 2 3" xfId="54811"/>
    <cellStyle name="40% - Accent6 3 2 6 3" xfId="24323"/>
    <cellStyle name="40% - Accent6 3 2 6 4" xfId="24324"/>
    <cellStyle name="40% - Accent6 3 2 7" xfId="24325"/>
    <cellStyle name="40% - Accent6 3 2 7 2" xfId="24326"/>
    <cellStyle name="40% - Accent6 3 2 7 2 2" xfId="24327"/>
    <cellStyle name="40% - Accent6 3 2 7 2 3" xfId="54812"/>
    <cellStyle name="40% - Accent6 3 2 7 3" xfId="24328"/>
    <cellStyle name="40% - Accent6 3 2 7 4" xfId="24329"/>
    <cellStyle name="40% - Accent6 3 2 8" xfId="24330"/>
    <cellStyle name="40% - Accent6 3 2 8 2" xfId="24331"/>
    <cellStyle name="40% - Accent6 3 2 8 3" xfId="54813"/>
    <cellStyle name="40% - Accent6 3 2 9" xfId="24332"/>
    <cellStyle name="40% - Accent6 3 3" xfId="24333"/>
    <cellStyle name="40% - Accent6 3 3 10" xfId="60546"/>
    <cellStyle name="40% - Accent6 3 3 2" xfId="24334"/>
    <cellStyle name="40% - Accent6 3 3 2 2" xfId="24335"/>
    <cellStyle name="40% - Accent6 3 3 2 2 2" xfId="24336"/>
    <cellStyle name="40% - Accent6 3 3 2 2 2 2" xfId="24337"/>
    <cellStyle name="40% - Accent6 3 3 2 2 2 2 2" xfId="24338"/>
    <cellStyle name="40% - Accent6 3 3 2 2 2 2 3" xfId="54814"/>
    <cellStyle name="40% - Accent6 3 3 2 2 2 3" xfId="24339"/>
    <cellStyle name="40% - Accent6 3 3 2 2 2 4" xfId="24340"/>
    <cellStyle name="40% - Accent6 3 3 2 2 3" xfId="24341"/>
    <cellStyle name="40% - Accent6 3 3 2 2 3 2" xfId="24342"/>
    <cellStyle name="40% - Accent6 3 3 2 2 3 2 2" xfId="24343"/>
    <cellStyle name="40% - Accent6 3 3 2 2 3 2 3" xfId="54815"/>
    <cellStyle name="40% - Accent6 3 3 2 2 3 3" xfId="24344"/>
    <cellStyle name="40% - Accent6 3 3 2 2 3 4" xfId="24345"/>
    <cellStyle name="40% - Accent6 3 3 2 2 4" xfId="24346"/>
    <cellStyle name="40% - Accent6 3 3 2 2 4 2" xfId="24347"/>
    <cellStyle name="40% - Accent6 3 3 2 2 4 3" xfId="54816"/>
    <cellStyle name="40% - Accent6 3 3 2 2 5" xfId="24348"/>
    <cellStyle name="40% - Accent6 3 3 2 2 6" xfId="24349"/>
    <cellStyle name="40% - Accent6 3 3 2 3" xfId="24350"/>
    <cellStyle name="40% - Accent6 3 3 2 3 2" xfId="24351"/>
    <cellStyle name="40% - Accent6 3 3 2 3 2 2" xfId="24352"/>
    <cellStyle name="40% - Accent6 3 3 2 3 2 3" xfId="54817"/>
    <cellStyle name="40% - Accent6 3 3 2 3 3" xfId="24353"/>
    <cellStyle name="40% - Accent6 3 3 2 3 4" xfId="24354"/>
    <cellStyle name="40% - Accent6 3 3 2 4" xfId="24355"/>
    <cellStyle name="40% - Accent6 3 3 2 4 2" xfId="24356"/>
    <cellStyle name="40% - Accent6 3 3 2 4 2 2" xfId="24357"/>
    <cellStyle name="40% - Accent6 3 3 2 4 2 3" xfId="54818"/>
    <cellStyle name="40% - Accent6 3 3 2 4 3" xfId="24358"/>
    <cellStyle name="40% - Accent6 3 3 2 4 4" xfId="24359"/>
    <cellStyle name="40% - Accent6 3 3 2 5" xfId="24360"/>
    <cellStyle name="40% - Accent6 3 3 2 5 2" xfId="24361"/>
    <cellStyle name="40% - Accent6 3 3 2 5 3" xfId="54819"/>
    <cellStyle name="40% - Accent6 3 3 2 6" xfId="24362"/>
    <cellStyle name="40% - Accent6 3 3 2 7" xfId="24363"/>
    <cellStyle name="40% - Accent6 3 3 3" xfId="24364"/>
    <cellStyle name="40% - Accent6 3 3 3 2" xfId="24365"/>
    <cellStyle name="40% - Accent6 3 3 3 2 2" xfId="24366"/>
    <cellStyle name="40% - Accent6 3 3 3 2 2 2" xfId="24367"/>
    <cellStyle name="40% - Accent6 3 3 3 2 2 3" xfId="54820"/>
    <cellStyle name="40% - Accent6 3 3 3 2 3" xfId="24368"/>
    <cellStyle name="40% - Accent6 3 3 3 2 4" xfId="24369"/>
    <cellStyle name="40% - Accent6 3 3 3 3" xfId="24370"/>
    <cellStyle name="40% - Accent6 3 3 3 3 2" xfId="24371"/>
    <cellStyle name="40% - Accent6 3 3 3 3 2 2" xfId="24372"/>
    <cellStyle name="40% - Accent6 3 3 3 3 2 3" xfId="54821"/>
    <cellStyle name="40% - Accent6 3 3 3 3 3" xfId="24373"/>
    <cellStyle name="40% - Accent6 3 3 3 3 4" xfId="24374"/>
    <cellStyle name="40% - Accent6 3 3 3 4" xfId="24375"/>
    <cellStyle name="40% - Accent6 3 3 3 4 2" xfId="24376"/>
    <cellStyle name="40% - Accent6 3 3 3 4 3" xfId="54822"/>
    <cellStyle name="40% - Accent6 3 3 3 5" xfId="24377"/>
    <cellStyle name="40% - Accent6 3 3 3 6" xfId="24378"/>
    <cellStyle name="40% - Accent6 3 3 4" xfId="24379"/>
    <cellStyle name="40% - Accent6 3 3 4 2" xfId="24380"/>
    <cellStyle name="40% - Accent6 3 3 4 2 2" xfId="24381"/>
    <cellStyle name="40% - Accent6 3 3 4 2 2 2" xfId="24382"/>
    <cellStyle name="40% - Accent6 3 3 4 2 2 3" xfId="54823"/>
    <cellStyle name="40% - Accent6 3 3 4 2 3" xfId="24383"/>
    <cellStyle name="40% - Accent6 3 3 4 2 4" xfId="24384"/>
    <cellStyle name="40% - Accent6 3 3 4 3" xfId="24385"/>
    <cellStyle name="40% - Accent6 3 3 4 3 2" xfId="24386"/>
    <cellStyle name="40% - Accent6 3 3 4 3 3" xfId="54824"/>
    <cellStyle name="40% - Accent6 3 3 4 4" xfId="24387"/>
    <cellStyle name="40% - Accent6 3 3 4 5" xfId="24388"/>
    <cellStyle name="40% - Accent6 3 3 5" xfId="24389"/>
    <cellStyle name="40% - Accent6 3 3 5 2" xfId="24390"/>
    <cellStyle name="40% - Accent6 3 3 5 2 2" xfId="24391"/>
    <cellStyle name="40% - Accent6 3 3 5 2 3" xfId="54825"/>
    <cellStyle name="40% - Accent6 3 3 5 3" xfId="24392"/>
    <cellStyle name="40% - Accent6 3 3 5 4" xfId="24393"/>
    <cellStyle name="40% - Accent6 3 3 6" xfId="24394"/>
    <cellStyle name="40% - Accent6 3 3 6 2" xfId="24395"/>
    <cellStyle name="40% - Accent6 3 3 6 2 2" xfId="24396"/>
    <cellStyle name="40% - Accent6 3 3 6 2 3" xfId="54826"/>
    <cellStyle name="40% - Accent6 3 3 6 3" xfId="24397"/>
    <cellStyle name="40% - Accent6 3 3 6 4" xfId="24398"/>
    <cellStyle name="40% - Accent6 3 3 7" xfId="24399"/>
    <cellStyle name="40% - Accent6 3 3 7 2" xfId="24400"/>
    <cellStyle name="40% - Accent6 3 3 7 3" xfId="54827"/>
    <cellStyle name="40% - Accent6 3 3 8" xfId="24401"/>
    <cellStyle name="40% - Accent6 3 3 9" xfId="24402"/>
    <cellStyle name="40% - Accent6 3 4" xfId="24403"/>
    <cellStyle name="40% - Accent6 3 4 2" xfId="24404"/>
    <cellStyle name="40% - Accent6 3 4 2 2" xfId="24405"/>
    <cellStyle name="40% - Accent6 3 4 2 2 2" xfId="24406"/>
    <cellStyle name="40% - Accent6 3 4 2 2 2 2" xfId="24407"/>
    <cellStyle name="40% - Accent6 3 4 2 2 2 3" xfId="54828"/>
    <cellStyle name="40% - Accent6 3 4 2 2 3" xfId="24408"/>
    <cellStyle name="40% - Accent6 3 4 2 2 4" xfId="24409"/>
    <cellStyle name="40% - Accent6 3 4 2 3" xfId="24410"/>
    <cellStyle name="40% - Accent6 3 4 2 3 2" xfId="24411"/>
    <cellStyle name="40% - Accent6 3 4 2 3 2 2" xfId="24412"/>
    <cellStyle name="40% - Accent6 3 4 2 3 2 3" xfId="54829"/>
    <cellStyle name="40% - Accent6 3 4 2 3 3" xfId="24413"/>
    <cellStyle name="40% - Accent6 3 4 2 3 4" xfId="24414"/>
    <cellStyle name="40% - Accent6 3 4 2 4" xfId="24415"/>
    <cellStyle name="40% - Accent6 3 4 2 4 2" xfId="24416"/>
    <cellStyle name="40% - Accent6 3 4 2 4 3" xfId="54830"/>
    <cellStyle name="40% - Accent6 3 4 2 5" xfId="24417"/>
    <cellStyle name="40% - Accent6 3 4 2 6" xfId="24418"/>
    <cellStyle name="40% - Accent6 3 4 3" xfId="24419"/>
    <cellStyle name="40% - Accent6 3 4 3 2" xfId="24420"/>
    <cellStyle name="40% - Accent6 3 4 3 2 2" xfId="24421"/>
    <cellStyle name="40% - Accent6 3 4 3 2 3" xfId="54831"/>
    <cellStyle name="40% - Accent6 3 4 3 3" xfId="24422"/>
    <cellStyle name="40% - Accent6 3 4 3 4" xfId="24423"/>
    <cellStyle name="40% - Accent6 3 4 4" xfId="24424"/>
    <cellStyle name="40% - Accent6 3 4 4 2" xfId="24425"/>
    <cellStyle name="40% - Accent6 3 4 4 2 2" xfId="24426"/>
    <cellStyle name="40% - Accent6 3 4 4 2 3" xfId="54832"/>
    <cellStyle name="40% - Accent6 3 4 4 3" xfId="24427"/>
    <cellStyle name="40% - Accent6 3 4 4 4" xfId="24428"/>
    <cellStyle name="40% - Accent6 3 4 5" xfId="24429"/>
    <cellStyle name="40% - Accent6 3 4 5 2" xfId="24430"/>
    <cellStyle name="40% - Accent6 3 4 5 3" xfId="54833"/>
    <cellStyle name="40% - Accent6 3 4 6" xfId="24431"/>
    <cellStyle name="40% - Accent6 3 4 7" xfId="24432"/>
    <cellStyle name="40% - Accent6 3 5" xfId="24433"/>
    <cellStyle name="40% - Accent6 3 5 2" xfId="24434"/>
    <cellStyle name="40% - Accent6 3 5 2 2" xfId="24435"/>
    <cellStyle name="40% - Accent6 3 5 2 2 2" xfId="24436"/>
    <cellStyle name="40% - Accent6 3 5 2 2 3" xfId="54834"/>
    <cellStyle name="40% - Accent6 3 5 2 3" xfId="24437"/>
    <cellStyle name="40% - Accent6 3 5 2 4" xfId="24438"/>
    <cellStyle name="40% - Accent6 3 5 3" xfId="24439"/>
    <cellStyle name="40% - Accent6 3 5 3 2" xfId="24440"/>
    <cellStyle name="40% - Accent6 3 5 3 2 2" xfId="24441"/>
    <cellStyle name="40% - Accent6 3 5 3 2 3" xfId="54835"/>
    <cellStyle name="40% - Accent6 3 5 3 3" xfId="24442"/>
    <cellStyle name="40% - Accent6 3 5 3 4" xfId="24443"/>
    <cellStyle name="40% - Accent6 3 5 4" xfId="24444"/>
    <cellStyle name="40% - Accent6 3 5 4 2" xfId="24445"/>
    <cellStyle name="40% - Accent6 3 5 4 3" xfId="54836"/>
    <cellStyle name="40% - Accent6 3 5 5" xfId="24446"/>
    <cellStyle name="40% - Accent6 3 5 6" xfId="24447"/>
    <cellStyle name="40% - Accent6 3 6" xfId="24448"/>
    <cellStyle name="40% - Accent6 3 6 2" xfId="24449"/>
    <cellStyle name="40% - Accent6 3 6 2 2" xfId="24450"/>
    <cellStyle name="40% - Accent6 3 6 2 2 2" xfId="24451"/>
    <cellStyle name="40% - Accent6 3 6 2 2 3" xfId="54837"/>
    <cellStyle name="40% - Accent6 3 6 2 3" xfId="24452"/>
    <cellStyle name="40% - Accent6 3 6 2 4" xfId="24453"/>
    <cellStyle name="40% - Accent6 3 6 3" xfId="24454"/>
    <cellStyle name="40% - Accent6 3 6 3 2" xfId="24455"/>
    <cellStyle name="40% - Accent6 3 6 3 3" xfId="54838"/>
    <cellStyle name="40% - Accent6 3 6 4" xfId="24456"/>
    <cellStyle name="40% - Accent6 3 6 5" xfId="24457"/>
    <cellStyle name="40% - Accent6 3 7" xfId="24458"/>
    <cellStyle name="40% - Accent6 3 7 2" xfId="24459"/>
    <cellStyle name="40% - Accent6 3 7 2 2" xfId="24460"/>
    <cellStyle name="40% - Accent6 3 7 2 3" xfId="54839"/>
    <cellStyle name="40% - Accent6 3 7 3" xfId="24461"/>
    <cellStyle name="40% - Accent6 3 7 4" xfId="24462"/>
    <cellStyle name="40% - Accent6 3 8" xfId="24463"/>
    <cellStyle name="40% - Accent6 3 8 2" xfId="24464"/>
    <cellStyle name="40% - Accent6 3 8 2 2" xfId="24465"/>
    <cellStyle name="40% - Accent6 3 8 2 3" xfId="54840"/>
    <cellStyle name="40% - Accent6 3 8 3" xfId="24466"/>
    <cellStyle name="40% - Accent6 3 8 4" xfId="24467"/>
    <cellStyle name="40% - Accent6 3 9" xfId="24468"/>
    <cellStyle name="40% - Accent6 3 9 2" xfId="24469"/>
    <cellStyle name="40% - Accent6 3 9 3" xfId="54841"/>
    <cellStyle name="40% - Accent6 4" xfId="24470"/>
    <cellStyle name="40% - Accent6 4 10" xfId="24471"/>
    <cellStyle name="40% - Accent6 4 11" xfId="24472"/>
    <cellStyle name="40% - Accent6 4 12" xfId="60192"/>
    <cellStyle name="40% - Accent6 4 2" xfId="24473"/>
    <cellStyle name="40% - Accent6 4 2 10" xfId="24474"/>
    <cellStyle name="40% - Accent6 4 2 11" xfId="60375"/>
    <cellStyle name="40% - Accent6 4 2 2" xfId="24475"/>
    <cellStyle name="40% - Accent6 4 2 2 2" xfId="24476"/>
    <cellStyle name="40% - Accent6 4 2 2 2 2" xfId="24477"/>
    <cellStyle name="40% - Accent6 4 2 2 2 2 2" xfId="24478"/>
    <cellStyle name="40% - Accent6 4 2 2 2 2 2 2" xfId="24479"/>
    <cellStyle name="40% - Accent6 4 2 2 2 2 2 2 2" xfId="24480"/>
    <cellStyle name="40% - Accent6 4 2 2 2 2 2 2 3" xfId="54842"/>
    <cellStyle name="40% - Accent6 4 2 2 2 2 2 3" xfId="24481"/>
    <cellStyle name="40% - Accent6 4 2 2 2 2 2 4" xfId="24482"/>
    <cellStyle name="40% - Accent6 4 2 2 2 2 3" xfId="24483"/>
    <cellStyle name="40% - Accent6 4 2 2 2 2 3 2" xfId="24484"/>
    <cellStyle name="40% - Accent6 4 2 2 2 2 3 2 2" xfId="24485"/>
    <cellStyle name="40% - Accent6 4 2 2 2 2 3 2 3" xfId="54843"/>
    <cellStyle name="40% - Accent6 4 2 2 2 2 3 3" xfId="24486"/>
    <cellStyle name="40% - Accent6 4 2 2 2 2 3 4" xfId="24487"/>
    <cellStyle name="40% - Accent6 4 2 2 2 2 4" xfId="24488"/>
    <cellStyle name="40% - Accent6 4 2 2 2 2 4 2" xfId="24489"/>
    <cellStyle name="40% - Accent6 4 2 2 2 2 4 3" xfId="54844"/>
    <cellStyle name="40% - Accent6 4 2 2 2 2 5" xfId="24490"/>
    <cellStyle name="40% - Accent6 4 2 2 2 2 6" xfId="24491"/>
    <cellStyle name="40% - Accent6 4 2 2 2 3" xfId="24492"/>
    <cellStyle name="40% - Accent6 4 2 2 2 3 2" xfId="24493"/>
    <cellStyle name="40% - Accent6 4 2 2 2 3 2 2" xfId="24494"/>
    <cellStyle name="40% - Accent6 4 2 2 2 3 2 3" xfId="54845"/>
    <cellStyle name="40% - Accent6 4 2 2 2 3 3" xfId="24495"/>
    <cellStyle name="40% - Accent6 4 2 2 2 3 4" xfId="24496"/>
    <cellStyle name="40% - Accent6 4 2 2 2 4" xfId="24497"/>
    <cellStyle name="40% - Accent6 4 2 2 2 4 2" xfId="24498"/>
    <cellStyle name="40% - Accent6 4 2 2 2 4 2 2" xfId="24499"/>
    <cellStyle name="40% - Accent6 4 2 2 2 4 2 3" xfId="54846"/>
    <cellStyle name="40% - Accent6 4 2 2 2 4 3" xfId="24500"/>
    <cellStyle name="40% - Accent6 4 2 2 2 4 4" xfId="24501"/>
    <cellStyle name="40% - Accent6 4 2 2 2 5" xfId="24502"/>
    <cellStyle name="40% - Accent6 4 2 2 2 5 2" xfId="24503"/>
    <cellStyle name="40% - Accent6 4 2 2 2 5 3" xfId="54847"/>
    <cellStyle name="40% - Accent6 4 2 2 2 6" xfId="24504"/>
    <cellStyle name="40% - Accent6 4 2 2 2 7" xfId="24505"/>
    <cellStyle name="40% - Accent6 4 2 2 3" xfId="24506"/>
    <cellStyle name="40% - Accent6 4 2 2 3 2" xfId="24507"/>
    <cellStyle name="40% - Accent6 4 2 2 3 2 2" xfId="24508"/>
    <cellStyle name="40% - Accent6 4 2 2 3 2 2 2" xfId="24509"/>
    <cellStyle name="40% - Accent6 4 2 2 3 2 2 3" xfId="54848"/>
    <cellStyle name="40% - Accent6 4 2 2 3 2 3" xfId="24510"/>
    <cellStyle name="40% - Accent6 4 2 2 3 2 4" xfId="24511"/>
    <cellStyle name="40% - Accent6 4 2 2 3 3" xfId="24512"/>
    <cellStyle name="40% - Accent6 4 2 2 3 3 2" xfId="24513"/>
    <cellStyle name="40% - Accent6 4 2 2 3 3 2 2" xfId="24514"/>
    <cellStyle name="40% - Accent6 4 2 2 3 3 2 3" xfId="54849"/>
    <cellStyle name="40% - Accent6 4 2 2 3 3 3" xfId="24515"/>
    <cellStyle name="40% - Accent6 4 2 2 3 3 4" xfId="24516"/>
    <cellStyle name="40% - Accent6 4 2 2 3 4" xfId="24517"/>
    <cellStyle name="40% - Accent6 4 2 2 3 4 2" xfId="24518"/>
    <cellStyle name="40% - Accent6 4 2 2 3 4 3" xfId="54850"/>
    <cellStyle name="40% - Accent6 4 2 2 3 5" xfId="24519"/>
    <cellStyle name="40% - Accent6 4 2 2 3 6" xfId="24520"/>
    <cellStyle name="40% - Accent6 4 2 2 4" xfId="24521"/>
    <cellStyle name="40% - Accent6 4 2 2 4 2" xfId="24522"/>
    <cellStyle name="40% - Accent6 4 2 2 4 2 2" xfId="24523"/>
    <cellStyle name="40% - Accent6 4 2 2 4 2 3" xfId="54851"/>
    <cellStyle name="40% - Accent6 4 2 2 4 3" xfId="24524"/>
    <cellStyle name="40% - Accent6 4 2 2 4 4" xfId="24525"/>
    <cellStyle name="40% - Accent6 4 2 2 5" xfId="24526"/>
    <cellStyle name="40% - Accent6 4 2 2 5 2" xfId="24527"/>
    <cellStyle name="40% - Accent6 4 2 2 5 2 2" xfId="24528"/>
    <cellStyle name="40% - Accent6 4 2 2 5 2 3" xfId="54852"/>
    <cellStyle name="40% - Accent6 4 2 2 5 3" xfId="24529"/>
    <cellStyle name="40% - Accent6 4 2 2 5 4" xfId="24530"/>
    <cellStyle name="40% - Accent6 4 2 2 6" xfId="24531"/>
    <cellStyle name="40% - Accent6 4 2 2 6 2" xfId="24532"/>
    <cellStyle name="40% - Accent6 4 2 2 6 3" xfId="54853"/>
    <cellStyle name="40% - Accent6 4 2 2 7" xfId="24533"/>
    <cellStyle name="40% - Accent6 4 2 2 8" xfId="24534"/>
    <cellStyle name="40% - Accent6 4 2 2 9" xfId="60743"/>
    <cellStyle name="40% - Accent6 4 2 3" xfId="24535"/>
    <cellStyle name="40% - Accent6 4 2 3 2" xfId="24536"/>
    <cellStyle name="40% - Accent6 4 2 3 2 2" xfId="24537"/>
    <cellStyle name="40% - Accent6 4 2 3 2 2 2" xfId="24538"/>
    <cellStyle name="40% - Accent6 4 2 3 2 2 2 2" xfId="24539"/>
    <cellStyle name="40% - Accent6 4 2 3 2 2 2 3" xfId="54854"/>
    <cellStyle name="40% - Accent6 4 2 3 2 2 3" xfId="24540"/>
    <cellStyle name="40% - Accent6 4 2 3 2 2 4" xfId="24541"/>
    <cellStyle name="40% - Accent6 4 2 3 2 3" xfId="24542"/>
    <cellStyle name="40% - Accent6 4 2 3 2 3 2" xfId="24543"/>
    <cellStyle name="40% - Accent6 4 2 3 2 3 2 2" xfId="24544"/>
    <cellStyle name="40% - Accent6 4 2 3 2 3 2 3" xfId="54855"/>
    <cellStyle name="40% - Accent6 4 2 3 2 3 3" xfId="24545"/>
    <cellStyle name="40% - Accent6 4 2 3 2 3 4" xfId="24546"/>
    <cellStyle name="40% - Accent6 4 2 3 2 4" xfId="24547"/>
    <cellStyle name="40% - Accent6 4 2 3 2 4 2" xfId="24548"/>
    <cellStyle name="40% - Accent6 4 2 3 2 4 3" xfId="54856"/>
    <cellStyle name="40% - Accent6 4 2 3 2 5" xfId="24549"/>
    <cellStyle name="40% - Accent6 4 2 3 2 6" xfId="24550"/>
    <cellStyle name="40% - Accent6 4 2 3 3" xfId="24551"/>
    <cellStyle name="40% - Accent6 4 2 3 3 2" xfId="24552"/>
    <cellStyle name="40% - Accent6 4 2 3 3 2 2" xfId="24553"/>
    <cellStyle name="40% - Accent6 4 2 3 3 2 3" xfId="54857"/>
    <cellStyle name="40% - Accent6 4 2 3 3 3" xfId="24554"/>
    <cellStyle name="40% - Accent6 4 2 3 3 4" xfId="24555"/>
    <cellStyle name="40% - Accent6 4 2 3 4" xfId="24556"/>
    <cellStyle name="40% - Accent6 4 2 3 4 2" xfId="24557"/>
    <cellStyle name="40% - Accent6 4 2 3 4 2 2" xfId="24558"/>
    <cellStyle name="40% - Accent6 4 2 3 4 2 3" xfId="54858"/>
    <cellStyle name="40% - Accent6 4 2 3 4 3" xfId="24559"/>
    <cellStyle name="40% - Accent6 4 2 3 4 4" xfId="24560"/>
    <cellStyle name="40% - Accent6 4 2 3 5" xfId="24561"/>
    <cellStyle name="40% - Accent6 4 2 3 5 2" xfId="24562"/>
    <cellStyle name="40% - Accent6 4 2 3 5 3" xfId="54859"/>
    <cellStyle name="40% - Accent6 4 2 3 6" xfId="24563"/>
    <cellStyle name="40% - Accent6 4 2 3 7" xfId="24564"/>
    <cellStyle name="40% - Accent6 4 2 4" xfId="24565"/>
    <cellStyle name="40% - Accent6 4 2 4 2" xfId="24566"/>
    <cellStyle name="40% - Accent6 4 2 4 2 2" xfId="24567"/>
    <cellStyle name="40% - Accent6 4 2 4 2 2 2" xfId="24568"/>
    <cellStyle name="40% - Accent6 4 2 4 2 2 3" xfId="54860"/>
    <cellStyle name="40% - Accent6 4 2 4 2 3" xfId="24569"/>
    <cellStyle name="40% - Accent6 4 2 4 2 4" xfId="24570"/>
    <cellStyle name="40% - Accent6 4 2 4 3" xfId="24571"/>
    <cellStyle name="40% - Accent6 4 2 4 3 2" xfId="24572"/>
    <cellStyle name="40% - Accent6 4 2 4 3 2 2" xfId="24573"/>
    <cellStyle name="40% - Accent6 4 2 4 3 2 3" xfId="54861"/>
    <cellStyle name="40% - Accent6 4 2 4 3 3" xfId="24574"/>
    <cellStyle name="40% - Accent6 4 2 4 3 4" xfId="24575"/>
    <cellStyle name="40% - Accent6 4 2 4 4" xfId="24576"/>
    <cellStyle name="40% - Accent6 4 2 4 4 2" xfId="24577"/>
    <cellStyle name="40% - Accent6 4 2 4 4 3" xfId="54862"/>
    <cellStyle name="40% - Accent6 4 2 4 5" xfId="24578"/>
    <cellStyle name="40% - Accent6 4 2 4 6" xfId="24579"/>
    <cellStyle name="40% - Accent6 4 2 5" xfId="24580"/>
    <cellStyle name="40% - Accent6 4 2 5 2" xfId="24581"/>
    <cellStyle name="40% - Accent6 4 2 5 2 2" xfId="24582"/>
    <cellStyle name="40% - Accent6 4 2 5 2 2 2" xfId="24583"/>
    <cellStyle name="40% - Accent6 4 2 5 2 2 3" xfId="54863"/>
    <cellStyle name="40% - Accent6 4 2 5 2 3" xfId="24584"/>
    <cellStyle name="40% - Accent6 4 2 5 2 4" xfId="24585"/>
    <cellStyle name="40% - Accent6 4 2 5 3" xfId="24586"/>
    <cellStyle name="40% - Accent6 4 2 5 3 2" xfId="24587"/>
    <cellStyle name="40% - Accent6 4 2 5 3 3" xfId="54864"/>
    <cellStyle name="40% - Accent6 4 2 5 4" xfId="24588"/>
    <cellStyle name="40% - Accent6 4 2 5 5" xfId="24589"/>
    <cellStyle name="40% - Accent6 4 2 6" xfId="24590"/>
    <cellStyle name="40% - Accent6 4 2 6 2" xfId="24591"/>
    <cellStyle name="40% - Accent6 4 2 6 2 2" xfId="24592"/>
    <cellStyle name="40% - Accent6 4 2 6 2 3" xfId="54865"/>
    <cellStyle name="40% - Accent6 4 2 6 3" xfId="24593"/>
    <cellStyle name="40% - Accent6 4 2 6 4" xfId="24594"/>
    <cellStyle name="40% - Accent6 4 2 7" xfId="24595"/>
    <cellStyle name="40% - Accent6 4 2 7 2" xfId="24596"/>
    <cellStyle name="40% - Accent6 4 2 7 2 2" xfId="24597"/>
    <cellStyle name="40% - Accent6 4 2 7 2 3" xfId="54866"/>
    <cellStyle name="40% - Accent6 4 2 7 3" xfId="24598"/>
    <cellStyle name="40% - Accent6 4 2 7 4" xfId="24599"/>
    <cellStyle name="40% - Accent6 4 2 8" xfId="24600"/>
    <cellStyle name="40% - Accent6 4 2 8 2" xfId="24601"/>
    <cellStyle name="40% - Accent6 4 2 8 3" xfId="54867"/>
    <cellStyle name="40% - Accent6 4 2 9" xfId="24602"/>
    <cellStyle name="40% - Accent6 4 3" xfId="24603"/>
    <cellStyle name="40% - Accent6 4 3 2" xfId="24604"/>
    <cellStyle name="40% - Accent6 4 3 2 2" xfId="24605"/>
    <cellStyle name="40% - Accent6 4 3 2 2 2" xfId="24606"/>
    <cellStyle name="40% - Accent6 4 3 2 2 2 2" xfId="24607"/>
    <cellStyle name="40% - Accent6 4 3 2 2 2 2 2" xfId="24608"/>
    <cellStyle name="40% - Accent6 4 3 2 2 2 2 3" xfId="54868"/>
    <cellStyle name="40% - Accent6 4 3 2 2 2 3" xfId="24609"/>
    <cellStyle name="40% - Accent6 4 3 2 2 2 4" xfId="24610"/>
    <cellStyle name="40% - Accent6 4 3 2 2 3" xfId="24611"/>
    <cellStyle name="40% - Accent6 4 3 2 2 3 2" xfId="24612"/>
    <cellStyle name="40% - Accent6 4 3 2 2 3 2 2" xfId="24613"/>
    <cellStyle name="40% - Accent6 4 3 2 2 3 2 3" xfId="54869"/>
    <cellStyle name="40% - Accent6 4 3 2 2 3 3" xfId="24614"/>
    <cellStyle name="40% - Accent6 4 3 2 2 3 4" xfId="24615"/>
    <cellStyle name="40% - Accent6 4 3 2 2 4" xfId="24616"/>
    <cellStyle name="40% - Accent6 4 3 2 2 4 2" xfId="24617"/>
    <cellStyle name="40% - Accent6 4 3 2 2 4 3" xfId="54870"/>
    <cellStyle name="40% - Accent6 4 3 2 2 5" xfId="24618"/>
    <cellStyle name="40% - Accent6 4 3 2 2 6" xfId="24619"/>
    <cellStyle name="40% - Accent6 4 3 2 3" xfId="24620"/>
    <cellStyle name="40% - Accent6 4 3 2 3 2" xfId="24621"/>
    <cellStyle name="40% - Accent6 4 3 2 3 2 2" xfId="24622"/>
    <cellStyle name="40% - Accent6 4 3 2 3 2 3" xfId="54871"/>
    <cellStyle name="40% - Accent6 4 3 2 3 3" xfId="24623"/>
    <cellStyle name="40% - Accent6 4 3 2 3 4" xfId="24624"/>
    <cellStyle name="40% - Accent6 4 3 2 4" xfId="24625"/>
    <cellStyle name="40% - Accent6 4 3 2 4 2" xfId="24626"/>
    <cellStyle name="40% - Accent6 4 3 2 4 2 2" xfId="24627"/>
    <cellStyle name="40% - Accent6 4 3 2 4 2 3" xfId="54872"/>
    <cellStyle name="40% - Accent6 4 3 2 4 3" xfId="24628"/>
    <cellStyle name="40% - Accent6 4 3 2 4 4" xfId="24629"/>
    <cellStyle name="40% - Accent6 4 3 2 5" xfId="24630"/>
    <cellStyle name="40% - Accent6 4 3 2 5 2" xfId="24631"/>
    <cellStyle name="40% - Accent6 4 3 2 5 3" xfId="54873"/>
    <cellStyle name="40% - Accent6 4 3 2 6" xfId="24632"/>
    <cellStyle name="40% - Accent6 4 3 2 7" xfId="24633"/>
    <cellStyle name="40% - Accent6 4 3 3" xfId="24634"/>
    <cellStyle name="40% - Accent6 4 3 3 2" xfId="24635"/>
    <cellStyle name="40% - Accent6 4 3 3 2 2" xfId="24636"/>
    <cellStyle name="40% - Accent6 4 3 3 2 2 2" xfId="24637"/>
    <cellStyle name="40% - Accent6 4 3 3 2 2 3" xfId="54874"/>
    <cellStyle name="40% - Accent6 4 3 3 2 3" xfId="24638"/>
    <cellStyle name="40% - Accent6 4 3 3 2 4" xfId="24639"/>
    <cellStyle name="40% - Accent6 4 3 3 3" xfId="24640"/>
    <cellStyle name="40% - Accent6 4 3 3 3 2" xfId="24641"/>
    <cellStyle name="40% - Accent6 4 3 3 3 2 2" xfId="24642"/>
    <cellStyle name="40% - Accent6 4 3 3 3 2 3" xfId="54875"/>
    <cellStyle name="40% - Accent6 4 3 3 3 3" xfId="24643"/>
    <cellStyle name="40% - Accent6 4 3 3 3 4" xfId="24644"/>
    <cellStyle name="40% - Accent6 4 3 3 4" xfId="24645"/>
    <cellStyle name="40% - Accent6 4 3 3 4 2" xfId="24646"/>
    <cellStyle name="40% - Accent6 4 3 3 4 3" xfId="54876"/>
    <cellStyle name="40% - Accent6 4 3 3 5" xfId="24647"/>
    <cellStyle name="40% - Accent6 4 3 3 6" xfId="24648"/>
    <cellStyle name="40% - Accent6 4 3 4" xfId="24649"/>
    <cellStyle name="40% - Accent6 4 3 4 2" xfId="24650"/>
    <cellStyle name="40% - Accent6 4 3 4 2 2" xfId="24651"/>
    <cellStyle name="40% - Accent6 4 3 4 2 3" xfId="54877"/>
    <cellStyle name="40% - Accent6 4 3 4 3" xfId="24652"/>
    <cellStyle name="40% - Accent6 4 3 4 4" xfId="24653"/>
    <cellStyle name="40% - Accent6 4 3 5" xfId="24654"/>
    <cellStyle name="40% - Accent6 4 3 5 2" xfId="24655"/>
    <cellStyle name="40% - Accent6 4 3 5 2 2" xfId="24656"/>
    <cellStyle name="40% - Accent6 4 3 5 2 3" xfId="54878"/>
    <cellStyle name="40% - Accent6 4 3 5 3" xfId="24657"/>
    <cellStyle name="40% - Accent6 4 3 5 4" xfId="24658"/>
    <cellStyle name="40% - Accent6 4 3 6" xfId="24659"/>
    <cellStyle name="40% - Accent6 4 3 6 2" xfId="24660"/>
    <cellStyle name="40% - Accent6 4 3 6 3" xfId="54879"/>
    <cellStyle name="40% - Accent6 4 3 7" xfId="24661"/>
    <cellStyle name="40% - Accent6 4 3 8" xfId="24662"/>
    <cellStyle name="40% - Accent6 4 3 9" xfId="60560"/>
    <cellStyle name="40% - Accent6 4 4" xfId="24663"/>
    <cellStyle name="40% - Accent6 4 4 2" xfId="24664"/>
    <cellStyle name="40% - Accent6 4 4 2 2" xfId="24665"/>
    <cellStyle name="40% - Accent6 4 4 2 2 2" xfId="24666"/>
    <cellStyle name="40% - Accent6 4 4 2 2 2 2" xfId="24667"/>
    <cellStyle name="40% - Accent6 4 4 2 2 2 3" xfId="54880"/>
    <cellStyle name="40% - Accent6 4 4 2 2 3" xfId="24668"/>
    <cellStyle name="40% - Accent6 4 4 2 2 4" xfId="24669"/>
    <cellStyle name="40% - Accent6 4 4 2 3" xfId="24670"/>
    <cellStyle name="40% - Accent6 4 4 2 3 2" xfId="24671"/>
    <cellStyle name="40% - Accent6 4 4 2 3 2 2" xfId="24672"/>
    <cellStyle name="40% - Accent6 4 4 2 3 2 3" xfId="54881"/>
    <cellStyle name="40% - Accent6 4 4 2 3 3" xfId="24673"/>
    <cellStyle name="40% - Accent6 4 4 2 3 4" xfId="24674"/>
    <cellStyle name="40% - Accent6 4 4 2 4" xfId="24675"/>
    <cellStyle name="40% - Accent6 4 4 2 4 2" xfId="24676"/>
    <cellStyle name="40% - Accent6 4 4 2 4 3" xfId="54882"/>
    <cellStyle name="40% - Accent6 4 4 2 5" xfId="24677"/>
    <cellStyle name="40% - Accent6 4 4 2 6" xfId="24678"/>
    <cellStyle name="40% - Accent6 4 4 3" xfId="24679"/>
    <cellStyle name="40% - Accent6 4 4 3 2" xfId="24680"/>
    <cellStyle name="40% - Accent6 4 4 3 2 2" xfId="24681"/>
    <cellStyle name="40% - Accent6 4 4 3 2 3" xfId="54883"/>
    <cellStyle name="40% - Accent6 4 4 3 3" xfId="24682"/>
    <cellStyle name="40% - Accent6 4 4 3 4" xfId="24683"/>
    <cellStyle name="40% - Accent6 4 4 4" xfId="24684"/>
    <cellStyle name="40% - Accent6 4 4 4 2" xfId="24685"/>
    <cellStyle name="40% - Accent6 4 4 4 2 2" xfId="24686"/>
    <cellStyle name="40% - Accent6 4 4 4 2 3" xfId="54884"/>
    <cellStyle name="40% - Accent6 4 4 4 3" xfId="24687"/>
    <cellStyle name="40% - Accent6 4 4 4 4" xfId="24688"/>
    <cellStyle name="40% - Accent6 4 4 5" xfId="24689"/>
    <cellStyle name="40% - Accent6 4 4 5 2" xfId="24690"/>
    <cellStyle name="40% - Accent6 4 4 5 3" xfId="54885"/>
    <cellStyle name="40% - Accent6 4 4 6" xfId="24691"/>
    <cellStyle name="40% - Accent6 4 4 7" xfId="24692"/>
    <cellStyle name="40% - Accent6 4 5" xfId="24693"/>
    <cellStyle name="40% - Accent6 4 5 2" xfId="24694"/>
    <cellStyle name="40% - Accent6 4 5 2 2" xfId="24695"/>
    <cellStyle name="40% - Accent6 4 5 2 2 2" xfId="24696"/>
    <cellStyle name="40% - Accent6 4 5 2 2 3" xfId="54886"/>
    <cellStyle name="40% - Accent6 4 5 2 3" xfId="24697"/>
    <cellStyle name="40% - Accent6 4 5 2 4" xfId="24698"/>
    <cellStyle name="40% - Accent6 4 5 3" xfId="24699"/>
    <cellStyle name="40% - Accent6 4 5 3 2" xfId="24700"/>
    <cellStyle name="40% - Accent6 4 5 3 2 2" xfId="24701"/>
    <cellStyle name="40% - Accent6 4 5 3 2 3" xfId="54887"/>
    <cellStyle name="40% - Accent6 4 5 3 3" xfId="24702"/>
    <cellStyle name="40% - Accent6 4 5 3 4" xfId="24703"/>
    <cellStyle name="40% - Accent6 4 5 4" xfId="24704"/>
    <cellStyle name="40% - Accent6 4 5 4 2" xfId="24705"/>
    <cellStyle name="40% - Accent6 4 5 4 3" xfId="54888"/>
    <cellStyle name="40% - Accent6 4 5 5" xfId="24706"/>
    <cellStyle name="40% - Accent6 4 5 6" xfId="24707"/>
    <cellStyle name="40% - Accent6 4 6" xfId="24708"/>
    <cellStyle name="40% - Accent6 4 6 2" xfId="24709"/>
    <cellStyle name="40% - Accent6 4 6 2 2" xfId="24710"/>
    <cellStyle name="40% - Accent6 4 6 2 2 2" xfId="24711"/>
    <cellStyle name="40% - Accent6 4 6 2 2 3" xfId="54889"/>
    <cellStyle name="40% - Accent6 4 6 2 3" xfId="24712"/>
    <cellStyle name="40% - Accent6 4 6 2 4" xfId="24713"/>
    <cellStyle name="40% - Accent6 4 6 3" xfId="24714"/>
    <cellStyle name="40% - Accent6 4 6 3 2" xfId="24715"/>
    <cellStyle name="40% - Accent6 4 6 3 3" xfId="54890"/>
    <cellStyle name="40% - Accent6 4 6 4" xfId="24716"/>
    <cellStyle name="40% - Accent6 4 6 5" xfId="24717"/>
    <cellStyle name="40% - Accent6 4 7" xfId="24718"/>
    <cellStyle name="40% - Accent6 4 7 2" xfId="24719"/>
    <cellStyle name="40% - Accent6 4 7 2 2" xfId="24720"/>
    <cellStyle name="40% - Accent6 4 7 2 3" xfId="54891"/>
    <cellStyle name="40% - Accent6 4 7 3" xfId="24721"/>
    <cellStyle name="40% - Accent6 4 7 4" xfId="24722"/>
    <cellStyle name="40% - Accent6 4 8" xfId="24723"/>
    <cellStyle name="40% - Accent6 4 8 2" xfId="24724"/>
    <cellStyle name="40% - Accent6 4 8 2 2" xfId="24725"/>
    <cellStyle name="40% - Accent6 4 8 2 3" xfId="54892"/>
    <cellStyle name="40% - Accent6 4 8 3" xfId="24726"/>
    <cellStyle name="40% - Accent6 4 8 4" xfId="24727"/>
    <cellStyle name="40% - Accent6 4 9" xfId="24728"/>
    <cellStyle name="40% - Accent6 4 9 2" xfId="24729"/>
    <cellStyle name="40% - Accent6 4 9 3" xfId="54893"/>
    <cellStyle name="40% - Accent6 5" xfId="24730"/>
    <cellStyle name="40% - Accent6 5 10" xfId="24731"/>
    <cellStyle name="40% - Accent6 5 11" xfId="60206"/>
    <cellStyle name="40% - Accent6 5 2" xfId="24732"/>
    <cellStyle name="40% - Accent6 5 2 2" xfId="24733"/>
    <cellStyle name="40% - Accent6 5 2 2 2" xfId="24734"/>
    <cellStyle name="40% - Accent6 5 2 2 2 2" xfId="24735"/>
    <cellStyle name="40% - Accent6 5 2 2 2 2 2" xfId="24736"/>
    <cellStyle name="40% - Accent6 5 2 2 2 2 2 2" xfId="24737"/>
    <cellStyle name="40% - Accent6 5 2 2 2 2 2 3" xfId="54894"/>
    <cellStyle name="40% - Accent6 5 2 2 2 2 3" xfId="24738"/>
    <cellStyle name="40% - Accent6 5 2 2 2 2 4" xfId="24739"/>
    <cellStyle name="40% - Accent6 5 2 2 2 3" xfId="24740"/>
    <cellStyle name="40% - Accent6 5 2 2 2 3 2" xfId="24741"/>
    <cellStyle name="40% - Accent6 5 2 2 2 3 2 2" xfId="24742"/>
    <cellStyle name="40% - Accent6 5 2 2 2 3 2 3" xfId="54895"/>
    <cellStyle name="40% - Accent6 5 2 2 2 3 3" xfId="24743"/>
    <cellStyle name="40% - Accent6 5 2 2 2 3 4" xfId="24744"/>
    <cellStyle name="40% - Accent6 5 2 2 2 4" xfId="24745"/>
    <cellStyle name="40% - Accent6 5 2 2 2 4 2" xfId="24746"/>
    <cellStyle name="40% - Accent6 5 2 2 2 4 3" xfId="54896"/>
    <cellStyle name="40% - Accent6 5 2 2 2 5" xfId="24747"/>
    <cellStyle name="40% - Accent6 5 2 2 2 6" xfId="24748"/>
    <cellStyle name="40% - Accent6 5 2 2 3" xfId="24749"/>
    <cellStyle name="40% - Accent6 5 2 2 3 2" xfId="24750"/>
    <cellStyle name="40% - Accent6 5 2 2 3 2 2" xfId="24751"/>
    <cellStyle name="40% - Accent6 5 2 2 3 2 3" xfId="54897"/>
    <cellStyle name="40% - Accent6 5 2 2 3 3" xfId="24752"/>
    <cellStyle name="40% - Accent6 5 2 2 3 4" xfId="24753"/>
    <cellStyle name="40% - Accent6 5 2 2 4" xfId="24754"/>
    <cellStyle name="40% - Accent6 5 2 2 4 2" xfId="24755"/>
    <cellStyle name="40% - Accent6 5 2 2 4 2 2" xfId="24756"/>
    <cellStyle name="40% - Accent6 5 2 2 4 2 3" xfId="54898"/>
    <cellStyle name="40% - Accent6 5 2 2 4 3" xfId="24757"/>
    <cellStyle name="40% - Accent6 5 2 2 4 4" xfId="24758"/>
    <cellStyle name="40% - Accent6 5 2 2 5" xfId="24759"/>
    <cellStyle name="40% - Accent6 5 2 2 5 2" xfId="24760"/>
    <cellStyle name="40% - Accent6 5 2 2 5 3" xfId="54899"/>
    <cellStyle name="40% - Accent6 5 2 2 6" xfId="24761"/>
    <cellStyle name="40% - Accent6 5 2 2 7" xfId="24762"/>
    <cellStyle name="40% - Accent6 5 2 2 8" xfId="60757"/>
    <cellStyle name="40% - Accent6 5 2 3" xfId="24763"/>
    <cellStyle name="40% - Accent6 5 2 3 2" xfId="24764"/>
    <cellStyle name="40% - Accent6 5 2 3 2 2" xfId="24765"/>
    <cellStyle name="40% - Accent6 5 2 3 2 2 2" xfId="24766"/>
    <cellStyle name="40% - Accent6 5 2 3 2 2 3" xfId="54900"/>
    <cellStyle name="40% - Accent6 5 2 3 2 3" xfId="24767"/>
    <cellStyle name="40% - Accent6 5 2 3 2 4" xfId="24768"/>
    <cellStyle name="40% - Accent6 5 2 3 3" xfId="24769"/>
    <cellStyle name="40% - Accent6 5 2 3 3 2" xfId="24770"/>
    <cellStyle name="40% - Accent6 5 2 3 3 2 2" xfId="24771"/>
    <cellStyle name="40% - Accent6 5 2 3 3 2 3" xfId="54901"/>
    <cellStyle name="40% - Accent6 5 2 3 3 3" xfId="24772"/>
    <cellStyle name="40% - Accent6 5 2 3 3 4" xfId="24773"/>
    <cellStyle name="40% - Accent6 5 2 3 4" xfId="24774"/>
    <cellStyle name="40% - Accent6 5 2 3 4 2" xfId="24775"/>
    <cellStyle name="40% - Accent6 5 2 3 4 3" xfId="54902"/>
    <cellStyle name="40% - Accent6 5 2 3 5" xfId="24776"/>
    <cellStyle name="40% - Accent6 5 2 3 6" xfId="24777"/>
    <cellStyle name="40% - Accent6 5 2 4" xfId="24778"/>
    <cellStyle name="40% - Accent6 5 2 4 2" xfId="24779"/>
    <cellStyle name="40% - Accent6 5 2 4 2 2" xfId="24780"/>
    <cellStyle name="40% - Accent6 5 2 4 2 3" xfId="54903"/>
    <cellStyle name="40% - Accent6 5 2 4 3" xfId="24781"/>
    <cellStyle name="40% - Accent6 5 2 4 4" xfId="24782"/>
    <cellStyle name="40% - Accent6 5 2 5" xfId="24783"/>
    <cellStyle name="40% - Accent6 5 2 5 2" xfId="24784"/>
    <cellStyle name="40% - Accent6 5 2 5 2 2" xfId="24785"/>
    <cellStyle name="40% - Accent6 5 2 5 2 3" xfId="54904"/>
    <cellStyle name="40% - Accent6 5 2 5 3" xfId="24786"/>
    <cellStyle name="40% - Accent6 5 2 5 4" xfId="24787"/>
    <cellStyle name="40% - Accent6 5 2 6" xfId="24788"/>
    <cellStyle name="40% - Accent6 5 2 6 2" xfId="24789"/>
    <cellStyle name="40% - Accent6 5 2 6 3" xfId="54905"/>
    <cellStyle name="40% - Accent6 5 2 7" xfId="24790"/>
    <cellStyle name="40% - Accent6 5 2 8" xfId="24791"/>
    <cellStyle name="40% - Accent6 5 2 9" xfId="60389"/>
    <cellStyle name="40% - Accent6 5 3" xfId="24792"/>
    <cellStyle name="40% - Accent6 5 3 2" xfId="24793"/>
    <cellStyle name="40% - Accent6 5 3 2 2" xfId="24794"/>
    <cellStyle name="40% - Accent6 5 3 2 2 2" xfId="24795"/>
    <cellStyle name="40% - Accent6 5 3 2 2 2 2" xfId="24796"/>
    <cellStyle name="40% - Accent6 5 3 2 2 2 3" xfId="54906"/>
    <cellStyle name="40% - Accent6 5 3 2 2 3" xfId="24797"/>
    <cellStyle name="40% - Accent6 5 3 2 2 4" xfId="24798"/>
    <cellStyle name="40% - Accent6 5 3 2 3" xfId="24799"/>
    <cellStyle name="40% - Accent6 5 3 2 3 2" xfId="24800"/>
    <cellStyle name="40% - Accent6 5 3 2 3 2 2" xfId="24801"/>
    <cellStyle name="40% - Accent6 5 3 2 3 2 3" xfId="54907"/>
    <cellStyle name="40% - Accent6 5 3 2 3 3" xfId="24802"/>
    <cellStyle name="40% - Accent6 5 3 2 3 4" xfId="24803"/>
    <cellStyle name="40% - Accent6 5 3 2 4" xfId="24804"/>
    <cellStyle name="40% - Accent6 5 3 2 4 2" xfId="24805"/>
    <cellStyle name="40% - Accent6 5 3 2 4 3" xfId="54908"/>
    <cellStyle name="40% - Accent6 5 3 2 5" xfId="24806"/>
    <cellStyle name="40% - Accent6 5 3 2 6" xfId="24807"/>
    <cellStyle name="40% - Accent6 5 3 3" xfId="24808"/>
    <cellStyle name="40% - Accent6 5 3 3 2" xfId="24809"/>
    <cellStyle name="40% - Accent6 5 3 3 2 2" xfId="24810"/>
    <cellStyle name="40% - Accent6 5 3 3 2 3" xfId="54909"/>
    <cellStyle name="40% - Accent6 5 3 3 3" xfId="24811"/>
    <cellStyle name="40% - Accent6 5 3 3 4" xfId="24812"/>
    <cellStyle name="40% - Accent6 5 3 4" xfId="24813"/>
    <cellStyle name="40% - Accent6 5 3 4 2" xfId="24814"/>
    <cellStyle name="40% - Accent6 5 3 4 2 2" xfId="24815"/>
    <cellStyle name="40% - Accent6 5 3 4 2 3" xfId="54910"/>
    <cellStyle name="40% - Accent6 5 3 4 3" xfId="24816"/>
    <cellStyle name="40% - Accent6 5 3 4 4" xfId="24817"/>
    <cellStyle name="40% - Accent6 5 3 5" xfId="24818"/>
    <cellStyle name="40% - Accent6 5 3 5 2" xfId="24819"/>
    <cellStyle name="40% - Accent6 5 3 5 3" xfId="54911"/>
    <cellStyle name="40% - Accent6 5 3 6" xfId="24820"/>
    <cellStyle name="40% - Accent6 5 3 7" xfId="24821"/>
    <cellStyle name="40% - Accent6 5 3 8" xfId="60574"/>
    <cellStyle name="40% - Accent6 5 4" xfId="24822"/>
    <cellStyle name="40% - Accent6 5 4 2" xfId="24823"/>
    <cellStyle name="40% - Accent6 5 4 2 2" xfId="24824"/>
    <cellStyle name="40% - Accent6 5 4 2 2 2" xfId="24825"/>
    <cellStyle name="40% - Accent6 5 4 2 2 3" xfId="54912"/>
    <cellStyle name="40% - Accent6 5 4 2 3" xfId="24826"/>
    <cellStyle name="40% - Accent6 5 4 2 4" xfId="24827"/>
    <cellStyle name="40% - Accent6 5 4 3" xfId="24828"/>
    <cellStyle name="40% - Accent6 5 4 3 2" xfId="24829"/>
    <cellStyle name="40% - Accent6 5 4 3 2 2" xfId="24830"/>
    <cellStyle name="40% - Accent6 5 4 3 2 3" xfId="54913"/>
    <cellStyle name="40% - Accent6 5 4 3 3" xfId="24831"/>
    <cellStyle name="40% - Accent6 5 4 3 4" xfId="24832"/>
    <cellStyle name="40% - Accent6 5 4 4" xfId="24833"/>
    <cellStyle name="40% - Accent6 5 4 4 2" xfId="24834"/>
    <cellStyle name="40% - Accent6 5 4 4 3" xfId="54914"/>
    <cellStyle name="40% - Accent6 5 4 5" xfId="24835"/>
    <cellStyle name="40% - Accent6 5 4 6" xfId="24836"/>
    <cellStyle name="40% - Accent6 5 5" xfId="24837"/>
    <cellStyle name="40% - Accent6 5 5 2" xfId="24838"/>
    <cellStyle name="40% - Accent6 5 5 2 2" xfId="24839"/>
    <cellStyle name="40% - Accent6 5 5 2 2 2" xfId="24840"/>
    <cellStyle name="40% - Accent6 5 5 2 2 3" xfId="54915"/>
    <cellStyle name="40% - Accent6 5 5 2 3" xfId="24841"/>
    <cellStyle name="40% - Accent6 5 5 2 4" xfId="24842"/>
    <cellStyle name="40% - Accent6 5 5 3" xfId="24843"/>
    <cellStyle name="40% - Accent6 5 5 3 2" xfId="24844"/>
    <cellStyle name="40% - Accent6 5 5 3 3" xfId="54916"/>
    <cellStyle name="40% - Accent6 5 5 4" xfId="24845"/>
    <cellStyle name="40% - Accent6 5 5 5" xfId="24846"/>
    <cellStyle name="40% - Accent6 5 6" xfId="24847"/>
    <cellStyle name="40% - Accent6 5 6 2" xfId="24848"/>
    <cellStyle name="40% - Accent6 5 6 2 2" xfId="24849"/>
    <cellStyle name="40% - Accent6 5 6 2 3" xfId="54917"/>
    <cellStyle name="40% - Accent6 5 6 3" xfId="24850"/>
    <cellStyle name="40% - Accent6 5 6 4" xfId="24851"/>
    <cellStyle name="40% - Accent6 5 7" xfId="24852"/>
    <cellStyle name="40% - Accent6 5 7 2" xfId="24853"/>
    <cellStyle name="40% - Accent6 5 7 2 2" xfId="24854"/>
    <cellStyle name="40% - Accent6 5 7 2 3" xfId="54918"/>
    <cellStyle name="40% - Accent6 5 7 3" xfId="24855"/>
    <cellStyle name="40% - Accent6 5 7 4" xfId="24856"/>
    <cellStyle name="40% - Accent6 5 8" xfId="24857"/>
    <cellStyle name="40% - Accent6 5 8 2" xfId="24858"/>
    <cellStyle name="40% - Accent6 5 8 3" xfId="54919"/>
    <cellStyle name="40% - Accent6 5 9" xfId="24859"/>
    <cellStyle name="40% - Accent6 6" xfId="24860"/>
    <cellStyle name="40% - Accent6 6 10" xfId="24861"/>
    <cellStyle name="40% - Accent6 6 11" xfId="60220"/>
    <cellStyle name="40% - Accent6 6 2" xfId="24862"/>
    <cellStyle name="40% - Accent6 6 2 2" xfId="24863"/>
    <cellStyle name="40% - Accent6 6 2 2 2" xfId="24864"/>
    <cellStyle name="40% - Accent6 6 2 2 2 2" xfId="24865"/>
    <cellStyle name="40% - Accent6 6 2 2 2 2 2" xfId="24866"/>
    <cellStyle name="40% - Accent6 6 2 2 2 2 2 2" xfId="24867"/>
    <cellStyle name="40% - Accent6 6 2 2 2 2 2 3" xfId="54920"/>
    <cellStyle name="40% - Accent6 6 2 2 2 2 3" xfId="24868"/>
    <cellStyle name="40% - Accent6 6 2 2 2 2 4" xfId="24869"/>
    <cellStyle name="40% - Accent6 6 2 2 2 3" xfId="24870"/>
    <cellStyle name="40% - Accent6 6 2 2 2 3 2" xfId="24871"/>
    <cellStyle name="40% - Accent6 6 2 2 2 3 2 2" xfId="24872"/>
    <cellStyle name="40% - Accent6 6 2 2 2 3 2 3" xfId="54921"/>
    <cellStyle name="40% - Accent6 6 2 2 2 3 3" xfId="24873"/>
    <cellStyle name="40% - Accent6 6 2 2 2 3 4" xfId="24874"/>
    <cellStyle name="40% - Accent6 6 2 2 2 4" xfId="24875"/>
    <cellStyle name="40% - Accent6 6 2 2 2 4 2" xfId="24876"/>
    <cellStyle name="40% - Accent6 6 2 2 2 4 3" xfId="54922"/>
    <cellStyle name="40% - Accent6 6 2 2 2 5" xfId="24877"/>
    <cellStyle name="40% - Accent6 6 2 2 2 6" xfId="24878"/>
    <cellStyle name="40% - Accent6 6 2 2 3" xfId="24879"/>
    <cellStyle name="40% - Accent6 6 2 2 3 2" xfId="24880"/>
    <cellStyle name="40% - Accent6 6 2 2 3 2 2" xfId="24881"/>
    <cellStyle name="40% - Accent6 6 2 2 3 2 3" xfId="54923"/>
    <cellStyle name="40% - Accent6 6 2 2 3 3" xfId="24882"/>
    <cellStyle name="40% - Accent6 6 2 2 3 4" xfId="24883"/>
    <cellStyle name="40% - Accent6 6 2 2 4" xfId="24884"/>
    <cellStyle name="40% - Accent6 6 2 2 4 2" xfId="24885"/>
    <cellStyle name="40% - Accent6 6 2 2 4 2 2" xfId="24886"/>
    <cellStyle name="40% - Accent6 6 2 2 4 2 3" xfId="54924"/>
    <cellStyle name="40% - Accent6 6 2 2 4 3" xfId="24887"/>
    <cellStyle name="40% - Accent6 6 2 2 4 4" xfId="24888"/>
    <cellStyle name="40% - Accent6 6 2 2 5" xfId="24889"/>
    <cellStyle name="40% - Accent6 6 2 2 5 2" xfId="24890"/>
    <cellStyle name="40% - Accent6 6 2 2 5 3" xfId="54925"/>
    <cellStyle name="40% - Accent6 6 2 2 6" xfId="24891"/>
    <cellStyle name="40% - Accent6 6 2 2 7" xfId="24892"/>
    <cellStyle name="40% - Accent6 6 2 2 8" xfId="60771"/>
    <cellStyle name="40% - Accent6 6 2 3" xfId="24893"/>
    <cellStyle name="40% - Accent6 6 2 3 2" xfId="24894"/>
    <cellStyle name="40% - Accent6 6 2 3 2 2" xfId="24895"/>
    <cellStyle name="40% - Accent6 6 2 3 2 2 2" xfId="24896"/>
    <cellStyle name="40% - Accent6 6 2 3 2 2 3" xfId="54926"/>
    <cellStyle name="40% - Accent6 6 2 3 2 3" xfId="24897"/>
    <cellStyle name="40% - Accent6 6 2 3 2 4" xfId="24898"/>
    <cellStyle name="40% - Accent6 6 2 3 3" xfId="24899"/>
    <cellStyle name="40% - Accent6 6 2 3 3 2" xfId="24900"/>
    <cellStyle name="40% - Accent6 6 2 3 3 2 2" xfId="24901"/>
    <cellStyle name="40% - Accent6 6 2 3 3 2 3" xfId="54927"/>
    <cellStyle name="40% - Accent6 6 2 3 3 3" xfId="24902"/>
    <cellStyle name="40% - Accent6 6 2 3 3 4" xfId="24903"/>
    <cellStyle name="40% - Accent6 6 2 3 4" xfId="24904"/>
    <cellStyle name="40% - Accent6 6 2 3 4 2" xfId="24905"/>
    <cellStyle name="40% - Accent6 6 2 3 4 3" xfId="54928"/>
    <cellStyle name="40% - Accent6 6 2 3 5" xfId="24906"/>
    <cellStyle name="40% - Accent6 6 2 3 6" xfId="24907"/>
    <cellStyle name="40% - Accent6 6 2 4" xfId="24908"/>
    <cellStyle name="40% - Accent6 6 2 4 2" xfId="24909"/>
    <cellStyle name="40% - Accent6 6 2 4 2 2" xfId="24910"/>
    <cellStyle name="40% - Accent6 6 2 4 2 3" xfId="54929"/>
    <cellStyle name="40% - Accent6 6 2 4 3" xfId="24911"/>
    <cellStyle name="40% - Accent6 6 2 4 4" xfId="24912"/>
    <cellStyle name="40% - Accent6 6 2 5" xfId="24913"/>
    <cellStyle name="40% - Accent6 6 2 5 2" xfId="24914"/>
    <cellStyle name="40% - Accent6 6 2 5 2 2" xfId="24915"/>
    <cellStyle name="40% - Accent6 6 2 5 2 3" xfId="54930"/>
    <cellStyle name="40% - Accent6 6 2 5 3" xfId="24916"/>
    <cellStyle name="40% - Accent6 6 2 5 4" xfId="24917"/>
    <cellStyle name="40% - Accent6 6 2 6" xfId="24918"/>
    <cellStyle name="40% - Accent6 6 2 6 2" xfId="24919"/>
    <cellStyle name="40% - Accent6 6 2 6 3" xfId="54931"/>
    <cellStyle name="40% - Accent6 6 2 7" xfId="24920"/>
    <cellStyle name="40% - Accent6 6 2 8" xfId="24921"/>
    <cellStyle name="40% - Accent6 6 2 9" xfId="60403"/>
    <cellStyle name="40% - Accent6 6 3" xfId="24922"/>
    <cellStyle name="40% - Accent6 6 3 2" xfId="24923"/>
    <cellStyle name="40% - Accent6 6 3 2 2" xfId="24924"/>
    <cellStyle name="40% - Accent6 6 3 2 2 2" xfId="24925"/>
    <cellStyle name="40% - Accent6 6 3 2 2 2 2" xfId="24926"/>
    <cellStyle name="40% - Accent6 6 3 2 2 2 3" xfId="54932"/>
    <cellStyle name="40% - Accent6 6 3 2 2 3" xfId="24927"/>
    <cellStyle name="40% - Accent6 6 3 2 2 4" xfId="24928"/>
    <cellStyle name="40% - Accent6 6 3 2 3" xfId="24929"/>
    <cellStyle name="40% - Accent6 6 3 2 3 2" xfId="24930"/>
    <cellStyle name="40% - Accent6 6 3 2 3 2 2" xfId="24931"/>
    <cellStyle name="40% - Accent6 6 3 2 3 2 3" xfId="54933"/>
    <cellStyle name="40% - Accent6 6 3 2 3 3" xfId="24932"/>
    <cellStyle name="40% - Accent6 6 3 2 3 4" xfId="24933"/>
    <cellStyle name="40% - Accent6 6 3 2 4" xfId="24934"/>
    <cellStyle name="40% - Accent6 6 3 2 4 2" xfId="24935"/>
    <cellStyle name="40% - Accent6 6 3 2 4 3" xfId="54934"/>
    <cellStyle name="40% - Accent6 6 3 2 5" xfId="24936"/>
    <cellStyle name="40% - Accent6 6 3 2 6" xfId="24937"/>
    <cellStyle name="40% - Accent6 6 3 3" xfId="24938"/>
    <cellStyle name="40% - Accent6 6 3 3 2" xfId="24939"/>
    <cellStyle name="40% - Accent6 6 3 3 2 2" xfId="24940"/>
    <cellStyle name="40% - Accent6 6 3 3 2 3" xfId="54935"/>
    <cellStyle name="40% - Accent6 6 3 3 3" xfId="24941"/>
    <cellStyle name="40% - Accent6 6 3 3 4" xfId="24942"/>
    <cellStyle name="40% - Accent6 6 3 4" xfId="24943"/>
    <cellStyle name="40% - Accent6 6 3 4 2" xfId="24944"/>
    <cellStyle name="40% - Accent6 6 3 4 2 2" xfId="24945"/>
    <cellStyle name="40% - Accent6 6 3 4 2 3" xfId="54936"/>
    <cellStyle name="40% - Accent6 6 3 4 3" xfId="24946"/>
    <cellStyle name="40% - Accent6 6 3 4 4" xfId="24947"/>
    <cellStyle name="40% - Accent6 6 3 5" xfId="24948"/>
    <cellStyle name="40% - Accent6 6 3 5 2" xfId="24949"/>
    <cellStyle name="40% - Accent6 6 3 5 3" xfId="54937"/>
    <cellStyle name="40% - Accent6 6 3 6" xfId="24950"/>
    <cellStyle name="40% - Accent6 6 3 7" xfId="24951"/>
    <cellStyle name="40% - Accent6 6 3 8" xfId="60588"/>
    <cellStyle name="40% - Accent6 6 4" xfId="24952"/>
    <cellStyle name="40% - Accent6 6 4 2" xfId="24953"/>
    <cellStyle name="40% - Accent6 6 4 2 2" xfId="24954"/>
    <cellStyle name="40% - Accent6 6 4 2 2 2" xfId="24955"/>
    <cellStyle name="40% - Accent6 6 4 2 2 3" xfId="54938"/>
    <cellStyle name="40% - Accent6 6 4 2 3" xfId="24956"/>
    <cellStyle name="40% - Accent6 6 4 2 4" xfId="24957"/>
    <cellStyle name="40% - Accent6 6 4 3" xfId="24958"/>
    <cellStyle name="40% - Accent6 6 4 3 2" xfId="24959"/>
    <cellStyle name="40% - Accent6 6 4 3 2 2" xfId="24960"/>
    <cellStyle name="40% - Accent6 6 4 3 2 3" xfId="54939"/>
    <cellStyle name="40% - Accent6 6 4 3 3" xfId="24961"/>
    <cellStyle name="40% - Accent6 6 4 3 4" xfId="24962"/>
    <cellStyle name="40% - Accent6 6 4 4" xfId="24963"/>
    <cellStyle name="40% - Accent6 6 4 4 2" xfId="24964"/>
    <cellStyle name="40% - Accent6 6 4 4 3" xfId="54940"/>
    <cellStyle name="40% - Accent6 6 4 5" xfId="24965"/>
    <cellStyle name="40% - Accent6 6 4 6" xfId="24966"/>
    <cellStyle name="40% - Accent6 6 5" xfId="24967"/>
    <cellStyle name="40% - Accent6 6 5 2" xfId="24968"/>
    <cellStyle name="40% - Accent6 6 5 2 2" xfId="24969"/>
    <cellStyle name="40% - Accent6 6 5 2 2 2" xfId="24970"/>
    <cellStyle name="40% - Accent6 6 5 2 2 3" xfId="54941"/>
    <cellStyle name="40% - Accent6 6 5 2 3" xfId="24971"/>
    <cellStyle name="40% - Accent6 6 5 2 4" xfId="24972"/>
    <cellStyle name="40% - Accent6 6 5 3" xfId="24973"/>
    <cellStyle name="40% - Accent6 6 5 3 2" xfId="24974"/>
    <cellStyle name="40% - Accent6 6 5 3 3" xfId="54942"/>
    <cellStyle name="40% - Accent6 6 5 4" xfId="24975"/>
    <cellStyle name="40% - Accent6 6 5 5" xfId="24976"/>
    <cellStyle name="40% - Accent6 6 6" xfId="24977"/>
    <cellStyle name="40% - Accent6 6 6 2" xfId="24978"/>
    <cellStyle name="40% - Accent6 6 6 2 2" xfId="24979"/>
    <cellStyle name="40% - Accent6 6 6 2 3" xfId="54943"/>
    <cellStyle name="40% - Accent6 6 6 3" xfId="24980"/>
    <cellStyle name="40% - Accent6 6 6 4" xfId="24981"/>
    <cellStyle name="40% - Accent6 6 7" xfId="24982"/>
    <cellStyle name="40% - Accent6 6 7 2" xfId="24983"/>
    <cellStyle name="40% - Accent6 6 7 2 2" xfId="24984"/>
    <cellStyle name="40% - Accent6 6 7 2 3" xfId="54944"/>
    <cellStyle name="40% - Accent6 6 7 3" xfId="24985"/>
    <cellStyle name="40% - Accent6 6 7 4" xfId="24986"/>
    <cellStyle name="40% - Accent6 6 8" xfId="24987"/>
    <cellStyle name="40% - Accent6 6 8 2" xfId="24988"/>
    <cellStyle name="40% - Accent6 6 8 3" xfId="54945"/>
    <cellStyle name="40% - Accent6 6 9" xfId="24989"/>
    <cellStyle name="40% - Accent6 7" xfId="24990"/>
    <cellStyle name="40% - Accent6 7 10" xfId="24991"/>
    <cellStyle name="40% - Accent6 7 11" xfId="60234"/>
    <cellStyle name="40% - Accent6 7 2" xfId="24992"/>
    <cellStyle name="40% - Accent6 7 2 2" xfId="24993"/>
    <cellStyle name="40% - Accent6 7 2 2 2" xfId="24994"/>
    <cellStyle name="40% - Accent6 7 2 2 2 2" xfId="24995"/>
    <cellStyle name="40% - Accent6 7 2 2 2 2 2" xfId="24996"/>
    <cellStyle name="40% - Accent6 7 2 2 2 2 2 2" xfId="24997"/>
    <cellStyle name="40% - Accent6 7 2 2 2 2 2 3" xfId="54946"/>
    <cellStyle name="40% - Accent6 7 2 2 2 2 3" xfId="24998"/>
    <cellStyle name="40% - Accent6 7 2 2 2 2 4" xfId="24999"/>
    <cellStyle name="40% - Accent6 7 2 2 2 3" xfId="25000"/>
    <cellStyle name="40% - Accent6 7 2 2 2 3 2" xfId="25001"/>
    <cellStyle name="40% - Accent6 7 2 2 2 3 2 2" xfId="25002"/>
    <cellStyle name="40% - Accent6 7 2 2 2 3 2 3" xfId="54947"/>
    <cellStyle name="40% - Accent6 7 2 2 2 3 3" xfId="25003"/>
    <cellStyle name="40% - Accent6 7 2 2 2 3 4" xfId="25004"/>
    <cellStyle name="40% - Accent6 7 2 2 2 4" xfId="25005"/>
    <cellStyle name="40% - Accent6 7 2 2 2 4 2" xfId="25006"/>
    <cellStyle name="40% - Accent6 7 2 2 2 4 3" xfId="54948"/>
    <cellStyle name="40% - Accent6 7 2 2 2 5" xfId="25007"/>
    <cellStyle name="40% - Accent6 7 2 2 2 6" xfId="25008"/>
    <cellStyle name="40% - Accent6 7 2 2 3" xfId="25009"/>
    <cellStyle name="40% - Accent6 7 2 2 3 2" xfId="25010"/>
    <cellStyle name="40% - Accent6 7 2 2 3 2 2" xfId="25011"/>
    <cellStyle name="40% - Accent6 7 2 2 3 2 3" xfId="54949"/>
    <cellStyle name="40% - Accent6 7 2 2 3 3" xfId="25012"/>
    <cellStyle name="40% - Accent6 7 2 2 3 4" xfId="25013"/>
    <cellStyle name="40% - Accent6 7 2 2 4" xfId="25014"/>
    <cellStyle name="40% - Accent6 7 2 2 4 2" xfId="25015"/>
    <cellStyle name="40% - Accent6 7 2 2 4 2 2" xfId="25016"/>
    <cellStyle name="40% - Accent6 7 2 2 4 2 3" xfId="54950"/>
    <cellStyle name="40% - Accent6 7 2 2 4 3" xfId="25017"/>
    <cellStyle name="40% - Accent6 7 2 2 4 4" xfId="25018"/>
    <cellStyle name="40% - Accent6 7 2 2 5" xfId="25019"/>
    <cellStyle name="40% - Accent6 7 2 2 5 2" xfId="25020"/>
    <cellStyle name="40% - Accent6 7 2 2 5 3" xfId="54951"/>
    <cellStyle name="40% - Accent6 7 2 2 6" xfId="25021"/>
    <cellStyle name="40% - Accent6 7 2 2 7" xfId="25022"/>
    <cellStyle name="40% - Accent6 7 2 2 8" xfId="60785"/>
    <cellStyle name="40% - Accent6 7 2 3" xfId="25023"/>
    <cellStyle name="40% - Accent6 7 2 3 2" xfId="25024"/>
    <cellStyle name="40% - Accent6 7 2 3 2 2" xfId="25025"/>
    <cellStyle name="40% - Accent6 7 2 3 2 2 2" xfId="25026"/>
    <cellStyle name="40% - Accent6 7 2 3 2 2 3" xfId="54952"/>
    <cellStyle name="40% - Accent6 7 2 3 2 3" xfId="25027"/>
    <cellStyle name="40% - Accent6 7 2 3 2 4" xfId="25028"/>
    <cellStyle name="40% - Accent6 7 2 3 3" xfId="25029"/>
    <cellStyle name="40% - Accent6 7 2 3 3 2" xfId="25030"/>
    <cellStyle name="40% - Accent6 7 2 3 3 2 2" xfId="25031"/>
    <cellStyle name="40% - Accent6 7 2 3 3 2 3" xfId="54953"/>
    <cellStyle name="40% - Accent6 7 2 3 3 3" xfId="25032"/>
    <cellStyle name="40% - Accent6 7 2 3 3 4" xfId="25033"/>
    <cellStyle name="40% - Accent6 7 2 3 4" xfId="25034"/>
    <cellStyle name="40% - Accent6 7 2 3 4 2" xfId="25035"/>
    <cellStyle name="40% - Accent6 7 2 3 4 3" xfId="54954"/>
    <cellStyle name="40% - Accent6 7 2 3 5" xfId="25036"/>
    <cellStyle name="40% - Accent6 7 2 3 6" xfId="25037"/>
    <cellStyle name="40% - Accent6 7 2 4" xfId="25038"/>
    <cellStyle name="40% - Accent6 7 2 4 2" xfId="25039"/>
    <cellStyle name="40% - Accent6 7 2 4 2 2" xfId="25040"/>
    <cellStyle name="40% - Accent6 7 2 4 2 3" xfId="54955"/>
    <cellStyle name="40% - Accent6 7 2 4 3" xfId="25041"/>
    <cellStyle name="40% - Accent6 7 2 4 4" xfId="25042"/>
    <cellStyle name="40% - Accent6 7 2 5" xfId="25043"/>
    <cellStyle name="40% - Accent6 7 2 5 2" xfId="25044"/>
    <cellStyle name="40% - Accent6 7 2 5 2 2" xfId="25045"/>
    <cellStyle name="40% - Accent6 7 2 5 2 3" xfId="54956"/>
    <cellStyle name="40% - Accent6 7 2 5 3" xfId="25046"/>
    <cellStyle name="40% - Accent6 7 2 5 4" xfId="25047"/>
    <cellStyle name="40% - Accent6 7 2 6" xfId="25048"/>
    <cellStyle name="40% - Accent6 7 2 6 2" xfId="25049"/>
    <cellStyle name="40% - Accent6 7 2 6 3" xfId="54957"/>
    <cellStyle name="40% - Accent6 7 2 7" xfId="25050"/>
    <cellStyle name="40% - Accent6 7 2 8" xfId="25051"/>
    <cellStyle name="40% - Accent6 7 2 9" xfId="60417"/>
    <cellStyle name="40% - Accent6 7 3" xfId="25052"/>
    <cellStyle name="40% - Accent6 7 3 2" xfId="25053"/>
    <cellStyle name="40% - Accent6 7 3 2 2" xfId="25054"/>
    <cellStyle name="40% - Accent6 7 3 2 2 2" xfId="25055"/>
    <cellStyle name="40% - Accent6 7 3 2 2 2 2" xfId="25056"/>
    <cellStyle name="40% - Accent6 7 3 2 2 2 3" xfId="54958"/>
    <cellStyle name="40% - Accent6 7 3 2 2 3" xfId="25057"/>
    <cellStyle name="40% - Accent6 7 3 2 2 4" xfId="25058"/>
    <cellStyle name="40% - Accent6 7 3 2 3" xfId="25059"/>
    <cellStyle name="40% - Accent6 7 3 2 3 2" xfId="25060"/>
    <cellStyle name="40% - Accent6 7 3 2 3 2 2" xfId="25061"/>
    <cellStyle name="40% - Accent6 7 3 2 3 2 3" xfId="54959"/>
    <cellStyle name="40% - Accent6 7 3 2 3 3" xfId="25062"/>
    <cellStyle name="40% - Accent6 7 3 2 3 4" xfId="25063"/>
    <cellStyle name="40% - Accent6 7 3 2 4" xfId="25064"/>
    <cellStyle name="40% - Accent6 7 3 2 4 2" xfId="25065"/>
    <cellStyle name="40% - Accent6 7 3 2 4 3" xfId="54960"/>
    <cellStyle name="40% - Accent6 7 3 2 5" xfId="25066"/>
    <cellStyle name="40% - Accent6 7 3 2 6" xfId="25067"/>
    <cellStyle name="40% - Accent6 7 3 3" xfId="25068"/>
    <cellStyle name="40% - Accent6 7 3 3 2" xfId="25069"/>
    <cellStyle name="40% - Accent6 7 3 3 2 2" xfId="25070"/>
    <cellStyle name="40% - Accent6 7 3 3 2 3" xfId="54961"/>
    <cellStyle name="40% - Accent6 7 3 3 3" xfId="25071"/>
    <cellStyle name="40% - Accent6 7 3 3 4" xfId="25072"/>
    <cellStyle name="40% - Accent6 7 3 4" xfId="25073"/>
    <cellStyle name="40% - Accent6 7 3 4 2" xfId="25074"/>
    <cellStyle name="40% - Accent6 7 3 4 2 2" xfId="25075"/>
    <cellStyle name="40% - Accent6 7 3 4 2 3" xfId="54962"/>
    <cellStyle name="40% - Accent6 7 3 4 3" xfId="25076"/>
    <cellStyle name="40% - Accent6 7 3 4 4" xfId="25077"/>
    <cellStyle name="40% - Accent6 7 3 5" xfId="25078"/>
    <cellStyle name="40% - Accent6 7 3 5 2" xfId="25079"/>
    <cellStyle name="40% - Accent6 7 3 5 3" xfId="54963"/>
    <cellStyle name="40% - Accent6 7 3 6" xfId="25080"/>
    <cellStyle name="40% - Accent6 7 3 7" xfId="25081"/>
    <cellStyle name="40% - Accent6 7 3 8" xfId="60602"/>
    <cellStyle name="40% - Accent6 7 4" xfId="25082"/>
    <cellStyle name="40% - Accent6 7 4 2" xfId="25083"/>
    <cellStyle name="40% - Accent6 7 4 2 2" xfId="25084"/>
    <cellStyle name="40% - Accent6 7 4 2 2 2" xfId="25085"/>
    <cellStyle name="40% - Accent6 7 4 2 2 3" xfId="54964"/>
    <cellStyle name="40% - Accent6 7 4 2 3" xfId="25086"/>
    <cellStyle name="40% - Accent6 7 4 2 4" xfId="25087"/>
    <cellStyle name="40% - Accent6 7 4 3" xfId="25088"/>
    <cellStyle name="40% - Accent6 7 4 3 2" xfId="25089"/>
    <cellStyle name="40% - Accent6 7 4 3 2 2" xfId="25090"/>
    <cellStyle name="40% - Accent6 7 4 3 2 3" xfId="54965"/>
    <cellStyle name="40% - Accent6 7 4 3 3" xfId="25091"/>
    <cellStyle name="40% - Accent6 7 4 3 4" xfId="25092"/>
    <cellStyle name="40% - Accent6 7 4 4" xfId="25093"/>
    <cellStyle name="40% - Accent6 7 4 4 2" xfId="25094"/>
    <cellStyle name="40% - Accent6 7 4 4 3" xfId="54966"/>
    <cellStyle name="40% - Accent6 7 4 5" xfId="25095"/>
    <cellStyle name="40% - Accent6 7 4 6" xfId="25096"/>
    <cellStyle name="40% - Accent6 7 5" xfId="25097"/>
    <cellStyle name="40% - Accent6 7 5 2" xfId="25098"/>
    <cellStyle name="40% - Accent6 7 5 2 2" xfId="25099"/>
    <cellStyle name="40% - Accent6 7 5 2 2 2" xfId="25100"/>
    <cellStyle name="40% - Accent6 7 5 2 2 3" xfId="54967"/>
    <cellStyle name="40% - Accent6 7 5 2 3" xfId="25101"/>
    <cellStyle name="40% - Accent6 7 5 2 4" xfId="25102"/>
    <cellStyle name="40% - Accent6 7 5 3" xfId="25103"/>
    <cellStyle name="40% - Accent6 7 5 3 2" xfId="25104"/>
    <cellStyle name="40% - Accent6 7 5 3 3" xfId="54968"/>
    <cellStyle name="40% - Accent6 7 5 4" xfId="25105"/>
    <cellStyle name="40% - Accent6 7 5 5" xfId="25106"/>
    <cellStyle name="40% - Accent6 7 6" xfId="25107"/>
    <cellStyle name="40% - Accent6 7 6 2" xfId="25108"/>
    <cellStyle name="40% - Accent6 7 6 2 2" xfId="25109"/>
    <cellStyle name="40% - Accent6 7 6 2 3" xfId="54969"/>
    <cellStyle name="40% - Accent6 7 6 3" xfId="25110"/>
    <cellStyle name="40% - Accent6 7 6 4" xfId="25111"/>
    <cellStyle name="40% - Accent6 7 7" xfId="25112"/>
    <cellStyle name="40% - Accent6 7 7 2" xfId="25113"/>
    <cellStyle name="40% - Accent6 7 7 2 2" xfId="25114"/>
    <cellStyle name="40% - Accent6 7 7 2 3" xfId="54970"/>
    <cellStyle name="40% - Accent6 7 7 3" xfId="25115"/>
    <cellStyle name="40% - Accent6 7 7 4" xfId="25116"/>
    <cellStyle name="40% - Accent6 7 8" xfId="25117"/>
    <cellStyle name="40% - Accent6 7 8 2" xfId="25118"/>
    <cellStyle name="40% - Accent6 7 8 3" xfId="54971"/>
    <cellStyle name="40% - Accent6 7 9" xfId="25119"/>
    <cellStyle name="40% - Accent6 8" xfId="25120"/>
    <cellStyle name="40% - Accent6 8 2" xfId="25121"/>
    <cellStyle name="40% - Accent6 8 2 2" xfId="25122"/>
    <cellStyle name="40% - Accent6 8 2 2 2" xfId="25123"/>
    <cellStyle name="40% - Accent6 8 2 2 2 2" xfId="25124"/>
    <cellStyle name="40% - Accent6 8 2 2 2 2 2" xfId="25125"/>
    <cellStyle name="40% - Accent6 8 2 2 2 2 3" xfId="54972"/>
    <cellStyle name="40% - Accent6 8 2 2 2 3" xfId="25126"/>
    <cellStyle name="40% - Accent6 8 2 2 2 4" xfId="25127"/>
    <cellStyle name="40% - Accent6 8 2 2 3" xfId="25128"/>
    <cellStyle name="40% - Accent6 8 2 2 3 2" xfId="25129"/>
    <cellStyle name="40% - Accent6 8 2 2 3 2 2" xfId="25130"/>
    <cellStyle name="40% - Accent6 8 2 2 3 2 3" xfId="54973"/>
    <cellStyle name="40% - Accent6 8 2 2 3 3" xfId="25131"/>
    <cellStyle name="40% - Accent6 8 2 2 3 4" xfId="25132"/>
    <cellStyle name="40% - Accent6 8 2 2 4" xfId="25133"/>
    <cellStyle name="40% - Accent6 8 2 2 4 2" xfId="25134"/>
    <cellStyle name="40% - Accent6 8 2 2 4 3" xfId="54974"/>
    <cellStyle name="40% - Accent6 8 2 2 5" xfId="25135"/>
    <cellStyle name="40% - Accent6 8 2 2 6" xfId="25136"/>
    <cellStyle name="40% - Accent6 8 2 2 7" xfId="60799"/>
    <cellStyle name="40% - Accent6 8 2 3" xfId="25137"/>
    <cellStyle name="40% - Accent6 8 2 3 2" xfId="25138"/>
    <cellStyle name="40% - Accent6 8 2 3 2 2" xfId="25139"/>
    <cellStyle name="40% - Accent6 8 2 3 2 3" xfId="54975"/>
    <cellStyle name="40% - Accent6 8 2 3 3" xfId="25140"/>
    <cellStyle name="40% - Accent6 8 2 3 4" xfId="25141"/>
    <cellStyle name="40% - Accent6 8 2 4" xfId="25142"/>
    <cellStyle name="40% - Accent6 8 2 4 2" xfId="25143"/>
    <cellStyle name="40% - Accent6 8 2 4 2 2" xfId="25144"/>
    <cellStyle name="40% - Accent6 8 2 4 2 3" xfId="54976"/>
    <cellStyle name="40% - Accent6 8 2 4 3" xfId="25145"/>
    <cellStyle name="40% - Accent6 8 2 4 4" xfId="25146"/>
    <cellStyle name="40% - Accent6 8 2 5" xfId="25147"/>
    <cellStyle name="40% - Accent6 8 2 5 2" xfId="25148"/>
    <cellStyle name="40% - Accent6 8 2 5 3" xfId="54977"/>
    <cellStyle name="40% - Accent6 8 2 6" xfId="25149"/>
    <cellStyle name="40% - Accent6 8 2 7" xfId="25150"/>
    <cellStyle name="40% - Accent6 8 2 8" xfId="60431"/>
    <cellStyle name="40% - Accent6 8 3" xfId="25151"/>
    <cellStyle name="40% - Accent6 8 3 2" xfId="25152"/>
    <cellStyle name="40% - Accent6 8 3 2 2" xfId="25153"/>
    <cellStyle name="40% - Accent6 8 3 2 2 2" xfId="25154"/>
    <cellStyle name="40% - Accent6 8 3 2 2 3" xfId="54978"/>
    <cellStyle name="40% - Accent6 8 3 2 3" xfId="25155"/>
    <cellStyle name="40% - Accent6 8 3 2 4" xfId="25156"/>
    <cellStyle name="40% - Accent6 8 3 3" xfId="25157"/>
    <cellStyle name="40% - Accent6 8 3 3 2" xfId="25158"/>
    <cellStyle name="40% - Accent6 8 3 3 2 2" xfId="25159"/>
    <cellStyle name="40% - Accent6 8 3 3 2 3" xfId="54979"/>
    <cellStyle name="40% - Accent6 8 3 3 3" xfId="25160"/>
    <cellStyle name="40% - Accent6 8 3 3 4" xfId="25161"/>
    <cellStyle name="40% - Accent6 8 3 4" xfId="25162"/>
    <cellStyle name="40% - Accent6 8 3 4 2" xfId="25163"/>
    <cellStyle name="40% - Accent6 8 3 4 3" xfId="54980"/>
    <cellStyle name="40% - Accent6 8 3 5" xfId="25164"/>
    <cellStyle name="40% - Accent6 8 3 6" xfId="25165"/>
    <cellStyle name="40% - Accent6 8 3 7" xfId="60616"/>
    <cellStyle name="40% - Accent6 8 4" xfId="25166"/>
    <cellStyle name="40% - Accent6 8 4 2" xfId="25167"/>
    <cellStyle name="40% - Accent6 8 4 2 2" xfId="25168"/>
    <cellStyle name="40% - Accent6 8 4 2 3" xfId="54981"/>
    <cellStyle name="40% - Accent6 8 4 3" xfId="25169"/>
    <cellStyle name="40% - Accent6 8 4 4" xfId="25170"/>
    <cellStyle name="40% - Accent6 8 5" xfId="25171"/>
    <cellStyle name="40% - Accent6 8 5 2" xfId="25172"/>
    <cellStyle name="40% - Accent6 8 5 2 2" xfId="25173"/>
    <cellStyle name="40% - Accent6 8 5 2 3" xfId="54982"/>
    <cellStyle name="40% - Accent6 8 5 3" xfId="25174"/>
    <cellStyle name="40% - Accent6 8 5 4" xfId="25175"/>
    <cellStyle name="40% - Accent6 8 6" xfId="25176"/>
    <cellStyle name="40% - Accent6 8 6 2" xfId="25177"/>
    <cellStyle name="40% - Accent6 8 6 3" xfId="54983"/>
    <cellStyle name="40% - Accent6 8 7" xfId="25178"/>
    <cellStyle name="40% - Accent6 8 8" xfId="25179"/>
    <cellStyle name="40% - Accent6 8 9" xfId="60248"/>
    <cellStyle name="40% - Accent6 9" xfId="25180"/>
    <cellStyle name="40% - Accent6 9 2" xfId="25181"/>
    <cellStyle name="40% - Accent6 9 2 2" xfId="25182"/>
    <cellStyle name="40% - Accent6 9 2 2 2" xfId="25183"/>
    <cellStyle name="40% - Accent6 9 2 2 2 2" xfId="25184"/>
    <cellStyle name="40% - Accent6 9 2 2 2 3" xfId="54984"/>
    <cellStyle name="40% - Accent6 9 2 2 3" xfId="25185"/>
    <cellStyle name="40% - Accent6 9 2 2 4" xfId="25186"/>
    <cellStyle name="40% - Accent6 9 2 2 5" xfId="60813"/>
    <cellStyle name="40% - Accent6 9 2 3" xfId="25187"/>
    <cellStyle name="40% - Accent6 9 2 3 2" xfId="25188"/>
    <cellStyle name="40% - Accent6 9 2 3 2 2" xfId="25189"/>
    <cellStyle name="40% - Accent6 9 2 3 2 3" xfId="54985"/>
    <cellStyle name="40% - Accent6 9 2 3 3" xfId="25190"/>
    <cellStyle name="40% - Accent6 9 2 3 4" xfId="25191"/>
    <cellStyle name="40% - Accent6 9 2 4" xfId="25192"/>
    <cellStyle name="40% - Accent6 9 2 4 2" xfId="25193"/>
    <cellStyle name="40% - Accent6 9 2 4 3" xfId="54986"/>
    <cellStyle name="40% - Accent6 9 2 5" xfId="25194"/>
    <cellStyle name="40% - Accent6 9 2 6" xfId="25195"/>
    <cellStyle name="40% - Accent6 9 2 7" xfId="60445"/>
    <cellStyle name="40% - Accent6 9 3" xfId="25196"/>
    <cellStyle name="40% - Accent6 9 3 2" xfId="25197"/>
    <cellStyle name="40% - Accent6 9 3 2 2" xfId="25198"/>
    <cellStyle name="40% - Accent6 9 3 2 3" xfId="54987"/>
    <cellStyle name="40% - Accent6 9 3 3" xfId="25199"/>
    <cellStyle name="40% - Accent6 9 3 4" xfId="25200"/>
    <cellStyle name="40% - Accent6 9 3 5" xfId="60630"/>
    <cellStyle name="40% - Accent6 9 4" xfId="25201"/>
    <cellStyle name="40% - Accent6 9 4 2" xfId="25202"/>
    <cellStyle name="40% - Accent6 9 4 2 2" xfId="25203"/>
    <cellStyle name="40% - Accent6 9 4 2 3" xfId="54988"/>
    <cellStyle name="40% - Accent6 9 4 3" xfId="25204"/>
    <cellStyle name="40% - Accent6 9 4 4" xfId="25205"/>
    <cellStyle name="40% - Accent6 9 5" xfId="25206"/>
    <cellStyle name="40% - Accent6 9 5 2" xfId="25207"/>
    <cellStyle name="40% - Accent6 9 5 3" xfId="54989"/>
    <cellStyle name="40% - Accent6 9 6" xfId="25208"/>
    <cellStyle name="40% - Accent6 9 7" xfId="25209"/>
    <cellStyle name="40% - Accent6 9 8" xfId="60262"/>
    <cellStyle name="60% - Accent1 2" xfId="60127"/>
    <cellStyle name="60% - Accent2 2" xfId="60131"/>
    <cellStyle name="60% - Accent3 2" xfId="60135"/>
    <cellStyle name="60% - Accent4 2" xfId="60139"/>
    <cellStyle name="60% - Accent5 2" xfId="60143"/>
    <cellStyle name="60% - Accent6 2" xfId="60147"/>
    <cellStyle name="Accent1 2" xfId="60124"/>
    <cellStyle name="Accent2 2" xfId="60128"/>
    <cellStyle name="Accent3 2" xfId="60132"/>
    <cellStyle name="Accent4 2" xfId="60136"/>
    <cellStyle name="Accent5 2" xfId="60140"/>
    <cellStyle name="Accent6 2" xfId="60144"/>
    <cellStyle name="Bad 2" xfId="60114"/>
    <cellStyle name="C00A" xfId="60006"/>
    <cellStyle name="C00B" xfId="60007"/>
    <cellStyle name="C00L" xfId="60008"/>
    <cellStyle name="C01A" xfId="60009"/>
    <cellStyle name="C01B" xfId="60010"/>
    <cellStyle name="C01H" xfId="60011"/>
    <cellStyle name="C01L" xfId="60012"/>
    <cellStyle name="C02A" xfId="60013"/>
    <cellStyle name="C02B" xfId="60014"/>
    <cellStyle name="C02H" xfId="60015"/>
    <cellStyle name="C02L" xfId="60016"/>
    <cellStyle name="C03A" xfId="60017"/>
    <cellStyle name="C03B" xfId="60018"/>
    <cellStyle name="C03H" xfId="60019"/>
    <cellStyle name="C03L" xfId="60020"/>
    <cellStyle name="C04A" xfId="60021"/>
    <cellStyle name="C04B" xfId="60022"/>
    <cellStyle name="C04H" xfId="60023"/>
    <cellStyle name="C04L" xfId="60024"/>
    <cellStyle name="C05A" xfId="60025"/>
    <cellStyle name="C05B" xfId="60026"/>
    <cellStyle name="C05H" xfId="60027"/>
    <cellStyle name="C05L" xfId="60028"/>
    <cellStyle name="C06A" xfId="60029"/>
    <cellStyle name="C06B" xfId="60030"/>
    <cellStyle name="C06H" xfId="60031"/>
    <cellStyle name="C06L" xfId="60032"/>
    <cellStyle name="C07A" xfId="60033"/>
    <cellStyle name="C07B" xfId="60034"/>
    <cellStyle name="C07H" xfId="60035"/>
    <cellStyle name="C07L" xfId="60036"/>
    <cellStyle name="Calculation 2" xfId="60118"/>
    <cellStyle name="Check Cell 2" xfId="60120"/>
    <cellStyle name="Comma" xfId="60076" builtinId="3"/>
    <cellStyle name="Comma 10" xfId="25210"/>
    <cellStyle name="Comma 10 2" xfId="25211"/>
    <cellStyle name="Comma 10 2 2" xfId="25212"/>
    <cellStyle name="Comma 10 2 2 2" xfId="25213"/>
    <cellStyle name="Comma 10 2 2 3" xfId="54990"/>
    <cellStyle name="Comma 10 2 3" xfId="25214"/>
    <cellStyle name="Comma 10 2 4" xfId="25215"/>
    <cellStyle name="Comma 10 3" xfId="25216"/>
    <cellStyle name="Comma 10 3 2" xfId="25217"/>
    <cellStyle name="Comma 10 3 2 2" xfId="25218"/>
    <cellStyle name="Comma 10 3 2 3" xfId="54991"/>
    <cellStyle name="Comma 10 3 3" xfId="25219"/>
    <cellStyle name="Comma 10 3 4" xfId="25220"/>
    <cellStyle name="Comma 10 4" xfId="25221"/>
    <cellStyle name="Comma 10 4 2" xfId="25222"/>
    <cellStyle name="Comma 10 4 3" xfId="54992"/>
    <cellStyle name="Comma 10 5" xfId="25223"/>
    <cellStyle name="Comma 10 6" xfId="25224"/>
    <cellStyle name="Comma 11" xfId="25225"/>
    <cellStyle name="Comma 11 2" xfId="25226"/>
    <cellStyle name="Comma 11 2 2" xfId="25227"/>
    <cellStyle name="Comma 11 2 3" xfId="54993"/>
    <cellStyle name="Comma 11 3" xfId="25228"/>
    <cellStyle name="Comma 11 4" xfId="25229"/>
    <cellStyle name="Comma 12" xfId="25230"/>
    <cellStyle name="Comma 12 2" xfId="25231"/>
    <cellStyle name="Comma 12 3" xfId="54994"/>
    <cellStyle name="Comma 13" xfId="54995"/>
    <cellStyle name="Comma 13 2" xfId="54996"/>
    <cellStyle name="Comma 14" xfId="54997"/>
    <cellStyle name="Comma 15" xfId="54998"/>
    <cellStyle name="Comma 16" xfId="59956"/>
    <cellStyle name="Comma 17" xfId="59991"/>
    <cellStyle name="Comma 18" xfId="60071"/>
    <cellStyle name="Comma 2" xfId="25232"/>
    <cellStyle name="Comma 2 2" xfId="60078"/>
    <cellStyle name="Comma 2 2 2" xfId="60079"/>
    <cellStyle name="Comma 2 3" xfId="60080"/>
    <cellStyle name="Comma 2 4" xfId="60081"/>
    <cellStyle name="Comma 2 5" xfId="60082"/>
    <cellStyle name="Comma 2 6" xfId="60083"/>
    <cellStyle name="Comma 2 7" xfId="60095"/>
    <cellStyle name="Comma 3" xfId="25233"/>
    <cellStyle name="Comma 3 2" xfId="25234"/>
    <cellStyle name="Comma 3 2 2" xfId="25235"/>
    <cellStyle name="Comma 3 3" xfId="25236"/>
    <cellStyle name="Comma 3 3 2" xfId="25237"/>
    <cellStyle name="Comma 3 3 3" xfId="25238"/>
    <cellStyle name="Comma 3 3 4" xfId="54999"/>
    <cellStyle name="Comma 3 4" xfId="55000"/>
    <cellStyle name="Comma 3 5" xfId="55001"/>
    <cellStyle name="Comma 4" xfId="25239"/>
    <cellStyle name="Comma 4 2" xfId="25240"/>
    <cellStyle name="Comma 4 3" xfId="25241"/>
    <cellStyle name="Comma 4 3 2" xfId="25242"/>
    <cellStyle name="Comma 4 3 3" xfId="25243"/>
    <cellStyle name="Comma 4 3 4" xfId="55002"/>
    <cellStyle name="Comma 4 4" xfId="55003"/>
    <cellStyle name="Comma 4 5" xfId="55004"/>
    <cellStyle name="Comma 4 6" xfId="60077"/>
    <cellStyle name="Comma 5" xfId="25244"/>
    <cellStyle name="Comma 5 10" xfId="25245"/>
    <cellStyle name="Comma 5 10 2" xfId="25246"/>
    <cellStyle name="Comma 5 10 2 2" xfId="25247"/>
    <cellStyle name="Comma 5 10 2 2 2" xfId="25248"/>
    <cellStyle name="Comma 5 10 2 2 3" xfId="55005"/>
    <cellStyle name="Comma 5 10 2 3" xfId="25249"/>
    <cellStyle name="Comma 5 10 2 4" xfId="25250"/>
    <cellStyle name="Comma 5 10 3" xfId="25251"/>
    <cellStyle name="Comma 5 10 3 2" xfId="25252"/>
    <cellStyle name="Comma 5 10 3 3" xfId="55006"/>
    <cellStyle name="Comma 5 10 4" xfId="25253"/>
    <cellStyle name="Comma 5 10 5" xfId="25254"/>
    <cellStyle name="Comma 5 11" xfId="25255"/>
    <cellStyle name="Comma 5 11 2" xfId="25256"/>
    <cellStyle name="Comma 5 11 2 2" xfId="25257"/>
    <cellStyle name="Comma 5 11 2 3" xfId="55007"/>
    <cellStyle name="Comma 5 11 3" xfId="25258"/>
    <cellStyle name="Comma 5 11 4" xfId="25259"/>
    <cellStyle name="Comma 5 12" xfId="25260"/>
    <cellStyle name="Comma 5 12 2" xfId="25261"/>
    <cellStyle name="Comma 5 12 2 2" xfId="25262"/>
    <cellStyle name="Comma 5 12 2 3" xfId="55008"/>
    <cellStyle name="Comma 5 12 3" xfId="25263"/>
    <cellStyle name="Comma 5 12 4" xfId="25264"/>
    <cellStyle name="Comma 5 13" xfId="25265"/>
    <cellStyle name="Comma 5 13 2" xfId="25266"/>
    <cellStyle name="Comma 5 13 3" xfId="55009"/>
    <cellStyle name="Comma 5 14" xfId="25267"/>
    <cellStyle name="Comma 5 15" xfId="25268"/>
    <cellStyle name="Comma 5 2" xfId="25269"/>
    <cellStyle name="Comma 5 2 10" xfId="25270"/>
    <cellStyle name="Comma 5 2 11" xfId="25271"/>
    <cellStyle name="Comma 5 2 2" xfId="25272"/>
    <cellStyle name="Comma 5 2 2 10" xfId="25273"/>
    <cellStyle name="Comma 5 2 2 2" xfId="25274"/>
    <cellStyle name="Comma 5 2 2 2 2" xfId="25275"/>
    <cellStyle name="Comma 5 2 2 2 2 2" xfId="25276"/>
    <cellStyle name="Comma 5 2 2 2 2 2 2" xfId="25277"/>
    <cellStyle name="Comma 5 2 2 2 2 2 2 2" xfId="25278"/>
    <cellStyle name="Comma 5 2 2 2 2 2 2 2 2" xfId="25279"/>
    <cellStyle name="Comma 5 2 2 2 2 2 2 2 3" xfId="55010"/>
    <cellStyle name="Comma 5 2 2 2 2 2 2 3" xfId="25280"/>
    <cellStyle name="Comma 5 2 2 2 2 2 2 4" xfId="25281"/>
    <cellStyle name="Comma 5 2 2 2 2 2 3" xfId="25282"/>
    <cellStyle name="Comma 5 2 2 2 2 2 3 2" xfId="25283"/>
    <cellStyle name="Comma 5 2 2 2 2 2 3 2 2" xfId="25284"/>
    <cellStyle name="Comma 5 2 2 2 2 2 3 2 3" xfId="55011"/>
    <cellStyle name="Comma 5 2 2 2 2 2 3 3" xfId="25285"/>
    <cellStyle name="Comma 5 2 2 2 2 2 3 4" xfId="25286"/>
    <cellStyle name="Comma 5 2 2 2 2 2 4" xfId="25287"/>
    <cellStyle name="Comma 5 2 2 2 2 2 4 2" xfId="25288"/>
    <cellStyle name="Comma 5 2 2 2 2 2 4 3" xfId="55012"/>
    <cellStyle name="Comma 5 2 2 2 2 2 5" xfId="25289"/>
    <cellStyle name="Comma 5 2 2 2 2 2 6" xfId="25290"/>
    <cellStyle name="Comma 5 2 2 2 2 3" xfId="25291"/>
    <cellStyle name="Comma 5 2 2 2 2 3 2" xfId="25292"/>
    <cellStyle name="Comma 5 2 2 2 2 3 2 2" xfId="25293"/>
    <cellStyle name="Comma 5 2 2 2 2 3 2 3" xfId="55013"/>
    <cellStyle name="Comma 5 2 2 2 2 3 3" xfId="25294"/>
    <cellStyle name="Comma 5 2 2 2 2 3 4" xfId="25295"/>
    <cellStyle name="Comma 5 2 2 2 2 4" xfId="25296"/>
    <cellStyle name="Comma 5 2 2 2 2 4 2" xfId="25297"/>
    <cellStyle name="Comma 5 2 2 2 2 4 2 2" xfId="25298"/>
    <cellStyle name="Comma 5 2 2 2 2 4 2 3" xfId="55014"/>
    <cellStyle name="Comma 5 2 2 2 2 4 3" xfId="25299"/>
    <cellStyle name="Comma 5 2 2 2 2 4 4" xfId="25300"/>
    <cellStyle name="Comma 5 2 2 2 2 5" xfId="25301"/>
    <cellStyle name="Comma 5 2 2 2 2 5 2" xfId="25302"/>
    <cellStyle name="Comma 5 2 2 2 2 5 3" xfId="55015"/>
    <cellStyle name="Comma 5 2 2 2 2 6" xfId="25303"/>
    <cellStyle name="Comma 5 2 2 2 2 7" xfId="25304"/>
    <cellStyle name="Comma 5 2 2 2 3" xfId="25305"/>
    <cellStyle name="Comma 5 2 2 2 3 2" xfId="25306"/>
    <cellStyle name="Comma 5 2 2 2 3 2 2" xfId="25307"/>
    <cellStyle name="Comma 5 2 2 2 3 2 2 2" xfId="25308"/>
    <cellStyle name="Comma 5 2 2 2 3 2 2 3" xfId="55016"/>
    <cellStyle name="Comma 5 2 2 2 3 2 3" xfId="25309"/>
    <cellStyle name="Comma 5 2 2 2 3 2 4" xfId="25310"/>
    <cellStyle name="Comma 5 2 2 2 3 3" xfId="25311"/>
    <cellStyle name="Comma 5 2 2 2 3 3 2" xfId="25312"/>
    <cellStyle name="Comma 5 2 2 2 3 3 2 2" xfId="25313"/>
    <cellStyle name="Comma 5 2 2 2 3 3 2 3" xfId="55017"/>
    <cellStyle name="Comma 5 2 2 2 3 3 3" xfId="25314"/>
    <cellStyle name="Comma 5 2 2 2 3 3 4" xfId="25315"/>
    <cellStyle name="Comma 5 2 2 2 3 4" xfId="25316"/>
    <cellStyle name="Comma 5 2 2 2 3 4 2" xfId="25317"/>
    <cellStyle name="Comma 5 2 2 2 3 4 3" xfId="55018"/>
    <cellStyle name="Comma 5 2 2 2 3 5" xfId="25318"/>
    <cellStyle name="Comma 5 2 2 2 3 6" xfId="25319"/>
    <cellStyle name="Comma 5 2 2 2 4" xfId="25320"/>
    <cellStyle name="Comma 5 2 2 2 4 2" xfId="25321"/>
    <cellStyle name="Comma 5 2 2 2 4 2 2" xfId="25322"/>
    <cellStyle name="Comma 5 2 2 2 4 2 3" xfId="55019"/>
    <cellStyle name="Comma 5 2 2 2 4 3" xfId="25323"/>
    <cellStyle name="Comma 5 2 2 2 4 4" xfId="25324"/>
    <cellStyle name="Comma 5 2 2 2 5" xfId="25325"/>
    <cellStyle name="Comma 5 2 2 2 5 2" xfId="25326"/>
    <cellStyle name="Comma 5 2 2 2 5 2 2" xfId="25327"/>
    <cellStyle name="Comma 5 2 2 2 5 2 3" xfId="55020"/>
    <cellStyle name="Comma 5 2 2 2 5 3" xfId="25328"/>
    <cellStyle name="Comma 5 2 2 2 5 4" xfId="25329"/>
    <cellStyle name="Comma 5 2 2 2 6" xfId="25330"/>
    <cellStyle name="Comma 5 2 2 2 6 2" xfId="25331"/>
    <cellStyle name="Comma 5 2 2 2 6 3" xfId="55021"/>
    <cellStyle name="Comma 5 2 2 2 7" xfId="25332"/>
    <cellStyle name="Comma 5 2 2 2 8" xfId="25333"/>
    <cellStyle name="Comma 5 2 2 3" xfId="25334"/>
    <cellStyle name="Comma 5 2 2 3 2" xfId="25335"/>
    <cellStyle name="Comma 5 2 2 3 2 2" xfId="25336"/>
    <cellStyle name="Comma 5 2 2 3 2 2 2" xfId="25337"/>
    <cellStyle name="Comma 5 2 2 3 2 2 2 2" xfId="25338"/>
    <cellStyle name="Comma 5 2 2 3 2 2 2 3" xfId="55022"/>
    <cellStyle name="Comma 5 2 2 3 2 2 3" xfId="25339"/>
    <cellStyle name="Comma 5 2 2 3 2 2 4" xfId="25340"/>
    <cellStyle name="Comma 5 2 2 3 2 3" xfId="25341"/>
    <cellStyle name="Comma 5 2 2 3 2 3 2" xfId="25342"/>
    <cellStyle name="Comma 5 2 2 3 2 3 2 2" xfId="25343"/>
    <cellStyle name="Comma 5 2 2 3 2 3 2 3" xfId="55023"/>
    <cellStyle name="Comma 5 2 2 3 2 3 3" xfId="25344"/>
    <cellStyle name="Comma 5 2 2 3 2 3 4" xfId="25345"/>
    <cellStyle name="Comma 5 2 2 3 2 4" xfId="25346"/>
    <cellStyle name="Comma 5 2 2 3 2 4 2" xfId="25347"/>
    <cellStyle name="Comma 5 2 2 3 2 4 3" xfId="55024"/>
    <cellStyle name="Comma 5 2 2 3 2 5" xfId="25348"/>
    <cellStyle name="Comma 5 2 2 3 2 6" xfId="25349"/>
    <cellStyle name="Comma 5 2 2 3 3" xfId="25350"/>
    <cellStyle name="Comma 5 2 2 3 3 2" xfId="25351"/>
    <cellStyle name="Comma 5 2 2 3 3 2 2" xfId="25352"/>
    <cellStyle name="Comma 5 2 2 3 3 2 3" xfId="55025"/>
    <cellStyle name="Comma 5 2 2 3 3 3" xfId="25353"/>
    <cellStyle name="Comma 5 2 2 3 3 4" xfId="25354"/>
    <cellStyle name="Comma 5 2 2 3 4" xfId="25355"/>
    <cellStyle name="Comma 5 2 2 3 4 2" xfId="25356"/>
    <cellStyle name="Comma 5 2 2 3 4 2 2" xfId="25357"/>
    <cellStyle name="Comma 5 2 2 3 4 2 3" xfId="55026"/>
    <cellStyle name="Comma 5 2 2 3 4 3" xfId="25358"/>
    <cellStyle name="Comma 5 2 2 3 4 4" xfId="25359"/>
    <cellStyle name="Comma 5 2 2 3 5" xfId="25360"/>
    <cellStyle name="Comma 5 2 2 3 5 2" xfId="25361"/>
    <cellStyle name="Comma 5 2 2 3 5 3" xfId="55027"/>
    <cellStyle name="Comma 5 2 2 3 6" xfId="25362"/>
    <cellStyle name="Comma 5 2 2 3 7" xfId="25363"/>
    <cellStyle name="Comma 5 2 2 4" xfId="25364"/>
    <cellStyle name="Comma 5 2 2 4 2" xfId="25365"/>
    <cellStyle name="Comma 5 2 2 4 2 2" xfId="25366"/>
    <cellStyle name="Comma 5 2 2 4 2 2 2" xfId="25367"/>
    <cellStyle name="Comma 5 2 2 4 2 2 3" xfId="55028"/>
    <cellStyle name="Comma 5 2 2 4 2 3" xfId="25368"/>
    <cellStyle name="Comma 5 2 2 4 2 4" xfId="25369"/>
    <cellStyle name="Comma 5 2 2 4 3" xfId="25370"/>
    <cellStyle name="Comma 5 2 2 4 3 2" xfId="25371"/>
    <cellStyle name="Comma 5 2 2 4 3 2 2" xfId="25372"/>
    <cellStyle name="Comma 5 2 2 4 3 2 3" xfId="55029"/>
    <cellStyle name="Comma 5 2 2 4 3 3" xfId="25373"/>
    <cellStyle name="Comma 5 2 2 4 3 4" xfId="25374"/>
    <cellStyle name="Comma 5 2 2 4 4" xfId="25375"/>
    <cellStyle name="Comma 5 2 2 4 4 2" xfId="25376"/>
    <cellStyle name="Comma 5 2 2 4 4 3" xfId="55030"/>
    <cellStyle name="Comma 5 2 2 4 5" xfId="25377"/>
    <cellStyle name="Comma 5 2 2 4 6" xfId="25378"/>
    <cellStyle name="Comma 5 2 2 5" xfId="25379"/>
    <cellStyle name="Comma 5 2 2 5 2" xfId="25380"/>
    <cellStyle name="Comma 5 2 2 5 2 2" xfId="25381"/>
    <cellStyle name="Comma 5 2 2 5 2 2 2" xfId="25382"/>
    <cellStyle name="Comma 5 2 2 5 2 2 3" xfId="55031"/>
    <cellStyle name="Comma 5 2 2 5 2 3" xfId="25383"/>
    <cellStyle name="Comma 5 2 2 5 2 4" xfId="25384"/>
    <cellStyle name="Comma 5 2 2 5 3" xfId="25385"/>
    <cellStyle name="Comma 5 2 2 5 3 2" xfId="25386"/>
    <cellStyle name="Comma 5 2 2 5 3 3" xfId="55032"/>
    <cellStyle name="Comma 5 2 2 5 4" xfId="25387"/>
    <cellStyle name="Comma 5 2 2 5 5" xfId="25388"/>
    <cellStyle name="Comma 5 2 2 6" xfId="25389"/>
    <cellStyle name="Comma 5 2 2 6 2" xfId="25390"/>
    <cellStyle name="Comma 5 2 2 6 2 2" xfId="25391"/>
    <cellStyle name="Comma 5 2 2 6 2 3" xfId="55033"/>
    <cellStyle name="Comma 5 2 2 6 3" xfId="25392"/>
    <cellStyle name="Comma 5 2 2 6 4" xfId="25393"/>
    <cellStyle name="Comma 5 2 2 7" xfId="25394"/>
    <cellStyle name="Comma 5 2 2 7 2" xfId="25395"/>
    <cellStyle name="Comma 5 2 2 7 2 2" xfId="25396"/>
    <cellStyle name="Comma 5 2 2 7 2 3" xfId="55034"/>
    <cellStyle name="Comma 5 2 2 7 3" xfId="25397"/>
    <cellStyle name="Comma 5 2 2 7 4" xfId="25398"/>
    <cellStyle name="Comma 5 2 2 8" xfId="25399"/>
    <cellStyle name="Comma 5 2 2 8 2" xfId="25400"/>
    <cellStyle name="Comma 5 2 2 8 3" xfId="55035"/>
    <cellStyle name="Comma 5 2 2 9" xfId="25401"/>
    <cellStyle name="Comma 5 2 3" xfId="25402"/>
    <cellStyle name="Comma 5 2 3 2" xfId="25403"/>
    <cellStyle name="Comma 5 2 3 2 2" xfId="25404"/>
    <cellStyle name="Comma 5 2 3 2 2 2" xfId="25405"/>
    <cellStyle name="Comma 5 2 3 2 2 2 2" xfId="25406"/>
    <cellStyle name="Comma 5 2 3 2 2 2 2 2" xfId="25407"/>
    <cellStyle name="Comma 5 2 3 2 2 2 2 3" xfId="55036"/>
    <cellStyle name="Comma 5 2 3 2 2 2 3" xfId="25408"/>
    <cellStyle name="Comma 5 2 3 2 2 2 4" xfId="25409"/>
    <cellStyle name="Comma 5 2 3 2 2 3" xfId="25410"/>
    <cellStyle name="Comma 5 2 3 2 2 3 2" xfId="25411"/>
    <cellStyle name="Comma 5 2 3 2 2 3 2 2" xfId="25412"/>
    <cellStyle name="Comma 5 2 3 2 2 3 2 3" xfId="55037"/>
    <cellStyle name="Comma 5 2 3 2 2 3 3" xfId="25413"/>
    <cellStyle name="Comma 5 2 3 2 2 3 4" xfId="25414"/>
    <cellStyle name="Comma 5 2 3 2 2 4" xfId="25415"/>
    <cellStyle name="Comma 5 2 3 2 2 4 2" xfId="25416"/>
    <cellStyle name="Comma 5 2 3 2 2 4 3" xfId="55038"/>
    <cellStyle name="Comma 5 2 3 2 2 5" xfId="25417"/>
    <cellStyle name="Comma 5 2 3 2 2 6" xfId="25418"/>
    <cellStyle name="Comma 5 2 3 2 3" xfId="25419"/>
    <cellStyle name="Comma 5 2 3 2 3 2" xfId="25420"/>
    <cellStyle name="Comma 5 2 3 2 3 2 2" xfId="25421"/>
    <cellStyle name="Comma 5 2 3 2 3 2 3" xfId="55039"/>
    <cellStyle name="Comma 5 2 3 2 3 3" xfId="25422"/>
    <cellStyle name="Comma 5 2 3 2 3 4" xfId="25423"/>
    <cellStyle name="Comma 5 2 3 2 4" xfId="25424"/>
    <cellStyle name="Comma 5 2 3 2 4 2" xfId="25425"/>
    <cellStyle name="Comma 5 2 3 2 4 2 2" xfId="25426"/>
    <cellStyle name="Comma 5 2 3 2 4 2 3" xfId="55040"/>
    <cellStyle name="Comma 5 2 3 2 4 3" xfId="25427"/>
    <cellStyle name="Comma 5 2 3 2 4 4" xfId="25428"/>
    <cellStyle name="Comma 5 2 3 2 5" xfId="25429"/>
    <cellStyle name="Comma 5 2 3 2 5 2" xfId="25430"/>
    <cellStyle name="Comma 5 2 3 2 5 3" xfId="55041"/>
    <cellStyle name="Comma 5 2 3 2 6" xfId="25431"/>
    <cellStyle name="Comma 5 2 3 2 7" xfId="25432"/>
    <cellStyle name="Comma 5 2 3 3" xfId="25433"/>
    <cellStyle name="Comma 5 2 3 3 2" xfId="25434"/>
    <cellStyle name="Comma 5 2 3 3 2 2" xfId="25435"/>
    <cellStyle name="Comma 5 2 3 3 2 2 2" xfId="25436"/>
    <cellStyle name="Comma 5 2 3 3 2 2 3" xfId="55042"/>
    <cellStyle name="Comma 5 2 3 3 2 3" xfId="25437"/>
    <cellStyle name="Comma 5 2 3 3 2 4" xfId="25438"/>
    <cellStyle name="Comma 5 2 3 3 3" xfId="25439"/>
    <cellStyle name="Comma 5 2 3 3 3 2" xfId="25440"/>
    <cellStyle name="Comma 5 2 3 3 3 2 2" xfId="25441"/>
    <cellStyle name="Comma 5 2 3 3 3 2 3" xfId="55043"/>
    <cellStyle name="Comma 5 2 3 3 3 3" xfId="25442"/>
    <cellStyle name="Comma 5 2 3 3 3 4" xfId="25443"/>
    <cellStyle name="Comma 5 2 3 3 4" xfId="25444"/>
    <cellStyle name="Comma 5 2 3 3 4 2" xfId="25445"/>
    <cellStyle name="Comma 5 2 3 3 4 3" xfId="55044"/>
    <cellStyle name="Comma 5 2 3 3 5" xfId="25446"/>
    <cellStyle name="Comma 5 2 3 3 6" xfId="25447"/>
    <cellStyle name="Comma 5 2 3 4" xfId="25448"/>
    <cellStyle name="Comma 5 2 3 4 2" xfId="25449"/>
    <cellStyle name="Comma 5 2 3 4 2 2" xfId="25450"/>
    <cellStyle name="Comma 5 2 3 4 2 2 2" xfId="25451"/>
    <cellStyle name="Comma 5 2 3 4 2 2 3" xfId="55045"/>
    <cellStyle name="Comma 5 2 3 4 2 3" xfId="25452"/>
    <cellStyle name="Comma 5 2 3 4 2 4" xfId="25453"/>
    <cellStyle name="Comma 5 2 3 4 3" xfId="25454"/>
    <cellStyle name="Comma 5 2 3 4 3 2" xfId="25455"/>
    <cellStyle name="Comma 5 2 3 4 3 3" xfId="55046"/>
    <cellStyle name="Comma 5 2 3 4 4" xfId="25456"/>
    <cellStyle name="Comma 5 2 3 4 5" xfId="25457"/>
    <cellStyle name="Comma 5 2 3 5" xfId="25458"/>
    <cellStyle name="Comma 5 2 3 5 2" xfId="25459"/>
    <cellStyle name="Comma 5 2 3 5 2 2" xfId="25460"/>
    <cellStyle name="Comma 5 2 3 5 2 3" xfId="55047"/>
    <cellStyle name="Comma 5 2 3 5 3" xfId="25461"/>
    <cellStyle name="Comma 5 2 3 5 4" xfId="25462"/>
    <cellStyle name="Comma 5 2 3 6" xfId="25463"/>
    <cellStyle name="Comma 5 2 3 6 2" xfId="25464"/>
    <cellStyle name="Comma 5 2 3 6 2 2" xfId="25465"/>
    <cellStyle name="Comma 5 2 3 6 2 3" xfId="55048"/>
    <cellStyle name="Comma 5 2 3 6 3" xfId="25466"/>
    <cellStyle name="Comma 5 2 3 6 4" xfId="25467"/>
    <cellStyle name="Comma 5 2 3 7" xfId="25468"/>
    <cellStyle name="Comma 5 2 3 7 2" xfId="25469"/>
    <cellStyle name="Comma 5 2 3 7 3" xfId="55049"/>
    <cellStyle name="Comma 5 2 3 8" xfId="25470"/>
    <cellStyle name="Comma 5 2 3 9" xfId="25471"/>
    <cellStyle name="Comma 5 2 4" xfId="25472"/>
    <cellStyle name="Comma 5 2 4 2" xfId="25473"/>
    <cellStyle name="Comma 5 2 4 2 2" xfId="25474"/>
    <cellStyle name="Comma 5 2 4 2 2 2" xfId="25475"/>
    <cellStyle name="Comma 5 2 4 2 2 2 2" xfId="25476"/>
    <cellStyle name="Comma 5 2 4 2 2 2 3" xfId="55050"/>
    <cellStyle name="Comma 5 2 4 2 2 3" xfId="25477"/>
    <cellStyle name="Comma 5 2 4 2 2 4" xfId="25478"/>
    <cellStyle name="Comma 5 2 4 2 3" xfId="25479"/>
    <cellStyle name="Comma 5 2 4 2 3 2" xfId="25480"/>
    <cellStyle name="Comma 5 2 4 2 3 2 2" xfId="25481"/>
    <cellStyle name="Comma 5 2 4 2 3 2 3" xfId="55051"/>
    <cellStyle name="Comma 5 2 4 2 3 3" xfId="25482"/>
    <cellStyle name="Comma 5 2 4 2 3 4" xfId="25483"/>
    <cellStyle name="Comma 5 2 4 2 4" xfId="25484"/>
    <cellStyle name="Comma 5 2 4 2 4 2" xfId="25485"/>
    <cellStyle name="Comma 5 2 4 2 4 3" xfId="55052"/>
    <cellStyle name="Comma 5 2 4 2 5" xfId="25486"/>
    <cellStyle name="Comma 5 2 4 2 6" xfId="25487"/>
    <cellStyle name="Comma 5 2 4 3" xfId="25488"/>
    <cellStyle name="Comma 5 2 4 3 2" xfId="25489"/>
    <cellStyle name="Comma 5 2 4 3 2 2" xfId="25490"/>
    <cellStyle name="Comma 5 2 4 3 2 3" xfId="55053"/>
    <cellStyle name="Comma 5 2 4 3 3" xfId="25491"/>
    <cellStyle name="Comma 5 2 4 3 4" xfId="25492"/>
    <cellStyle name="Comma 5 2 4 4" xfId="25493"/>
    <cellStyle name="Comma 5 2 4 4 2" xfId="25494"/>
    <cellStyle name="Comma 5 2 4 4 2 2" xfId="25495"/>
    <cellStyle name="Comma 5 2 4 4 2 3" xfId="55054"/>
    <cellStyle name="Comma 5 2 4 4 3" xfId="25496"/>
    <cellStyle name="Comma 5 2 4 4 4" xfId="25497"/>
    <cellStyle name="Comma 5 2 4 5" xfId="25498"/>
    <cellStyle name="Comma 5 2 4 5 2" xfId="25499"/>
    <cellStyle name="Comma 5 2 4 5 3" xfId="55055"/>
    <cellStyle name="Comma 5 2 4 6" xfId="25500"/>
    <cellStyle name="Comma 5 2 4 7" xfId="25501"/>
    <cellStyle name="Comma 5 2 5" xfId="25502"/>
    <cellStyle name="Comma 5 2 5 2" xfId="25503"/>
    <cellStyle name="Comma 5 2 5 2 2" xfId="25504"/>
    <cellStyle name="Comma 5 2 5 2 2 2" xfId="25505"/>
    <cellStyle name="Comma 5 2 5 2 2 3" xfId="55056"/>
    <cellStyle name="Comma 5 2 5 2 3" xfId="25506"/>
    <cellStyle name="Comma 5 2 5 2 4" xfId="25507"/>
    <cellStyle name="Comma 5 2 5 3" xfId="25508"/>
    <cellStyle name="Comma 5 2 5 3 2" xfId="25509"/>
    <cellStyle name="Comma 5 2 5 3 2 2" xfId="25510"/>
    <cellStyle name="Comma 5 2 5 3 2 3" xfId="55057"/>
    <cellStyle name="Comma 5 2 5 3 3" xfId="25511"/>
    <cellStyle name="Comma 5 2 5 3 4" xfId="25512"/>
    <cellStyle name="Comma 5 2 5 4" xfId="25513"/>
    <cellStyle name="Comma 5 2 5 4 2" xfId="25514"/>
    <cellStyle name="Comma 5 2 5 4 3" xfId="55058"/>
    <cellStyle name="Comma 5 2 5 5" xfId="25515"/>
    <cellStyle name="Comma 5 2 5 6" xfId="25516"/>
    <cellStyle name="Comma 5 2 6" xfId="25517"/>
    <cellStyle name="Comma 5 2 6 2" xfId="25518"/>
    <cellStyle name="Comma 5 2 6 2 2" xfId="25519"/>
    <cellStyle name="Comma 5 2 6 2 2 2" xfId="25520"/>
    <cellStyle name="Comma 5 2 6 2 2 3" xfId="55059"/>
    <cellStyle name="Comma 5 2 6 2 3" xfId="25521"/>
    <cellStyle name="Comma 5 2 6 2 4" xfId="25522"/>
    <cellStyle name="Comma 5 2 6 3" xfId="25523"/>
    <cellStyle name="Comma 5 2 6 3 2" xfId="25524"/>
    <cellStyle name="Comma 5 2 6 3 3" xfId="55060"/>
    <cellStyle name="Comma 5 2 6 4" xfId="25525"/>
    <cellStyle name="Comma 5 2 6 5" xfId="25526"/>
    <cellStyle name="Comma 5 2 7" xfId="25527"/>
    <cellStyle name="Comma 5 2 7 2" xfId="25528"/>
    <cellStyle name="Comma 5 2 7 2 2" xfId="25529"/>
    <cellStyle name="Comma 5 2 7 2 3" xfId="55061"/>
    <cellStyle name="Comma 5 2 7 3" xfId="25530"/>
    <cellStyle name="Comma 5 2 7 4" xfId="25531"/>
    <cellStyle name="Comma 5 2 8" xfId="25532"/>
    <cellStyle name="Comma 5 2 8 2" xfId="25533"/>
    <cellStyle name="Comma 5 2 8 2 2" xfId="25534"/>
    <cellStyle name="Comma 5 2 8 2 3" xfId="55062"/>
    <cellStyle name="Comma 5 2 8 3" xfId="25535"/>
    <cellStyle name="Comma 5 2 8 4" xfId="25536"/>
    <cellStyle name="Comma 5 2 9" xfId="25537"/>
    <cellStyle name="Comma 5 2 9 2" xfId="25538"/>
    <cellStyle name="Comma 5 2 9 3" xfId="55063"/>
    <cellStyle name="Comma 5 3" xfId="25539"/>
    <cellStyle name="Comma 5 3 10" xfId="25540"/>
    <cellStyle name="Comma 5 3 11" xfId="25541"/>
    <cellStyle name="Comma 5 3 2" xfId="25542"/>
    <cellStyle name="Comma 5 3 2 10" xfId="25543"/>
    <cellStyle name="Comma 5 3 2 2" xfId="25544"/>
    <cellStyle name="Comma 5 3 2 2 2" xfId="25545"/>
    <cellStyle name="Comma 5 3 2 2 2 2" xfId="25546"/>
    <cellStyle name="Comma 5 3 2 2 2 2 2" xfId="25547"/>
    <cellStyle name="Comma 5 3 2 2 2 2 2 2" xfId="25548"/>
    <cellStyle name="Comma 5 3 2 2 2 2 2 2 2" xfId="25549"/>
    <cellStyle name="Comma 5 3 2 2 2 2 2 2 3" xfId="55064"/>
    <cellStyle name="Comma 5 3 2 2 2 2 2 3" xfId="25550"/>
    <cellStyle name="Comma 5 3 2 2 2 2 2 4" xfId="25551"/>
    <cellStyle name="Comma 5 3 2 2 2 2 3" xfId="25552"/>
    <cellStyle name="Comma 5 3 2 2 2 2 3 2" xfId="25553"/>
    <cellStyle name="Comma 5 3 2 2 2 2 3 2 2" xfId="25554"/>
    <cellStyle name="Comma 5 3 2 2 2 2 3 2 3" xfId="55065"/>
    <cellStyle name="Comma 5 3 2 2 2 2 3 3" xfId="25555"/>
    <cellStyle name="Comma 5 3 2 2 2 2 3 4" xfId="25556"/>
    <cellStyle name="Comma 5 3 2 2 2 2 4" xfId="25557"/>
    <cellStyle name="Comma 5 3 2 2 2 2 4 2" xfId="25558"/>
    <cellStyle name="Comma 5 3 2 2 2 2 4 3" xfId="55066"/>
    <cellStyle name="Comma 5 3 2 2 2 2 5" xfId="25559"/>
    <cellStyle name="Comma 5 3 2 2 2 2 6" xfId="25560"/>
    <cellStyle name="Comma 5 3 2 2 2 3" xfId="25561"/>
    <cellStyle name="Comma 5 3 2 2 2 3 2" xfId="25562"/>
    <cellStyle name="Comma 5 3 2 2 2 3 2 2" xfId="25563"/>
    <cellStyle name="Comma 5 3 2 2 2 3 2 3" xfId="55067"/>
    <cellStyle name="Comma 5 3 2 2 2 3 3" xfId="25564"/>
    <cellStyle name="Comma 5 3 2 2 2 3 4" xfId="25565"/>
    <cellStyle name="Comma 5 3 2 2 2 4" xfId="25566"/>
    <cellStyle name="Comma 5 3 2 2 2 4 2" xfId="25567"/>
    <cellStyle name="Comma 5 3 2 2 2 4 2 2" xfId="25568"/>
    <cellStyle name="Comma 5 3 2 2 2 4 2 3" xfId="55068"/>
    <cellStyle name="Comma 5 3 2 2 2 4 3" xfId="25569"/>
    <cellStyle name="Comma 5 3 2 2 2 4 4" xfId="25570"/>
    <cellStyle name="Comma 5 3 2 2 2 5" xfId="25571"/>
    <cellStyle name="Comma 5 3 2 2 2 5 2" xfId="25572"/>
    <cellStyle name="Comma 5 3 2 2 2 5 3" xfId="55069"/>
    <cellStyle name="Comma 5 3 2 2 2 6" xfId="25573"/>
    <cellStyle name="Comma 5 3 2 2 2 7" xfId="25574"/>
    <cellStyle name="Comma 5 3 2 2 3" xfId="25575"/>
    <cellStyle name="Comma 5 3 2 2 3 2" xfId="25576"/>
    <cellStyle name="Comma 5 3 2 2 3 2 2" xfId="25577"/>
    <cellStyle name="Comma 5 3 2 2 3 2 2 2" xfId="25578"/>
    <cellStyle name="Comma 5 3 2 2 3 2 2 3" xfId="55070"/>
    <cellStyle name="Comma 5 3 2 2 3 2 3" xfId="25579"/>
    <cellStyle name="Comma 5 3 2 2 3 2 4" xfId="25580"/>
    <cellStyle name="Comma 5 3 2 2 3 3" xfId="25581"/>
    <cellStyle name="Comma 5 3 2 2 3 3 2" xfId="25582"/>
    <cellStyle name="Comma 5 3 2 2 3 3 2 2" xfId="25583"/>
    <cellStyle name="Comma 5 3 2 2 3 3 2 3" xfId="55071"/>
    <cellStyle name="Comma 5 3 2 2 3 3 3" xfId="25584"/>
    <cellStyle name="Comma 5 3 2 2 3 3 4" xfId="25585"/>
    <cellStyle name="Comma 5 3 2 2 3 4" xfId="25586"/>
    <cellStyle name="Comma 5 3 2 2 3 4 2" xfId="25587"/>
    <cellStyle name="Comma 5 3 2 2 3 4 3" xfId="55072"/>
    <cellStyle name="Comma 5 3 2 2 3 5" xfId="25588"/>
    <cellStyle name="Comma 5 3 2 2 3 6" xfId="25589"/>
    <cellStyle name="Comma 5 3 2 2 4" xfId="25590"/>
    <cellStyle name="Comma 5 3 2 2 4 2" xfId="25591"/>
    <cellStyle name="Comma 5 3 2 2 4 2 2" xfId="25592"/>
    <cellStyle name="Comma 5 3 2 2 4 2 3" xfId="55073"/>
    <cellStyle name="Comma 5 3 2 2 4 3" xfId="25593"/>
    <cellStyle name="Comma 5 3 2 2 4 4" xfId="25594"/>
    <cellStyle name="Comma 5 3 2 2 5" xfId="25595"/>
    <cellStyle name="Comma 5 3 2 2 5 2" xfId="25596"/>
    <cellStyle name="Comma 5 3 2 2 5 2 2" xfId="25597"/>
    <cellStyle name="Comma 5 3 2 2 5 2 3" xfId="55074"/>
    <cellStyle name="Comma 5 3 2 2 5 3" xfId="25598"/>
    <cellStyle name="Comma 5 3 2 2 5 4" xfId="25599"/>
    <cellStyle name="Comma 5 3 2 2 6" xfId="25600"/>
    <cellStyle name="Comma 5 3 2 2 6 2" xfId="25601"/>
    <cellStyle name="Comma 5 3 2 2 6 3" xfId="55075"/>
    <cellStyle name="Comma 5 3 2 2 7" xfId="25602"/>
    <cellStyle name="Comma 5 3 2 2 8" xfId="25603"/>
    <cellStyle name="Comma 5 3 2 3" xfId="25604"/>
    <cellStyle name="Comma 5 3 2 3 2" xfId="25605"/>
    <cellStyle name="Comma 5 3 2 3 2 2" xfId="25606"/>
    <cellStyle name="Comma 5 3 2 3 2 2 2" xfId="25607"/>
    <cellStyle name="Comma 5 3 2 3 2 2 2 2" xfId="25608"/>
    <cellStyle name="Comma 5 3 2 3 2 2 2 3" xfId="55076"/>
    <cellStyle name="Comma 5 3 2 3 2 2 3" xfId="25609"/>
    <cellStyle name="Comma 5 3 2 3 2 2 4" xfId="25610"/>
    <cellStyle name="Comma 5 3 2 3 2 3" xfId="25611"/>
    <cellStyle name="Comma 5 3 2 3 2 3 2" xfId="25612"/>
    <cellStyle name="Comma 5 3 2 3 2 3 2 2" xfId="25613"/>
    <cellStyle name="Comma 5 3 2 3 2 3 2 3" xfId="55077"/>
    <cellStyle name="Comma 5 3 2 3 2 3 3" xfId="25614"/>
    <cellStyle name="Comma 5 3 2 3 2 3 4" xfId="25615"/>
    <cellStyle name="Comma 5 3 2 3 2 4" xfId="25616"/>
    <cellStyle name="Comma 5 3 2 3 2 4 2" xfId="25617"/>
    <cellStyle name="Comma 5 3 2 3 2 4 3" xfId="55078"/>
    <cellStyle name="Comma 5 3 2 3 2 5" xfId="25618"/>
    <cellStyle name="Comma 5 3 2 3 2 6" xfId="25619"/>
    <cellStyle name="Comma 5 3 2 3 3" xfId="25620"/>
    <cellStyle name="Comma 5 3 2 3 3 2" xfId="25621"/>
    <cellStyle name="Comma 5 3 2 3 3 2 2" xfId="25622"/>
    <cellStyle name="Comma 5 3 2 3 3 2 3" xfId="55079"/>
    <cellStyle name="Comma 5 3 2 3 3 3" xfId="25623"/>
    <cellStyle name="Comma 5 3 2 3 3 4" xfId="25624"/>
    <cellStyle name="Comma 5 3 2 3 4" xfId="25625"/>
    <cellStyle name="Comma 5 3 2 3 4 2" xfId="25626"/>
    <cellStyle name="Comma 5 3 2 3 4 2 2" xfId="25627"/>
    <cellStyle name="Comma 5 3 2 3 4 2 3" xfId="55080"/>
    <cellStyle name="Comma 5 3 2 3 4 3" xfId="25628"/>
    <cellStyle name="Comma 5 3 2 3 4 4" xfId="25629"/>
    <cellStyle name="Comma 5 3 2 3 5" xfId="25630"/>
    <cellStyle name="Comma 5 3 2 3 5 2" xfId="25631"/>
    <cellStyle name="Comma 5 3 2 3 5 3" xfId="55081"/>
    <cellStyle name="Comma 5 3 2 3 6" xfId="25632"/>
    <cellStyle name="Comma 5 3 2 3 7" xfId="25633"/>
    <cellStyle name="Comma 5 3 2 4" xfId="25634"/>
    <cellStyle name="Comma 5 3 2 4 2" xfId="25635"/>
    <cellStyle name="Comma 5 3 2 4 2 2" xfId="25636"/>
    <cellStyle name="Comma 5 3 2 4 2 2 2" xfId="25637"/>
    <cellStyle name="Comma 5 3 2 4 2 2 3" xfId="55082"/>
    <cellStyle name="Comma 5 3 2 4 2 3" xfId="25638"/>
    <cellStyle name="Comma 5 3 2 4 2 4" xfId="25639"/>
    <cellStyle name="Comma 5 3 2 4 3" xfId="25640"/>
    <cellStyle name="Comma 5 3 2 4 3 2" xfId="25641"/>
    <cellStyle name="Comma 5 3 2 4 3 2 2" xfId="25642"/>
    <cellStyle name="Comma 5 3 2 4 3 2 3" xfId="55083"/>
    <cellStyle name="Comma 5 3 2 4 3 3" xfId="25643"/>
    <cellStyle name="Comma 5 3 2 4 3 4" xfId="25644"/>
    <cellStyle name="Comma 5 3 2 4 4" xfId="25645"/>
    <cellStyle name="Comma 5 3 2 4 4 2" xfId="25646"/>
    <cellStyle name="Comma 5 3 2 4 4 3" xfId="55084"/>
    <cellStyle name="Comma 5 3 2 4 5" xfId="25647"/>
    <cellStyle name="Comma 5 3 2 4 6" xfId="25648"/>
    <cellStyle name="Comma 5 3 2 5" xfId="25649"/>
    <cellStyle name="Comma 5 3 2 5 2" xfId="25650"/>
    <cellStyle name="Comma 5 3 2 5 2 2" xfId="25651"/>
    <cellStyle name="Comma 5 3 2 5 2 2 2" xfId="25652"/>
    <cellStyle name="Comma 5 3 2 5 2 2 3" xfId="55085"/>
    <cellStyle name="Comma 5 3 2 5 2 3" xfId="25653"/>
    <cellStyle name="Comma 5 3 2 5 2 4" xfId="25654"/>
    <cellStyle name="Comma 5 3 2 5 3" xfId="25655"/>
    <cellStyle name="Comma 5 3 2 5 3 2" xfId="25656"/>
    <cellStyle name="Comma 5 3 2 5 3 3" xfId="55086"/>
    <cellStyle name="Comma 5 3 2 5 4" xfId="25657"/>
    <cellStyle name="Comma 5 3 2 5 5" xfId="25658"/>
    <cellStyle name="Comma 5 3 2 6" xfId="25659"/>
    <cellStyle name="Comma 5 3 2 6 2" xfId="25660"/>
    <cellStyle name="Comma 5 3 2 6 2 2" xfId="25661"/>
    <cellStyle name="Comma 5 3 2 6 2 3" xfId="55087"/>
    <cellStyle name="Comma 5 3 2 6 3" xfId="25662"/>
    <cellStyle name="Comma 5 3 2 6 4" xfId="25663"/>
    <cellStyle name="Comma 5 3 2 7" xfId="25664"/>
    <cellStyle name="Comma 5 3 2 7 2" xfId="25665"/>
    <cellStyle name="Comma 5 3 2 7 2 2" xfId="25666"/>
    <cellStyle name="Comma 5 3 2 7 2 3" xfId="55088"/>
    <cellStyle name="Comma 5 3 2 7 3" xfId="25667"/>
    <cellStyle name="Comma 5 3 2 7 4" xfId="25668"/>
    <cellStyle name="Comma 5 3 2 8" xfId="25669"/>
    <cellStyle name="Comma 5 3 2 8 2" xfId="25670"/>
    <cellStyle name="Comma 5 3 2 8 3" xfId="55089"/>
    <cellStyle name="Comma 5 3 2 9" xfId="25671"/>
    <cellStyle name="Comma 5 3 3" xfId="25672"/>
    <cellStyle name="Comma 5 3 3 2" xfId="25673"/>
    <cellStyle name="Comma 5 3 3 2 2" xfId="25674"/>
    <cellStyle name="Comma 5 3 3 2 2 2" xfId="25675"/>
    <cellStyle name="Comma 5 3 3 2 2 2 2" xfId="25676"/>
    <cellStyle name="Comma 5 3 3 2 2 2 2 2" xfId="25677"/>
    <cellStyle name="Comma 5 3 3 2 2 2 2 3" xfId="55090"/>
    <cellStyle name="Comma 5 3 3 2 2 2 3" xfId="25678"/>
    <cellStyle name="Comma 5 3 3 2 2 2 4" xfId="25679"/>
    <cellStyle name="Comma 5 3 3 2 2 3" xfId="25680"/>
    <cellStyle name="Comma 5 3 3 2 2 3 2" xfId="25681"/>
    <cellStyle name="Comma 5 3 3 2 2 3 2 2" xfId="25682"/>
    <cellStyle name="Comma 5 3 3 2 2 3 2 3" xfId="55091"/>
    <cellStyle name="Comma 5 3 3 2 2 3 3" xfId="25683"/>
    <cellStyle name="Comma 5 3 3 2 2 3 4" xfId="25684"/>
    <cellStyle name="Comma 5 3 3 2 2 4" xfId="25685"/>
    <cellStyle name="Comma 5 3 3 2 2 4 2" xfId="25686"/>
    <cellStyle name="Comma 5 3 3 2 2 4 3" xfId="55092"/>
    <cellStyle name="Comma 5 3 3 2 2 5" xfId="25687"/>
    <cellStyle name="Comma 5 3 3 2 2 6" xfId="25688"/>
    <cellStyle name="Comma 5 3 3 2 3" xfId="25689"/>
    <cellStyle name="Comma 5 3 3 2 3 2" xfId="25690"/>
    <cellStyle name="Comma 5 3 3 2 3 2 2" xfId="25691"/>
    <cellStyle name="Comma 5 3 3 2 3 2 3" xfId="55093"/>
    <cellStyle name="Comma 5 3 3 2 3 3" xfId="25692"/>
    <cellStyle name="Comma 5 3 3 2 3 4" xfId="25693"/>
    <cellStyle name="Comma 5 3 3 2 4" xfId="25694"/>
    <cellStyle name="Comma 5 3 3 2 4 2" xfId="25695"/>
    <cellStyle name="Comma 5 3 3 2 4 2 2" xfId="25696"/>
    <cellStyle name="Comma 5 3 3 2 4 2 3" xfId="55094"/>
    <cellStyle name="Comma 5 3 3 2 4 3" xfId="25697"/>
    <cellStyle name="Comma 5 3 3 2 4 4" xfId="25698"/>
    <cellStyle name="Comma 5 3 3 2 5" xfId="25699"/>
    <cellStyle name="Comma 5 3 3 2 5 2" xfId="25700"/>
    <cellStyle name="Comma 5 3 3 2 5 3" xfId="55095"/>
    <cellStyle name="Comma 5 3 3 2 6" xfId="25701"/>
    <cellStyle name="Comma 5 3 3 2 7" xfId="25702"/>
    <cellStyle name="Comma 5 3 3 3" xfId="25703"/>
    <cellStyle name="Comma 5 3 3 3 2" xfId="25704"/>
    <cellStyle name="Comma 5 3 3 3 2 2" xfId="25705"/>
    <cellStyle name="Comma 5 3 3 3 2 2 2" xfId="25706"/>
    <cellStyle name="Comma 5 3 3 3 2 2 3" xfId="55096"/>
    <cellStyle name="Comma 5 3 3 3 2 3" xfId="25707"/>
    <cellStyle name="Comma 5 3 3 3 2 4" xfId="25708"/>
    <cellStyle name="Comma 5 3 3 3 3" xfId="25709"/>
    <cellStyle name="Comma 5 3 3 3 3 2" xfId="25710"/>
    <cellStyle name="Comma 5 3 3 3 3 2 2" xfId="25711"/>
    <cellStyle name="Comma 5 3 3 3 3 2 3" xfId="55097"/>
    <cellStyle name="Comma 5 3 3 3 3 3" xfId="25712"/>
    <cellStyle name="Comma 5 3 3 3 3 4" xfId="25713"/>
    <cellStyle name="Comma 5 3 3 3 4" xfId="25714"/>
    <cellStyle name="Comma 5 3 3 3 4 2" xfId="25715"/>
    <cellStyle name="Comma 5 3 3 3 4 3" xfId="55098"/>
    <cellStyle name="Comma 5 3 3 3 5" xfId="25716"/>
    <cellStyle name="Comma 5 3 3 3 6" xfId="25717"/>
    <cellStyle name="Comma 5 3 3 4" xfId="25718"/>
    <cellStyle name="Comma 5 3 3 4 2" xfId="25719"/>
    <cellStyle name="Comma 5 3 3 4 2 2" xfId="25720"/>
    <cellStyle name="Comma 5 3 3 4 2 3" xfId="55099"/>
    <cellStyle name="Comma 5 3 3 4 3" xfId="25721"/>
    <cellStyle name="Comma 5 3 3 4 4" xfId="25722"/>
    <cellStyle name="Comma 5 3 3 5" xfId="25723"/>
    <cellStyle name="Comma 5 3 3 5 2" xfId="25724"/>
    <cellStyle name="Comma 5 3 3 5 2 2" xfId="25725"/>
    <cellStyle name="Comma 5 3 3 5 2 3" xfId="55100"/>
    <cellStyle name="Comma 5 3 3 5 3" xfId="25726"/>
    <cellStyle name="Comma 5 3 3 5 4" xfId="25727"/>
    <cellStyle name="Comma 5 3 3 6" xfId="25728"/>
    <cellStyle name="Comma 5 3 3 6 2" xfId="25729"/>
    <cellStyle name="Comma 5 3 3 6 3" xfId="55101"/>
    <cellStyle name="Comma 5 3 3 7" xfId="25730"/>
    <cellStyle name="Comma 5 3 3 8" xfId="25731"/>
    <cellStyle name="Comma 5 3 4" xfId="25732"/>
    <cellStyle name="Comma 5 3 4 2" xfId="25733"/>
    <cellStyle name="Comma 5 3 4 2 2" xfId="25734"/>
    <cellStyle name="Comma 5 3 4 2 2 2" xfId="25735"/>
    <cellStyle name="Comma 5 3 4 2 2 2 2" xfId="25736"/>
    <cellStyle name="Comma 5 3 4 2 2 2 3" xfId="55102"/>
    <cellStyle name="Comma 5 3 4 2 2 3" xfId="25737"/>
    <cellStyle name="Comma 5 3 4 2 2 4" xfId="25738"/>
    <cellStyle name="Comma 5 3 4 2 3" xfId="25739"/>
    <cellStyle name="Comma 5 3 4 2 3 2" xfId="25740"/>
    <cellStyle name="Comma 5 3 4 2 3 2 2" xfId="25741"/>
    <cellStyle name="Comma 5 3 4 2 3 2 3" xfId="55103"/>
    <cellStyle name="Comma 5 3 4 2 3 3" xfId="25742"/>
    <cellStyle name="Comma 5 3 4 2 3 4" xfId="25743"/>
    <cellStyle name="Comma 5 3 4 2 4" xfId="25744"/>
    <cellStyle name="Comma 5 3 4 2 4 2" xfId="25745"/>
    <cellStyle name="Comma 5 3 4 2 4 3" xfId="55104"/>
    <cellStyle name="Comma 5 3 4 2 5" xfId="25746"/>
    <cellStyle name="Comma 5 3 4 2 6" xfId="25747"/>
    <cellStyle name="Comma 5 3 4 3" xfId="25748"/>
    <cellStyle name="Comma 5 3 4 3 2" xfId="25749"/>
    <cellStyle name="Comma 5 3 4 3 2 2" xfId="25750"/>
    <cellStyle name="Comma 5 3 4 3 2 3" xfId="55105"/>
    <cellStyle name="Comma 5 3 4 3 3" xfId="25751"/>
    <cellStyle name="Comma 5 3 4 3 4" xfId="25752"/>
    <cellStyle name="Comma 5 3 4 4" xfId="25753"/>
    <cellStyle name="Comma 5 3 4 4 2" xfId="25754"/>
    <cellStyle name="Comma 5 3 4 4 2 2" xfId="25755"/>
    <cellStyle name="Comma 5 3 4 4 2 3" xfId="55106"/>
    <cellStyle name="Comma 5 3 4 4 3" xfId="25756"/>
    <cellStyle name="Comma 5 3 4 4 4" xfId="25757"/>
    <cellStyle name="Comma 5 3 4 5" xfId="25758"/>
    <cellStyle name="Comma 5 3 4 5 2" xfId="25759"/>
    <cellStyle name="Comma 5 3 4 5 3" xfId="55107"/>
    <cellStyle name="Comma 5 3 4 6" xfId="25760"/>
    <cellStyle name="Comma 5 3 4 7" xfId="25761"/>
    <cellStyle name="Comma 5 3 5" xfId="25762"/>
    <cellStyle name="Comma 5 3 5 2" xfId="25763"/>
    <cellStyle name="Comma 5 3 5 2 2" xfId="25764"/>
    <cellStyle name="Comma 5 3 5 2 2 2" xfId="25765"/>
    <cellStyle name="Comma 5 3 5 2 2 3" xfId="55108"/>
    <cellStyle name="Comma 5 3 5 2 3" xfId="25766"/>
    <cellStyle name="Comma 5 3 5 2 4" xfId="25767"/>
    <cellStyle name="Comma 5 3 5 3" xfId="25768"/>
    <cellStyle name="Comma 5 3 5 3 2" xfId="25769"/>
    <cellStyle name="Comma 5 3 5 3 2 2" xfId="25770"/>
    <cellStyle name="Comma 5 3 5 3 2 3" xfId="55109"/>
    <cellStyle name="Comma 5 3 5 3 3" xfId="25771"/>
    <cellStyle name="Comma 5 3 5 3 4" xfId="25772"/>
    <cellStyle name="Comma 5 3 5 4" xfId="25773"/>
    <cellStyle name="Comma 5 3 5 4 2" xfId="25774"/>
    <cellStyle name="Comma 5 3 5 4 3" xfId="55110"/>
    <cellStyle name="Comma 5 3 5 5" xfId="25775"/>
    <cellStyle name="Comma 5 3 5 6" xfId="25776"/>
    <cellStyle name="Comma 5 3 6" xfId="25777"/>
    <cellStyle name="Comma 5 3 6 2" xfId="25778"/>
    <cellStyle name="Comma 5 3 6 2 2" xfId="25779"/>
    <cellStyle name="Comma 5 3 6 2 2 2" xfId="25780"/>
    <cellStyle name="Comma 5 3 6 2 2 3" xfId="55111"/>
    <cellStyle name="Comma 5 3 6 2 3" xfId="25781"/>
    <cellStyle name="Comma 5 3 6 2 4" xfId="25782"/>
    <cellStyle name="Comma 5 3 6 3" xfId="25783"/>
    <cellStyle name="Comma 5 3 6 3 2" xfId="25784"/>
    <cellStyle name="Comma 5 3 6 3 3" xfId="55112"/>
    <cellStyle name="Comma 5 3 6 4" xfId="25785"/>
    <cellStyle name="Comma 5 3 6 5" xfId="25786"/>
    <cellStyle name="Comma 5 3 7" xfId="25787"/>
    <cellStyle name="Comma 5 3 7 2" xfId="25788"/>
    <cellStyle name="Comma 5 3 7 2 2" xfId="25789"/>
    <cellStyle name="Comma 5 3 7 2 3" xfId="55113"/>
    <cellStyle name="Comma 5 3 7 3" xfId="25790"/>
    <cellStyle name="Comma 5 3 7 4" xfId="25791"/>
    <cellStyle name="Comma 5 3 8" xfId="25792"/>
    <cellStyle name="Comma 5 3 8 2" xfId="25793"/>
    <cellStyle name="Comma 5 3 8 2 2" xfId="25794"/>
    <cellStyle name="Comma 5 3 8 2 3" xfId="55114"/>
    <cellStyle name="Comma 5 3 8 3" xfId="25795"/>
    <cellStyle name="Comma 5 3 8 4" xfId="25796"/>
    <cellStyle name="Comma 5 3 9" xfId="25797"/>
    <cellStyle name="Comma 5 3 9 2" xfId="25798"/>
    <cellStyle name="Comma 5 3 9 3" xfId="55115"/>
    <cellStyle name="Comma 5 4" xfId="25799"/>
    <cellStyle name="Comma 5 4 10" xfId="25800"/>
    <cellStyle name="Comma 5 4 2" xfId="25801"/>
    <cellStyle name="Comma 5 4 2 2" xfId="25802"/>
    <cellStyle name="Comma 5 4 2 2 2" xfId="25803"/>
    <cellStyle name="Comma 5 4 2 2 2 2" xfId="25804"/>
    <cellStyle name="Comma 5 4 2 2 2 2 2" xfId="25805"/>
    <cellStyle name="Comma 5 4 2 2 2 2 2 2" xfId="25806"/>
    <cellStyle name="Comma 5 4 2 2 2 2 2 3" xfId="55116"/>
    <cellStyle name="Comma 5 4 2 2 2 2 3" xfId="25807"/>
    <cellStyle name="Comma 5 4 2 2 2 2 4" xfId="25808"/>
    <cellStyle name="Comma 5 4 2 2 2 3" xfId="25809"/>
    <cellStyle name="Comma 5 4 2 2 2 3 2" xfId="25810"/>
    <cellStyle name="Comma 5 4 2 2 2 3 2 2" xfId="25811"/>
    <cellStyle name="Comma 5 4 2 2 2 3 2 3" xfId="55117"/>
    <cellStyle name="Comma 5 4 2 2 2 3 3" xfId="25812"/>
    <cellStyle name="Comma 5 4 2 2 2 3 4" xfId="25813"/>
    <cellStyle name="Comma 5 4 2 2 2 4" xfId="25814"/>
    <cellStyle name="Comma 5 4 2 2 2 4 2" xfId="25815"/>
    <cellStyle name="Comma 5 4 2 2 2 4 3" xfId="55118"/>
    <cellStyle name="Comma 5 4 2 2 2 5" xfId="25816"/>
    <cellStyle name="Comma 5 4 2 2 2 6" xfId="25817"/>
    <cellStyle name="Comma 5 4 2 2 3" xfId="25818"/>
    <cellStyle name="Comma 5 4 2 2 3 2" xfId="25819"/>
    <cellStyle name="Comma 5 4 2 2 3 2 2" xfId="25820"/>
    <cellStyle name="Comma 5 4 2 2 3 2 3" xfId="55119"/>
    <cellStyle name="Comma 5 4 2 2 3 3" xfId="25821"/>
    <cellStyle name="Comma 5 4 2 2 3 4" xfId="25822"/>
    <cellStyle name="Comma 5 4 2 2 4" xfId="25823"/>
    <cellStyle name="Comma 5 4 2 2 4 2" xfId="25824"/>
    <cellStyle name="Comma 5 4 2 2 4 2 2" xfId="25825"/>
    <cellStyle name="Comma 5 4 2 2 4 2 3" xfId="55120"/>
    <cellStyle name="Comma 5 4 2 2 4 3" xfId="25826"/>
    <cellStyle name="Comma 5 4 2 2 4 4" xfId="25827"/>
    <cellStyle name="Comma 5 4 2 2 5" xfId="25828"/>
    <cellStyle name="Comma 5 4 2 2 5 2" xfId="25829"/>
    <cellStyle name="Comma 5 4 2 2 5 3" xfId="55121"/>
    <cellStyle name="Comma 5 4 2 2 6" xfId="25830"/>
    <cellStyle name="Comma 5 4 2 2 7" xfId="25831"/>
    <cellStyle name="Comma 5 4 2 3" xfId="25832"/>
    <cellStyle name="Comma 5 4 2 3 2" xfId="25833"/>
    <cellStyle name="Comma 5 4 2 3 2 2" xfId="25834"/>
    <cellStyle name="Comma 5 4 2 3 2 2 2" xfId="25835"/>
    <cellStyle name="Comma 5 4 2 3 2 2 3" xfId="55122"/>
    <cellStyle name="Comma 5 4 2 3 2 3" xfId="25836"/>
    <cellStyle name="Comma 5 4 2 3 2 4" xfId="25837"/>
    <cellStyle name="Comma 5 4 2 3 3" xfId="25838"/>
    <cellStyle name="Comma 5 4 2 3 3 2" xfId="25839"/>
    <cellStyle name="Comma 5 4 2 3 3 2 2" xfId="25840"/>
    <cellStyle name="Comma 5 4 2 3 3 2 3" xfId="55123"/>
    <cellStyle name="Comma 5 4 2 3 3 3" xfId="25841"/>
    <cellStyle name="Comma 5 4 2 3 3 4" xfId="25842"/>
    <cellStyle name="Comma 5 4 2 3 4" xfId="25843"/>
    <cellStyle name="Comma 5 4 2 3 4 2" xfId="25844"/>
    <cellStyle name="Comma 5 4 2 3 4 3" xfId="55124"/>
    <cellStyle name="Comma 5 4 2 3 5" xfId="25845"/>
    <cellStyle name="Comma 5 4 2 3 6" xfId="25846"/>
    <cellStyle name="Comma 5 4 2 4" xfId="25847"/>
    <cellStyle name="Comma 5 4 2 4 2" xfId="25848"/>
    <cellStyle name="Comma 5 4 2 4 2 2" xfId="25849"/>
    <cellStyle name="Comma 5 4 2 4 2 3" xfId="55125"/>
    <cellStyle name="Comma 5 4 2 4 3" xfId="25850"/>
    <cellStyle name="Comma 5 4 2 4 4" xfId="25851"/>
    <cellStyle name="Comma 5 4 2 5" xfId="25852"/>
    <cellStyle name="Comma 5 4 2 5 2" xfId="25853"/>
    <cellStyle name="Comma 5 4 2 5 2 2" xfId="25854"/>
    <cellStyle name="Comma 5 4 2 5 2 3" xfId="55126"/>
    <cellStyle name="Comma 5 4 2 5 3" xfId="25855"/>
    <cellStyle name="Comma 5 4 2 5 4" xfId="25856"/>
    <cellStyle name="Comma 5 4 2 6" xfId="25857"/>
    <cellStyle name="Comma 5 4 2 6 2" xfId="25858"/>
    <cellStyle name="Comma 5 4 2 6 3" xfId="55127"/>
    <cellStyle name="Comma 5 4 2 7" xfId="25859"/>
    <cellStyle name="Comma 5 4 2 8" xfId="25860"/>
    <cellStyle name="Comma 5 4 3" xfId="25861"/>
    <cellStyle name="Comma 5 4 3 2" xfId="25862"/>
    <cellStyle name="Comma 5 4 3 2 2" xfId="25863"/>
    <cellStyle name="Comma 5 4 3 2 2 2" xfId="25864"/>
    <cellStyle name="Comma 5 4 3 2 2 2 2" xfId="25865"/>
    <cellStyle name="Comma 5 4 3 2 2 2 3" xfId="55128"/>
    <cellStyle name="Comma 5 4 3 2 2 3" xfId="25866"/>
    <cellStyle name="Comma 5 4 3 2 2 4" xfId="25867"/>
    <cellStyle name="Comma 5 4 3 2 3" xfId="25868"/>
    <cellStyle name="Comma 5 4 3 2 3 2" xfId="25869"/>
    <cellStyle name="Comma 5 4 3 2 3 2 2" xfId="25870"/>
    <cellStyle name="Comma 5 4 3 2 3 2 3" xfId="55129"/>
    <cellStyle name="Comma 5 4 3 2 3 3" xfId="25871"/>
    <cellStyle name="Comma 5 4 3 2 3 4" xfId="25872"/>
    <cellStyle name="Comma 5 4 3 2 4" xfId="25873"/>
    <cellStyle name="Comma 5 4 3 2 4 2" xfId="25874"/>
    <cellStyle name="Comma 5 4 3 2 4 3" xfId="55130"/>
    <cellStyle name="Comma 5 4 3 2 5" xfId="25875"/>
    <cellStyle name="Comma 5 4 3 2 6" xfId="25876"/>
    <cellStyle name="Comma 5 4 3 3" xfId="25877"/>
    <cellStyle name="Comma 5 4 3 3 2" xfId="25878"/>
    <cellStyle name="Comma 5 4 3 3 2 2" xfId="25879"/>
    <cellStyle name="Comma 5 4 3 3 2 3" xfId="55131"/>
    <cellStyle name="Comma 5 4 3 3 3" xfId="25880"/>
    <cellStyle name="Comma 5 4 3 3 4" xfId="25881"/>
    <cellStyle name="Comma 5 4 3 4" xfId="25882"/>
    <cellStyle name="Comma 5 4 3 4 2" xfId="25883"/>
    <cellStyle name="Comma 5 4 3 4 2 2" xfId="25884"/>
    <cellStyle name="Comma 5 4 3 4 2 3" xfId="55132"/>
    <cellStyle name="Comma 5 4 3 4 3" xfId="25885"/>
    <cellStyle name="Comma 5 4 3 4 4" xfId="25886"/>
    <cellStyle name="Comma 5 4 3 5" xfId="25887"/>
    <cellStyle name="Comma 5 4 3 5 2" xfId="25888"/>
    <cellStyle name="Comma 5 4 3 5 3" xfId="55133"/>
    <cellStyle name="Comma 5 4 3 6" xfId="25889"/>
    <cellStyle name="Comma 5 4 3 7" xfId="25890"/>
    <cellStyle name="Comma 5 4 4" xfId="25891"/>
    <cellStyle name="Comma 5 4 4 2" xfId="25892"/>
    <cellStyle name="Comma 5 4 4 2 2" xfId="25893"/>
    <cellStyle name="Comma 5 4 4 2 2 2" xfId="25894"/>
    <cellStyle name="Comma 5 4 4 2 2 3" xfId="55134"/>
    <cellStyle name="Comma 5 4 4 2 3" xfId="25895"/>
    <cellStyle name="Comma 5 4 4 2 4" xfId="25896"/>
    <cellStyle name="Comma 5 4 4 3" xfId="25897"/>
    <cellStyle name="Comma 5 4 4 3 2" xfId="25898"/>
    <cellStyle name="Comma 5 4 4 3 2 2" xfId="25899"/>
    <cellStyle name="Comma 5 4 4 3 2 3" xfId="55135"/>
    <cellStyle name="Comma 5 4 4 3 3" xfId="25900"/>
    <cellStyle name="Comma 5 4 4 3 4" xfId="25901"/>
    <cellStyle name="Comma 5 4 4 4" xfId="25902"/>
    <cellStyle name="Comma 5 4 4 4 2" xfId="25903"/>
    <cellStyle name="Comma 5 4 4 4 3" xfId="55136"/>
    <cellStyle name="Comma 5 4 4 5" xfId="25904"/>
    <cellStyle name="Comma 5 4 4 6" xfId="25905"/>
    <cellStyle name="Comma 5 4 5" xfId="25906"/>
    <cellStyle name="Comma 5 4 5 2" xfId="25907"/>
    <cellStyle name="Comma 5 4 5 2 2" xfId="25908"/>
    <cellStyle name="Comma 5 4 5 2 2 2" xfId="25909"/>
    <cellStyle name="Comma 5 4 5 2 2 3" xfId="55137"/>
    <cellStyle name="Comma 5 4 5 2 3" xfId="25910"/>
    <cellStyle name="Comma 5 4 5 2 4" xfId="25911"/>
    <cellStyle name="Comma 5 4 5 3" xfId="25912"/>
    <cellStyle name="Comma 5 4 5 3 2" xfId="25913"/>
    <cellStyle name="Comma 5 4 5 3 3" xfId="55138"/>
    <cellStyle name="Comma 5 4 5 4" xfId="25914"/>
    <cellStyle name="Comma 5 4 5 5" xfId="25915"/>
    <cellStyle name="Comma 5 4 6" xfId="25916"/>
    <cellStyle name="Comma 5 4 6 2" xfId="25917"/>
    <cellStyle name="Comma 5 4 6 2 2" xfId="25918"/>
    <cellStyle name="Comma 5 4 6 2 3" xfId="55139"/>
    <cellStyle name="Comma 5 4 6 3" xfId="25919"/>
    <cellStyle name="Comma 5 4 6 4" xfId="25920"/>
    <cellStyle name="Comma 5 4 7" xfId="25921"/>
    <cellStyle name="Comma 5 4 7 2" xfId="25922"/>
    <cellStyle name="Comma 5 4 7 2 2" xfId="25923"/>
    <cellStyle name="Comma 5 4 7 2 3" xfId="55140"/>
    <cellStyle name="Comma 5 4 7 3" xfId="25924"/>
    <cellStyle name="Comma 5 4 7 4" xfId="25925"/>
    <cellStyle name="Comma 5 4 8" xfId="25926"/>
    <cellStyle name="Comma 5 4 8 2" xfId="25927"/>
    <cellStyle name="Comma 5 4 8 3" xfId="55141"/>
    <cellStyle name="Comma 5 4 9" xfId="25928"/>
    <cellStyle name="Comma 5 5" xfId="25929"/>
    <cellStyle name="Comma 5 5 10" xfId="25930"/>
    <cellStyle name="Comma 5 5 2" xfId="25931"/>
    <cellStyle name="Comma 5 5 2 2" xfId="25932"/>
    <cellStyle name="Comma 5 5 2 2 2" xfId="25933"/>
    <cellStyle name="Comma 5 5 2 2 2 2" xfId="25934"/>
    <cellStyle name="Comma 5 5 2 2 2 2 2" xfId="25935"/>
    <cellStyle name="Comma 5 5 2 2 2 2 2 2" xfId="25936"/>
    <cellStyle name="Comma 5 5 2 2 2 2 2 3" xfId="55142"/>
    <cellStyle name="Comma 5 5 2 2 2 2 3" xfId="25937"/>
    <cellStyle name="Comma 5 5 2 2 2 2 4" xfId="25938"/>
    <cellStyle name="Comma 5 5 2 2 2 3" xfId="25939"/>
    <cellStyle name="Comma 5 5 2 2 2 3 2" xfId="25940"/>
    <cellStyle name="Comma 5 5 2 2 2 3 2 2" xfId="25941"/>
    <cellStyle name="Comma 5 5 2 2 2 3 2 3" xfId="55143"/>
    <cellStyle name="Comma 5 5 2 2 2 3 3" xfId="25942"/>
    <cellStyle name="Comma 5 5 2 2 2 3 4" xfId="25943"/>
    <cellStyle name="Comma 5 5 2 2 2 4" xfId="25944"/>
    <cellStyle name="Comma 5 5 2 2 2 4 2" xfId="25945"/>
    <cellStyle name="Comma 5 5 2 2 2 4 3" xfId="55144"/>
    <cellStyle name="Comma 5 5 2 2 2 5" xfId="25946"/>
    <cellStyle name="Comma 5 5 2 2 2 6" xfId="25947"/>
    <cellStyle name="Comma 5 5 2 2 3" xfId="25948"/>
    <cellStyle name="Comma 5 5 2 2 3 2" xfId="25949"/>
    <cellStyle name="Comma 5 5 2 2 3 2 2" xfId="25950"/>
    <cellStyle name="Comma 5 5 2 2 3 2 3" xfId="55145"/>
    <cellStyle name="Comma 5 5 2 2 3 3" xfId="25951"/>
    <cellStyle name="Comma 5 5 2 2 3 4" xfId="25952"/>
    <cellStyle name="Comma 5 5 2 2 4" xfId="25953"/>
    <cellStyle name="Comma 5 5 2 2 4 2" xfId="25954"/>
    <cellStyle name="Comma 5 5 2 2 4 2 2" xfId="25955"/>
    <cellStyle name="Comma 5 5 2 2 4 2 3" xfId="55146"/>
    <cellStyle name="Comma 5 5 2 2 4 3" xfId="25956"/>
    <cellStyle name="Comma 5 5 2 2 4 4" xfId="25957"/>
    <cellStyle name="Comma 5 5 2 2 5" xfId="25958"/>
    <cellStyle name="Comma 5 5 2 2 5 2" xfId="25959"/>
    <cellStyle name="Comma 5 5 2 2 5 3" xfId="55147"/>
    <cellStyle name="Comma 5 5 2 2 6" xfId="25960"/>
    <cellStyle name="Comma 5 5 2 2 7" xfId="25961"/>
    <cellStyle name="Comma 5 5 2 3" xfId="25962"/>
    <cellStyle name="Comma 5 5 2 3 2" xfId="25963"/>
    <cellStyle name="Comma 5 5 2 3 2 2" xfId="25964"/>
    <cellStyle name="Comma 5 5 2 3 2 2 2" xfId="25965"/>
    <cellStyle name="Comma 5 5 2 3 2 2 3" xfId="55148"/>
    <cellStyle name="Comma 5 5 2 3 2 3" xfId="25966"/>
    <cellStyle name="Comma 5 5 2 3 2 4" xfId="25967"/>
    <cellStyle name="Comma 5 5 2 3 3" xfId="25968"/>
    <cellStyle name="Comma 5 5 2 3 3 2" xfId="25969"/>
    <cellStyle name="Comma 5 5 2 3 3 2 2" xfId="25970"/>
    <cellStyle name="Comma 5 5 2 3 3 2 3" xfId="55149"/>
    <cellStyle name="Comma 5 5 2 3 3 3" xfId="25971"/>
    <cellStyle name="Comma 5 5 2 3 3 4" xfId="25972"/>
    <cellStyle name="Comma 5 5 2 3 4" xfId="25973"/>
    <cellStyle name="Comma 5 5 2 3 4 2" xfId="25974"/>
    <cellStyle name="Comma 5 5 2 3 4 3" xfId="55150"/>
    <cellStyle name="Comma 5 5 2 3 5" xfId="25975"/>
    <cellStyle name="Comma 5 5 2 3 6" xfId="25976"/>
    <cellStyle name="Comma 5 5 2 4" xfId="25977"/>
    <cellStyle name="Comma 5 5 2 4 2" xfId="25978"/>
    <cellStyle name="Comma 5 5 2 4 2 2" xfId="25979"/>
    <cellStyle name="Comma 5 5 2 4 2 3" xfId="55151"/>
    <cellStyle name="Comma 5 5 2 4 3" xfId="25980"/>
    <cellStyle name="Comma 5 5 2 4 4" xfId="25981"/>
    <cellStyle name="Comma 5 5 2 5" xfId="25982"/>
    <cellStyle name="Comma 5 5 2 5 2" xfId="25983"/>
    <cellStyle name="Comma 5 5 2 5 2 2" xfId="25984"/>
    <cellStyle name="Comma 5 5 2 5 2 3" xfId="55152"/>
    <cellStyle name="Comma 5 5 2 5 3" xfId="25985"/>
    <cellStyle name="Comma 5 5 2 5 4" xfId="25986"/>
    <cellStyle name="Comma 5 5 2 6" xfId="25987"/>
    <cellStyle name="Comma 5 5 2 6 2" xfId="25988"/>
    <cellStyle name="Comma 5 5 2 6 3" xfId="55153"/>
    <cellStyle name="Comma 5 5 2 7" xfId="25989"/>
    <cellStyle name="Comma 5 5 2 8" xfId="25990"/>
    <cellStyle name="Comma 5 5 3" xfId="25991"/>
    <cellStyle name="Comma 5 5 3 2" xfId="25992"/>
    <cellStyle name="Comma 5 5 3 2 2" xfId="25993"/>
    <cellStyle name="Comma 5 5 3 2 2 2" xfId="25994"/>
    <cellStyle name="Comma 5 5 3 2 2 2 2" xfId="25995"/>
    <cellStyle name="Comma 5 5 3 2 2 2 3" xfId="55154"/>
    <cellStyle name="Comma 5 5 3 2 2 3" xfId="25996"/>
    <cellStyle name="Comma 5 5 3 2 2 4" xfId="25997"/>
    <cellStyle name="Comma 5 5 3 2 3" xfId="25998"/>
    <cellStyle name="Comma 5 5 3 2 3 2" xfId="25999"/>
    <cellStyle name="Comma 5 5 3 2 3 2 2" xfId="26000"/>
    <cellStyle name="Comma 5 5 3 2 3 2 3" xfId="55155"/>
    <cellStyle name="Comma 5 5 3 2 3 3" xfId="26001"/>
    <cellStyle name="Comma 5 5 3 2 3 4" xfId="26002"/>
    <cellStyle name="Comma 5 5 3 2 4" xfId="26003"/>
    <cellStyle name="Comma 5 5 3 2 4 2" xfId="26004"/>
    <cellStyle name="Comma 5 5 3 2 4 3" xfId="55156"/>
    <cellStyle name="Comma 5 5 3 2 5" xfId="26005"/>
    <cellStyle name="Comma 5 5 3 2 6" xfId="26006"/>
    <cellStyle name="Comma 5 5 3 3" xfId="26007"/>
    <cellStyle name="Comma 5 5 3 3 2" xfId="26008"/>
    <cellStyle name="Comma 5 5 3 3 2 2" xfId="26009"/>
    <cellStyle name="Comma 5 5 3 3 2 3" xfId="55157"/>
    <cellStyle name="Comma 5 5 3 3 3" xfId="26010"/>
    <cellStyle name="Comma 5 5 3 3 4" xfId="26011"/>
    <cellStyle name="Comma 5 5 3 4" xfId="26012"/>
    <cellStyle name="Comma 5 5 3 4 2" xfId="26013"/>
    <cellStyle name="Comma 5 5 3 4 2 2" xfId="26014"/>
    <cellStyle name="Comma 5 5 3 4 2 3" xfId="55158"/>
    <cellStyle name="Comma 5 5 3 4 3" xfId="26015"/>
    <cellStyle name="Comma 5 5 3 4 4" xfId="26016"/>
    <cellStyle name="Comma 5 5 3 5" xfId="26017"/>
    <cellStyle name="Comma 5 5 3 5 2" xfId="26018"/>
    <cellStyle name="Comma 5 5 3 5 3" xfId="55159"/>
    <cellStyle name="Comma 5 5 3 6" xfId="26019"/>
    <cellStyle name="Comma 5 5 3 7" xfId="26020"/>
    <cellStyle name="Comma 5 5 4" xfId="26021"/>
    <cellStyle name="Comma 5 5 4 2" xfId="26022"/>
    <cellStyle name="Comma 5 5 4 2 2" xfId="26023"/>
    <cellStyle name="Comma 5 5 4 2 2 2" xfId="26024"/>
    <cellStyle name="Comma 5 5 4 2 2 3" xfId="55160"/>
    <cellStyle name="Comma 5 5 4 2 3" xfId="26025"/>
    <cellStyle name="Comma 5 5 4 2 4" xfId="26026"/>
    <cellStyle name="Comma 5 5 4 3" xfId="26027"/>
    <cellStyle name="Comma 5 5 4 3 2" xfId="26028"/>
    <cellStyle name="Comma 5 5 4 3 2 2" xfId="26029"/>
    <cellStyle name="Comma 5 5 4 3 2 3" xfId="55161"/>
    <cellStyle name="Comma 5 5 4 3 3" xfId="26030"/>
    <cellStyle name="Comma 5 5 4 3 4" xfId="26031"/>
    <cellStyle name="Comma 5 5 4 4" xfId="26032"/>
    <cellStyle name="Comma 5 5 4 4 2" xfId="26033"/>
    <cellStyle name="Comma 5 5 4 4 3" xfId="55162"/>
    <cellStyle name="Comma 5 5 4 5" xfId="26034"/>
    <cellStyle name="Comma 5 5 4 6" xfId="26035"/>
    <cellStyle name="Comma 5 5 5" xfId="26036"/>
    <cellStyle name="Comma 5 5 5 2" xfId="26037"/>
    <cellStyle name="Comma 5 5 5 2 2" xfId="26038"/>
    <cellStyle name="Comma 5 5 5 2 2 2" xfId="26039"/>
    <cellStyle name="Comma 5 5 5 2 2 3" xfId="55163"/>
    <cellStyle name="Comma 5 5 5 2 3" xfId="26040"/>
    <cellStyle name="Comma 5 5 5 2 4" xfId="26041"/>
    <cellStyle name="Comma 5 5 5 3" xfId="26042"/>
    <cellStyle name="Comma 5 5 5 3 2" xfId="26043"/>
    <cellStyle name="Comma 5 5 5 3 3" xfId="55164"/>
    <cellStyle name="Comma 5 5 5 4" xfId="26044"/>
    <cellStyle name="Comma 5 5 5 5" xfId="26045"/>
    <cellStyle name="Comma 5 5 6" xfId="26046"/>
    <cellStyle name="Comma 5 5 6 2" xfId="26047"/>
    <cellStyle name="Comma 5 5 6 2 2" xfId="26048"/>
    <cellStyle name="Comma 5 5 6 2 3" xfId="55165"/>
    <cellStyle name="Comma 5 5 6 3" xfId="26049"/>
    <cellStyle name="Comma 5 5 6 4" xfId="26050"/>
    <cellStyle name="Comma 5 5 7" xfId="26051"/>
    <cellStyle name="Comma 5 5 7 2" xfId="26052"/>
    <cellStyle name="Comma 5 5 7 2 2" xfId="26053"/>
    <cellStyle name="Comma 5 5 7 2 3" xfId="55166"/>
    <cellStyle name="Comma 5 5 7 3" xfId="26054"/>
    <cellStyle name="Comma 5 5 7 4" xfId="26055"/>
    <cellStyle name="Comma 5 5 8" xfId="26056"/>
    <cellStyle name="Comma 5 5 8 2" xfId="26057"/>
    <cellStyle name="Comma 5 5 8 3" xfId="55167"/>
    <cellStyle name="Comma 5 5 9" xfId="26058"/>
    <cellStyle name="Comma 5 6" xfId="26059"/>
    <cellStyle name="Comma 5 6 10" xfId="26060"/>
    <cellStyle name="Comma 5 6 2" xfId="26061"/>
    <cellStyle name="Comma 5 6 2 2" xfId="26062"/>
    <cellStyle name="Comma 5 6 2 2 2" xfId="26063"/>
    <cellStyle name="Comma 5 6 2 2 2 2" xfId="26064"/>
    <cellStyle name="Comma 5 6 2 2 2 2 2" xfId="26065"/>
    <cellStyle name="Comma 5 6 2 2 2 2 2 2" xfId="26066"/>
    <cellStyle name="Comma 5 6 2 2 2 2 2 3" xfId="55168"/>
    <cellStyle name="Comma 5 6 2 2 2 2 3" xfId="26067"/>
    <cellStyle name="Comma 5 6 2 2 2 2 4" xfId="26068"/>
    <cellStyle name="Comma 5 6 2 2 2 3" xfId="26069"/>
    <cellStyle name="Comma 5 6 2 2 2 3 2" xfId="26070"/>
    <cellStyle name="Comma 5 6 2 2 2 3 2 2" xfId="26071"/>
    <cellStyle name="Comma 5 6 2 2 2 3 2 3" xfId="55169"/>
    <cellStyle name="Comma 5 6 2 2 2 3 3" xfId="26072"/>
    <cellStyle name="Comma 5 6 2 2 2 3 4" xfId="26073"/>
    <cellStyle name="Comma 5 6 2 2 2 4" xfId="26074"/>
    <cellStyle name="Comma 5 6 2 2 2 4 2" xfId="26075"/>
    <cellStyle name="Comma 5 6 2 2 2 4 3" xfId="55170"/>
    <cellStyle name="Comma 5 6 2 2 2 5" xfId="26076"/>
    <cellStyle name="Comma 5 6 2 2 2 6" xfId="26077"/>
    <cellStyle name="Comma 5 6 2 2 3" xfId="26078"/>
    <cellStyle name="Comma 5 6 2 2 3 2" xfId="26079"/>
    <cellStyle name="Comma 5 6 2 2 3 2 2" xfId="26080"/>
    <cellStyle name="Comma 5 6 2 2 3 2 3" xfId="55171"/>
    <cellStyle name="Comma 5 6 2 2 3 3" xfId="26081"/>
    <cellStyle name="Comma 5 6 2 2 3 4" xfId="26082"/>
    <cellStyle name="Comma 5 6 2 2 4" xfId="26083"/>
    <cellStyle name="Comma 5 6 2 2 4 2" xfId="26084"/>
    <cellStyle name="Comma 5 6 2 2 4 2 2" xfId="26085"/>
    <cellStyle name="Comma 5 6 2 2 4 2 3" xfId="55172"/>
    <cellStyle name="Comma 5 6 2 2 4 3" xfId="26086"/>
    <cellStyle name="Comma 5 6 2 2 4 4" xfId="26087"/>
    <cellStyle name="Comma 5 6 2 2 5" xfId="26088"/>
    <cellStyle name="Comma 5 6 2 2 5 2" xfId="26089"/>
    <cellStyle name="Comma 5 6 2 2 5 3" xfId="55173"/>
    <cellStyle name="Comma 5 6 2 2 6" xfId="26090"/>
    <cellStyle name="Comma 5 6 2 2 7" xfId="26091"/>
    <cellStyle name="Comma 5 6 2 3" xfId="26092"/>
    <cellStyle name="Comma 5 6 2 3 2" xfId="26093"/>
    <cellStyle name="Comma 5 6 2 3 2 2" xfId="26094"/>
    <cellStyle name="Comma 5 6 2 3 2 2 2" xfId="26095"/>
    <cellStyle name="Comma 5 6 2 3 2 2 3" xfId="55174"/>
    <cellStyle name="Comma 5 6 2 3 2 3" xfId="26096"/>
    <cellStyle name="Comma 5 6 2 3 2 4" xfId="26097"/>
    <cellStyle name="Comma 5 6 2 3 3" xfId="26098"/>
    <cellStyle name="Comma 5 6 2 3 3 2" xfId="26099"/>
    <cellStyle name="Comma 5 6 2 3 3 2 2" xfId="26100"/>
    <cellStyle name="Comma 5 6 2 3 3 2 3" xfId="55175"/>
    <cellStyle name="Comma 5 6 2 3 3 3" xfId="26101"/>
    <cellStyle name="Comma 5 6 2 3 3 4" xfId="26102"/>
    <cellStyle name="Comma 5 6 2 3 4" xfId="26103"/>
    <cellStyle name="Comma 5 6 2 3 4 2" xfId="26104"/>
    <cellStyle name="Comma 5 6 2 3 4 3" xfId="55176"/>
    <cellStyle name="Comma 5 6 2 3 5" xfId="26105"/>
    <cellStyle name="Comma 5 6 2 3 6" xfId="26106"/>
    <cellStyle name="Comma 5 6 2 4" xfId="26107"/>
    <cellStyle name="Comma 5 6 2 4 2" xfId="26108"/>
    <cellStyle name="Comma 5 6 2 4 2 2" xfId="26109"/>
    <cellStyle name="Comma 5 6 2 4 2 3" xfId="55177"/>
    <cellStyle name="Comma 5 6 2 4 3" xfId="26110"/>
    <cellStyle name="Comma 5 6 2 4 4" xfId="26111"/>
    <cellStyle name="Comma 5 6 2 5" xfId="26112"/>
    <cellStyle name="Comma 5 6 2 5 2" xfId="26113"/>
    <cellStyle name="Comma 5 6 2 5 2 2" xfId="26114"/>
    <cellStyle name="Comma 5 6 2 5 2 3" xfId="55178"/>
    <cellStyle name="Comma 5 6 2 5 3" xfId="26115"/>
    <cellStyle name="Comma 5 6 2 5 4" xfId="26116"/>
    <cellStyle name="Comma 5 6 2 6" xfId="26117"/>
    <cellStyle name="Comma 5 6 2 6 2" xfId="26118"/>
    <cellStyle name="Comma 5 6 2 6 3" xfId="55179"/>
    <cellStyle name="Comma 5 6 2 7" xfId="26119"/>
    <cellStyle name="Comma 5 6 2 8" xfId="26120"/>
    <cellStyle name="Comma 5 6 3" xfId="26121"/>
    <cellStyle name="Comma 5 6 3 2" xfId="26122"/>
    <cellStyle name="Comma 5 6 3 2 2" xfId="26123"/>
    <cellStyle name="Comma 5 6 3 2 2 2" xfId="26124"/>
    <cellStyle name="Comma 5 6 3 2 2 2 2" xfId="26125"/>
    <cellStyle name="Comma 5 6 3 2 2 2 3" xfId="55180"/>
    <cellStyle name="Comma 5 6 3 2 2 3" xfId="26126"/>
    <cellStyle name="Comma 5 6 3 2 2 4" xfId="26127"/>
    <cellStyle name="Comma 5 6 3 2 3" xfId="26128"/>
    <cellStyle name="Comma 5 6 3 2 3 2" xfId="26129"/>
    <cellStyle name="Comma 5 6 3 2 3 2 2" xfId="26130"/>
    <cellStyle name="Comma 5 6 3 2 3 2 3" xfId="55181"/>
    <cellStyle name="Comma 5 6 3 2 3 3" xfId="26131"/>
    <cellStyle name="Comma 5 6 3 2 3 4" xfId="26132"/>
    <cellStyle name="Comma 5 6 3 2 4" xfId="26133"/>
    <cellStyle name="Comma 5 6 3 2 4 2" xfId="26134"/>
    <cellStyle name="Comma 5 6 3 2 4 3" xfId="55182"/>
    <cellStyle name="Comma 5 6 3 2 5" xfId="26135"/>
    <cellStyle name="Comma 5 6 3 2 6" xfId="26136"/>
    <cellStyle name="Comma 5 6 3 3" xfId="26137"/>
    <cellStyle name="Comma 5 6 3 3 2" xfId="26138"/>
    <cellStyle name="Comma 5 6 3 3 2 2" xfId="26139"/>
    <cellStyle name="Comma 5 6 3 3 2 3" xfId="55183"/>
    <cellStyle name="Comma 5 6 3 3 3" xfId="26140"/>
    <cellStyle name="Comma 5 6 3 3 4" xfId="26141"/>
    <cellStyle name="Comma 5 6 3 4" xfId="26142"/>
    <cellStyle name="Comma 5 6 3 4 2" xfId="26143"/>
    <cellStyle name="Comma 5 6 3 4 2 2" xfId="26144"/>
    <cellStyle name="Comma 5 6 3 4 2 3" xfId="55184"/>
    <cellStyle name="Comma 5 6 3 4 3" xfId="26145"/>
    <cellStyle name="Comma 5 6 3 4 4" xfId="26146"/>
    <cellStyle name="Comma 5 6 3 5" xfId="26147"/>
    <cellStyle name="Comma 5 6 3 5 2" xfId="26148"/>
    <cellStyle name="Comma 5 6 3 5 3" xfId="55185"/>
    <cellStyle name="Comma 5 6 3 6" xfId="26149"/>
    <cellStyle name="Comma 5 6 3 7" xfId="26150"/>
    <cellStyle name="Comma 5 6 4" xfId="26151"/>
    <cellStyle name="Comma 5 6 4 2" xfId="26152"/>
    <cellStyle name="Comma 5 6 4 2 2" xfId="26153"/>
    <cellStyle name="Comma 5 6 4 2 2 2" xfId="26154"/>
    <cellStyle name="Comma 5 6 4 2 2 3" xfId="55186"/>
    <cellStyle name="Comma 5 6 4 2 3" xfId="26155"/>
    <cellStyle name="Comma 5 6 4 2 4" xfId="26156"/>
    <cellStyle name="Comma 5 6 4 3" xfId="26157"/>
    <cellStyle name="Comma 5 6 4 3 2" xfId="26158"/>
    <cellStyle name="Comma 5 6 4 3 2 2" xfId="26159"/>
    <cellStyle name="Comma 5 6 4 3 2 3" xfId="55187"/>
    <cellStyle name="Comma 5 6 4 3 3" xfId="26160"/>
    <cellStyle name="Comma 5 6 4 3 4" xfId="26161"/>
    <cellStyle name="Comma 5 6 4 4" xfId="26162"/>
    <cellStyle name="Comma 5 6 4 4 2" xfId="26163"/>
    <cellStyle name="Comma 5 6 4 4 3" xfId="55188"/>
    <cellStyle name="Comma 5 6 4 5" xfId="26164"/>
    <cellStyle name="Comma 5 6 4 6" xfId="26165"/>
    <cellStyle name="Comma 5 6 5" xfId="26166"/>
    <cellStyle name="Comma 5 6 5 2" xfId="26167"/>
    <cellStyle name="Comma 5 6 5 2 2" xfId="26168"/>
    <cellStyle name="Comma 5 6 5 2 2 2" xfId="26169"/>
    <cellStyle name="Comma 5 6 5 2 2 3" xfId="55189"/>
    <cellStyle name="Comma 5 6 5 2 3" xfId="26170"/>
    <cellStyle name="Comma 5 6 5 2 4" xfId="26171"/>
    <cellStyle name="Comma 5 6 5 3" xfId="26172"/>
    <cellStyle name="Comma 5 6 5 3 2" xfId="26173"/>
    <cellStyle name="Comma 5 6 5 3 3" xfId="55190"/>
    <cellStyle name="Comma 5 6 5 4" xfId="26174"/>
    <cellStyle name="Comma 5 6 5 5" xfId="26175"/>
    <cellStyle name="Comma 5 6 6" xfId="26176"/>
    <cellStyle name="Comma 5 6 6 2" xfId="26177"/>
    <cellStyle name="Comma 5 6 6 2 2" xfId="26178"/>
    <cellStyle name="Comma 5 6 6 2 3" xfId="55191"/>
    <cellStyle name="Comma 5 6 6 3" xfId="26179"/>
    <cellStyle name="Comma 5 6 6 4" xfId="26180"/>
    <cellStyle name="Comma 5 6 7" xfId="26181"/>
    <cellStyle name="Comma 5 6 7 2" xfId="26182"/>
    <cellStyle name="Comma 5 6 7 2 2" xfId="26183"/>
    <cellStyle name="Comma 5 6 7 2 3" xfId="55192"/>
    <cellStyle name="Comma 5 6 7 3" xfId="26184"/>
    <cellStyle name="Comma 5 6 7 4" xfId="26185"/>
    <cellStyle name="Comma 5 6 8" xfId="26186"/>
    <cellStyle name="Comma 5 6 8 2" xfId="26187"/>
    <cellStyle name="Comma 5 6 8 3" xfId="55193"/>
    <cellStyle name="Comma 5 6 9" xfId="26188"/>
    <cellStyle name="Comma 5 7" xfId="26189"/>
    <cellStyle name="Comma 5 7 2" xfId="26190"/>
    <cellStyle name="Comma 5 7 2 2" xfId="26191"/>
    <cellStyle name="Comma 5 7 2 2 2" xfId="26192"/>
    <cellStyle name="Comma 5 7 2 2 2 2" xfId="26193"/>
    <cellStyle name="Comma 5 7 2 2 2 2 2" xfId="26194"/>
    <cellStyle name="Comma 5 7 2 2 2 2 3" xfId="55194"/>
    <cellStyle name="Comma 5 7 2 2 2 3" xfId="26195"/>
    <cellStyle name="Comma 5 7 2 2 2 4" xfId="26196"/>
    <cellStyle name="Comma 5 7 2 2 3" xfId="26197"/>
    <cellStyle name="Comma 5 7 2 2 3 2" xfId="26198"/>
    <cellStyle name="Comma 5 7 2 2 3 2 2" xfId="26199"/>
    <cellStyle name="Comma 5 7 2 2 3 2 3" xfId="55195"/>
    <cellStyle name="Comma 5 7 2 2 3 3" xfId="26200"/>
    <cellStyle name="Comma 5 7 2 2 3 4" xfId="26201"/>
    <cellStyle name="Comma 5 7 2 2 4" xfId="26202"/>
    <cellStyle name="Comma 5 7 2 2 4 2" xfId="26203"/>
    <cellStyle name="Comma 5 7 2 2 4 3" xfId="55196"/>
    <cellStyle name="Comma 5 7 2 2 5" xfId="26204"/>
    <cellStyle name="Comma 5 7 2 2 6" xfId="26205"/>
    <cellStyle name="Comma 5 7 2 3" xfId="26206"/>
    <cellStyle name="Comma 5 7 2 3 2" xfId="26207"/>
    <cellStyle name="Comma 5 7 2 3 2 2" xfId="26208"/>
    <cellStyle name="Comma 5 7 2 3 2 3" xfId="55197"/>
    <cellStyle name="Comma 5 7 2 3 3" xfId="26209"/>
    <cellStyle name="Comma 5 7 2 3 4" xfId="26210"/>
    <cellStyle name="Comma 5 7 2 4" xfId="26211"/>
    <cellStyle name="Comma 5 7 2 4 2" xfId="26212"/>
    <cellStyle name="Comma 5 7 2 4 2 2" xfId="26213"/>
    <cellStyle name="Comma 5 7 2 4 2 3" xfId="55198"/>
    <cellStyle name="Comma 5 7 2 4 3" xfId="26214"/>
    <cellStyle name="Comma 5 7 2 4 4" xfId="26215"/>
    <cellStyle name="Comma 5 7 2 5" xfId="26216"/>
    <cellStyle name="Comma 5 7 2 5 2" xfId="26217"/>
    <cellStyle name="Comma 5 7 2 5 3" xfId="55199"/>
    <cellStyle name="Comma 5 7 2 6" xfId="26218"/>
    <cellStyle name="Comma 5 7 2 7" xfId="26219"/>
    <cellStyle name="Comma 5 7 3" xfId="26220"/>
    <cellStyle name="Comma 5 7 3 2" xfId="26221"/>
    <cellStyle name="Comma 5 7 3 2 2" xfId="26222"/>
    <cellStyle name="Comma 5 7 3 2 2 2" xfId="26223"/>
    <cellStyle name="Comma 5 7 3 2 2 3" xfId="55200"/>
    <cellStyle name="Comma 5 7 3 2 3" xfId="26224"/>
    <cellStyle name="Comma 5 7 3 2 4" xfId="26225"/>
    <cellStyle name="Comma 5 7 3 3" xfId="26226"/>
    <cellStyle name="Comma 5 7 3 3 2" xfId="26227"/>
    <cellStyle name="Comma 5 7 3 3 2 2" xfId="26228"/>
    <cellStyle name="Comma 5 7 3 3 2 3" xfId="55201"/>
    <cellStyle name="Comma 5 7 3 3 3" xfId="26229"/>
    <cellStyle name="Comma 5 7 3 3 4" xfId="26230"/>
    <cellStyle name="Comma 5 7 3 4" xfId="26231"/>
    <cellStyle name="Comma 5 7 3 4 2" xfId="26232"/>
    <cellStyle name="Comma 5 7 3 4 3" xfId="55202"/>
    <cellStyle name="Comma 5 7 3 5" xfId="26233"/>
    <cellStyle name="Comma 5 7 3 6" xfId="26234"/>
    <cellStyle name="Comma 5 7 4" xfId="26235"/>
    <cellStyle name="Comma 5 7 4 2" xfId="26236"/>
    <cellStyle name="Comma 5 7 4 2 2" xfId="26237"/>
    <cellStyle name="Comma 5 7 4 2 3" xfId="55203"/>
    <cellStyle name="Comma 5 7 4 3" xfId="26238"/>
    <cellStyle name="Comma 5 7 4 4" xfId="26239"/>
    <cellStyle name="Comma 5 7 5" xfId="26240"/>
    <cellStyle name="Comma 5 7 5 2" xfId="26241"/>
    <cellStyle name="Comma 5 7 5 2 2" xfId="26242"/>
    <cellStyle name="Comma 5 7 5 2 3" xfId="55204"/>
    <cellStyle name="Comma 5 7 5 3" xfId="26243"/>
    <cellStyle name="Comma 5 7 5 4" xfId="26244"/>
    <cellStyle name="Comma 5 7 6" xfId="26245"/>
    <cellStyle name="Comma 5 7 6 2" xfId="26246"/>
    <cellStyle name="Comma 5 7 6 3" xfId="55205"/>
    <cellStyle name="Comma 5 7 7" xfId="26247"/>
    <cellStyle name="Comma 5 7 8" xfId="26248"/>
    <cellStyle name="Comma 5 8" xfId="26249"/>
    <cellStyle name="Comma 5 8 2" xfId="26250"/>
    <cellStyle name="Comma 5 8 2 2" xfId="26251"/>
    <cellStyle name="Comma 5 8 2 2 2" xfId="26252"/>
    <cellStyle name="Comma 5 8 2 2 2 2" xfId="26253"/>
    <cellStyle name="Comma 5 8 2 2 2 3" xfId="55206"/>
    <cellStyle name="Comma 5 8 2 2 3" xfId="26254"/>
    <cellStyle name="Comma 5 8 2 2 4" xfId="26255"/>
    <cellStyle name="Comma 5 8 2 3" xfId="26256"/>
    <cellStyle name="Comma 5 8 2 3 2" xfId="26257"/>
    <cellStyle name="Comma 5 8 2 3 2 2" xfId="26258"/>
    <cellStyle name="Comma 5 8 2 3 2 3" xfId="55207"/>
    <cellStyle name="Comma 5 8 2 3 3" xfId="26259"/>
    <cellStyle name="Comma 5 8 2 3 4" xfId="26260"/>
    <cellStyle name="Comma 5 8 2 4" xfId="26261"/>
    <cellStyle name="Comma 5 8 2 4 2" xfId="26262"/>
    <cellStyle name="Comma 5 8 2 4 3" xfId="55208"/>
    <cellStyle name="Comma 5 8 2 5" xfId="26263"/>
    <cellStyle name="Comma 5 8 2 6" xfId="26264"/>
    <cellStyle name="Comma 5 8 3" xfId="26265"/>
    <cellStyle name="Comma 5 8 3 2" xfId="26266"/>
    <cellStyle name="Comma 5 8 3 2 2" xfId="26267"/>
    <cellStyle name="Comma 5 8 3 2 3" xfId="55209"/>
    <cellStyle name="Comma 5 8 3 3" xfId="26268"/>
    <cellStyle name="Comma 5 8 3 4" xfId="26269"/>
    <cellStyle name="Comma 5 8 4" xfId="26270"/>
    <cellStyle name="Comma 5 8 4 2" xfId="26271"/>
    <cellStyle name="Comma 5 8 4 2 2" xfId="26272"/>
    <cellStyle name="Comma 5 8 4 2 3" xfId="55210"/>
    <cellStyle name="Comma 5 8 4 3" xfId="26273"/>
    <cellStyle name="Comma 5 8 4 4" xfId="26274"/>
    <cellStyle name="Comma 5 8 5" xfId="26275"/>
    <cellStyle name="Comma 5 8 5 2" xfId="26276"/>
    <cellStyle name="Comma 5 8 5 3" xfId="55211"/>
    <cellStyle name="Comma 5 8 6" xfId="26277"/>
    <cellStyle name="Comma 5 8 7" xfId="26278"/>
    <cellStyle name="Comma 5 9" xfId="26279"/>
    <cellStyle name="Comma 5 9 2" xfId="26280"/>
    <cellStyle name="Comma 5 9 2 2" xfId="26281"/>
    <cellStyle name="Comma 5 9 2 2 2" xfId="26282"/>
    <cellStyle name="Comma 5 9 2 2 3" xfId="55212"/>
    <cellStyle name="Comma 5 9 2 3" xfId="26283"/>
    <cellStyle name="Comma 5 9 2 4" xfId="26284"/>
    <cellStyle name="Comma 5 9 3" xfId="26285"/>
    <cellStyle name="Comma 5 9 3 2" xfId="26286"/>
    <cellStyle name="Comma 5 9 3 2 2" xfId="26287"/>
    <cellStyle name="Comma 5 9 3 2 3" xfId="55213"/>
    <cellStyle name="Comma 5 9 3 3" xfId="26288"/>
    <cellStyle name="Comma 5 9 3 4" xfId="26289"/>
    <cellStyle name="Comma 5 9 4" xfId="26290"/>
    <cellStyle name="Comma 5 9 4 2" xfId="26291"/>
    <cellStyle name="Comma 5 9 4 3" xfId="55214"/>
    <cellStyle name="Comma 5 9 5" xfId="26292"/>
    <cellStyle name="Comma 5 9 6" xfId="26293"/>
    <cellStyle name="Comma 6" xfId="26294"/>
    <cellStyle name="Comma 6 10" xfId="26295"/>
    <cellStyle name="Comma 6 11" xfId="26296"/>
    <cellStyle name="Comma 6 2" xfId="26297"/>
    <cellStyle name="Comma 6 2 10" xfId="26298"/>
    <cellStyle name="Comma 6 2 2" xfId="26299"/>
    <cellStyle name="Comma 6 2 2 2" xfId="26300"/>
    <cellStyle name="Comma 6 2 2 2 2" xfId="26301"/>
    <cellStyle name="Comma 6 2 2 2 2 2" xfId="26302"/>
    <cellStyle name="Comma 6 2 2 2 2 2 2" xfId="26303"/>
    <cellStyle name="Comma 6 2 2 2 2 2 2 2" xfId="26304"/>
    <cellStyle name="Comma 6 2 2 2 2 2 2 3" xfId="55215"/>
    <cellStyle name="Comma 6 2 2 2 2 2 3" xfId="26305"/>
    <cellStyle name="Comma 6 2 2 2 2 2 4" xfId="26306"/>
    <cellStyle name="Comma 6 2 2 2 2 3" xfId="26307"/>
    <cellStyle name="Comma 6 2 2 2 2 3 2" xfId="26308"/>
    <cellStyle name="Comma 6 2 2 2 2 3 2 2" xfId="26309"/>
    <cellStyle name="Comma 6 2 2 2 2 3 2 3" xfId="55216"/>
    <cellStyle name="Comma 6 2 2 2 2 3 3" xfId="26310"/>
    <cellStyle name="Comma 6 2 2 2 2 3 4" xfId="26311"/>
    <cellStyle name="Comma 6 2 2 2 2 4" xfId="26312"/>
    <cellStyle name="Comma 6 2 2 2 2 4 2" xfId="26313"/>
    <cellStyle name="Comma 6 2 2 2 2 4 3" xfId="55217"/>
    <cellStyle name="Comma 6 2 2 2 2 5" xfId="26314"/>
    <cellStyle name="Comma 6 2 2 2 2 6" xfId="26315"/>
    <cellStyle name="Comma 6 2 2 2 3" xfId="26316"/>
    <cellStyle name="Comma 6 2 2 2 3 2" xfId="26317"/>
    <cellStyle name="Comma 6 2 2 2 3 2 2" xfId="26318"/>
    <cellStyle name="Comma 6 2 2 2 3 2 3" xfId="55218"/>
    <cellStyle name="Comma 6 2 2 2 3 3" xfId="26319"/>
    <cellStyle name="Comma 6 2 2 2 3 4" xfId="26320"/>
    <cellStyle name="Comma 6 2 2 2 4" xfId="26321"/>
    <cellStyle name="Comma 6 2 2 2 4 2" xfId="26322"/>
    <cellStyle name="Comma 6 2 2 2 4 2 2" xfId="26323"/>
    <cellStyle name="Comma 6 2 2 2 4 2 3" xfId="55219"/>
    <cellStyle name="Comma 6 2 2 2 4 3" xfId="26324"/>
    <cellStyle name="Comma 6 2 2 2 4 4" xfId="26325"/>
    <cellStyle name="Comma 6 2 2 2 5" xfId="26326"/>
    <cellStyle name="Comma 6 2 2 2 5 2" xfId="26327"/>
    <cellStyle name="Comma 6 2 2 2 5 3" xfId="55220"/>
    <cellStyle name="Comma 6 2 2 2 6" xfId="26328"/>
    <cellStyle name="Comma 6 2 2 2 7" xfId="26329"/>
    <cellStyle name="Comma 6 2 2 3" xfId="26330"/>
    <cellStyle name="Comma 6 2 2 3 2" xfId="26331"/>
    <cellStyle name="Comma 6 2 2 3 2 2" xfId="26332"/>
    <cellStyle name="Comma 6 2 2 3 2 2 2" xfId="26333"/>
    <cellStyle name="Comma 6 2 2 3 2 2 3" xfId="55221"/>
    <cellStyle name="Comma 6 2 2 3 2 3" xfId="26334"/>
    <cellStyle name="Comma 6 2 2 3 2 4" xfId="26335"/>
    <cellStyle name="Comma 6 2 2 3 3" xfId="26336"/>
    <cellStyle name="Comma 6 2 2 3 3 2" xfId="26337"/>
    <cellStyle name="Comma 6 2 2 3 3 2 2" xfId="26338"/>
    <cellStyle name="Comma 6 2 2 3 3 2 3" xfId="55222"/>
    <cellStyle name="Comma 6 2 2 3 3 3" xfId="26339"/>
    <cellStyle name="Comma 6 2 2 3 3 4" xfId="26340"/>
    <cellStyle name="Comma 6 2 2 3 4" xfId="26341"/>
    <cellStyle name="Comma 6 2 2 3 4 2" xfId="26342"/>
    <cellStyle name="Comma 6 2 2 3 4 3" xfId="55223"/>
    <cellStyle name="Comma 6 2 2 3 5" xfId="26343"/>
    <cellStyle name="Comma 6 2 2 3 6" xfId="26344"/>
    <cellStyle name="Comma 6 2 2 4" xfId="26345"/>
    <cellStyle name="Comma 6 2 2 4 2" xfId="26346"/>
    <cellStyle name="Comma 6 2 2 4 2 2" xfId="26347"/>
    <cellStyle name="Comma 6 2 2 4 2 3" xfId="55224"/>
    <cellStyle name="Comma 6 2 2 4 3" xfId="26348"/>
    <cellStyle name="Comma 6 2 2 4 4" xfId="26349"/>
    <cellStyle name="Comma 6 2 2 5" xfId="26350"/>
    <cellStyle name="Comma 6 2 2 5 2" xfId="26351"/>
    <cellStyle name="Comma 6 2 2 5 2 2" xfId="26352"/>
    <cellStyle name="Comma 6 2 2 5 2 3" xfId="55225"/>
    <cellStyle name="Comma 6 2 2 5 3" xfId="26353"/>
    <cellStyle name="Comma 6 2 2 5 4" xfId="26354"/>
    <cellStyle name="Comma 6 2 2 6" xfId="26355"/>
    <cellStyle name="Comma 6 2 2 6 2" xfId="26356"/>
    <cellStyle name="Comma 6 2 2 6 3" xfId="55226"/>
    <cellStyle name="Comma 6 2 2 7" xfId="26357"/>
    <cellStyle name="Comma 6 2 2 8" xfId="26358"/>
    <cellStyle name="Comma 6 2 3" xfId="26359"/>
    <cellStyle name="Comma 6 2 3 2" xfId="26360"/>
    <cellStyle name="Comma 6 2 3 2 2" xfId="26361"/>
    <cellStyle name="Comma 6 2 3 2 2 2" xfId="26362"/>
    <cellStyle name="Comma 6 2 3 2 2 2 2" xfId="26363"/>
    <cellStyle name="Comma 6 2 3 2 2 2 3" xfId="55227"/>
    <cellStyle name="Comma 6 2 3 2 2 3" xfId="26364"/>
    <cellStyle name="Comma 6 2 3 2 2 4" xfId="26365"/>
    <cellStyle name="Comma 6 2 3 2 3" xfId="26366"/>
    <cellStyle name="Comma 6 2 3 2 3 2" xfId="26367"/>
    <cellStyle name="Comma 6 2 3 2 3 2 2" xfId="26368"/>
    <cellStyle name="Comma 6 2 3 2 3 2 3" xfId="55228"/>
    <cellStyle name="Comma 6 2 3 2 3 3" xfId="26369"/>
    <cellStyle name="Comma 6 2 3 2 3 4" xfId="26370"/>
    <cellStyle name="Comma 6 2 3 2 4" xfId="26371"/>
    <cellStyle name="Comma 6 2 3 2 4 2" xfId="26372"/>
    <cellStyle name="Comma 6 2 3 2 4 3" xfId="55229"/>
    <cellStyle name="Comma 6 2 3 2 5" xfId="26373"/>
    <cellStyle name="Comma 6 2 3 2 6" xfId="26374"/>
    <cellStyle name="Comma 6 2 3 3" xfId="26375"/>
    <cellStyle name="Comma 6 2 3 3 2" xfId="26376"/>
    <cellStyle name="Comma 6 2 3 3 2 2" xfId="26377"/>
    <cellStyle name="Comma 6 2 3 3 2 3" xfId="55230"/>
    <cellStyle name="Comma 6 2 3 3 3" xfId="26378"/>
    <cellStyle name="Comma 6 2 3 3 4" xfId="26379"/>
    <cellStyle name="Comma 6 2 3 4" xfId="26380"/>
    <cellStyle name="Comma 6 2 3 4 2" xfId="26381"/>
    <cellStyle name="Comma 6 2 3 4 2 2" xfId="26382"/>
    <cellStyle name="Comma 6 2 3 4 2 3" xfId="55231"/>
    <cellStyle name="Comma 6 2 3 4 3" xfId="26383"/>
    <cellStyle name="Comma 6 2 3 4 4" xfId="26384"/>
    <cellStyle name="Comma 6 2 3 5" xfId="26385"/>
    <cellStyle name="Comma 6 2 3 5 2" xfId="26386"/>
    <cellStyle name="Comma 6 2 3 5 3" xfId="55232"/>
    <cellStyle name="Comma 6 2 3 6" xfId="26387"/>
    <cellStyle name="Comma 6 2 3 7" xfId="26388"/>
    <cellStyle name="Comma 6 2 4" xfId="26389"/>
    <cellStyle name="Comma 6 2 4 2" xfId="26390"/>
    <cellStyle name="Comma 6 2 4 2 2" xfId="26391"/>
    <cellStyle name="Comma 6 2 4 2 2 2" xfId="26392"/>
    <cellStyle name="Comma 6 2 4 2 2 3" xfId="55233"/>
    <cellStyle name="Comma 6 2 4 2 3" xfId="26393"/>
    <cellStyle name="Comma 6 2 4 2 4" xfId="26394"/>
    <cellStyle name="Comma 6 2 4 3" xfId="26395"/>
    <cellStyle name="Comma 6 2 4 3 2" xfId="26396"/>
    <cellStyle name="Comma 6 2 4 3 2 2" xfId="26397"/>
    <cellStyle name="Comma 6 2 4 3 2 3" xfId="55234"/>
    <cellStyle name="Comma 6 2 4 3 3" xfId="26398"/>
    <cellStyle name="Comma 6 2 4 3 4" xfId="26399"/>
    <cellStyle name="Comma 6 2 4 4" xfId="26400"/>
    <cellStyle name="Comma 6 2 4 4 2" xfId="26401"/>
    <cellStyle name="Comma 6 2 4 4 3" xfId="55235"/>
    <cellStyle name="Comma 6 2 4 5" xfId="26402"/>
    <cellStyle name="Comma 6 2 4 6" xfId="26403"/>
    <cellStyle name="Comma 6 2 5" xfId="26404"/>
    <cellStyle name="Comma 6 2 5 2" xfId="26405"/>
    <cellStyle name="Comma 6 2 5 2 2" xfId="26406"/>
    <cellStyle name="Comma 6 2 5 2 2 2" xfId="26407"/>
    <cellStyle name="Comma 6 2 5 2 2 3" xfId="55236"/>
    <cellStyle name="Comma 6 2 5 2 3" xfId="26408"/>
    <cellStyle name="Comma 6 2 5 2 4" xfId="26409"/>
    <cellStyle name="Comma 6 2 5 3" xfId="26410"/>
    <cellStyle name="Comma 6 2 5 3 2" xfId="26411"/>
    <cellStyle name="Comma 6 2 5 3 3" xfId="55237"/>
    <cellStyle name="Comma 6 2 5 4" xfId="26412"/>
    <cellStyle name="Comma 6 2 5 5" xfId="26413"/>
    <cellStyle name="Comma 6 2 6" xfId="26414"/>
    <cellStyle name="Comma 6 2 6 2" xfId="26415"/>
    <cellStyle name="Comma 6 2 6 2 2" xfId="26416"/>
    <cellStyle name="Comma 6 2 6 2 3" xfId="55238"/>
    <cellStyle name="Comma 6 2 6 3" xfId="26417"/>
    <cellStyle name="Comma 6 2 6 4" xfId="26418"/>
    <cellStyle name="Comma 6 2 7" xfId="26419"/>
    <cellStyle name="Comma 6 2 7 2" xfId="26420"/>
    <cellStyle name="Comma 6 2 7 2 2" xfId="26421"/>
    <cellStyle name="Comma 6 2 7 2 3" xfId="55239"/>
    <cellStyle name="Comma 6 2 7 3" xfId="26422"/>
    <cellStyle name="Comma 6 2 7 4" xfId="26423"/>
    <cellStyle name="Comma 6 2 8" xfId="26424"/>
    <cellStyle name="Comma 6 2 8 2" xfId="26425"/>
    <cellStyle name="Comma 6 2 8 3" xfId="55240"/>
    <cellStyle name="Comma 6 2 9" xfId="26426"/>
    <cellStyle name="Comma 6 3" xfId="26427"/>
    <cellStyle name="Comma 6 3 2" xfId="26428"/>
    <cellStyle name="Comma 6 3 2 2" xfId="26429"/>
    <cellStyle name="Comma 6 3 2 2 2" xfId="26430"/>
    <cellStyle name="Comma 6 3 2 2 2 2" xfId="26431"/>
    <cellStyle name="Comma 6 3 2 2 2 2 2" xfId="26432"/>
    <cellStyle name="Comma 6 3 2 2 2 2 3" xfId="55241"/>
    <cellStyle name="Comma 6 3 2 2 2 3" xfId="26433"/>
    <cellStyle name="Comma 6 3 2 2 2 4" xfId="26434"/>
    <cellStyle name="Comma 6 3 2 2 3" xfId="26435"/>
    <cellStyle name="Comma 6 3 2 2 3 2" xfId="26436"/>
    <cellStyle name="Comma 6 3 2 2 3 2 2" xfId="26437"/>
    <cellStyle name="Comma 6 3 2 2 3 2 3" xfId="55242"/>
    <cellStyle name="Comma 6 3 2 2 3 3" xfId="26438"/>
    <cellStyle name="Comma 6 3 2 2 3 4" xfId="26439"/>
    <cellStyle name="Comma 6 3 2 2 4" xfId="26440"/>
    <cellStyle name="Comma 6 3 2 2 4 2" xfId="26441"/>
    <cellStyle name="Comma 6 3 2 2 4 3" xfId="55243"/>
    <cellStyle name="Comma 6 3 2 2 5" xfId="26442"/>
    <cellStyle name="Comma 6 3 2 2 6" xfId="26443"/>
    <cellStyle name="Comma 6 3 2 3" xfId="26444"/>
    <cellStyle name="Comma 6 3 2 3 2" xfId="26445"/>
    <cellStyle name="Comma 6 3 2 3 2 2" xfId="26446"/>
    <cellStyle name="Comma 6 3 2 3 2 3" xfId="55244"/>
    <cellStyle name="Comma 6 3 2 3 3" xfId="26447"/>
    <cellStyle name="Comma 6 3 2 3 4" xfId="26448"/>
    <cellStyle name="Comma 6 3 2 4" xfId="26449"/>
    <cellStyle name="Comma 6 3 2 4 2" xfId="26450"/>
    <cellStyle name="Comma 6 3 2 4 2 2" xfId="26451"/>
    <cellStyle name="Comma 6 3 2 4 2 3" xfId="55245"/>
    <cellStyle name="Comma 6 3 2 4 3" xfId="26452"/>
    <cellStyle name="Comma 6 3 2 4 4" xfId="26453"/>
    <cellStyle name="Comma 6 3 2 5" xfId="26454"/>
    <cellStyle name="Comma 6 3 2 5 2" xfId="26455"/>
    <cellStyle name="Comma 6 3 2 5 3" xfId="55246"/>
    <cellStyle name="Comma 6 3 2 6" xfId="26456"/>
    <cellStyle name="Comma 6 3 2 7" xfId="26457"/>
    <cellStyle name="Comma 6 3 3" xfId="26458"/>
    <cellStyle name="Comma 6 3 3 2" xfId="26459"/>
    <cellStyle name="Comma 6 3 3 2 2" xfId="26460"/>
    <cellStyle name="Comma 6 3 3 2 2 2" xfId="26461"/>
    <cellStyle name="Comma 6 3 3 2 2 3" xfId="55247"/>
    <cellStyle name="Comma 6 3 3 2 3" xfId="26462"/>
    <cellStyle name="Comma 6 3 3 2 4" xfId="26463"/>
    <cellStyle name="Comma 6 3 3 3" xfId="26464"/>
    <cellStyle name="Comma 6 3 3 3 2" xfId="26465"/>
    <cellStyle name="Comma 6 3 3 3 2 2" xfId="26466"/>
    <cellStyle name="Comma 6 3 3 3 2 3" xfId="55248"/>
    <cellStyle name="Comma 6 3 3 3 3" xfId="26467"/>
    <cellStyle name="Comma 6 3 3 3 4" xfId="26468"/>
    <cellStyle name="Comma 6 3 3 4" xfId="26469"/>
    <cellStyle name="Comma 6 3 3 4 2" xfId="26470"/>
    <cellStyle name="Comma 6 3 3 4 3" xfId="55249"/>
    <cellStyle name="Comma 6 3 3 5" xfId="26471"/>
    <cellStyle name="Comma 6 3 3 6" xfId="26472"/>
    <cellStyle name="Comma 6 3 4" xfId="26473"/>
    <cellStyle name="Comma 6 3 4 2" xfId="26474"/>
    <cellStyle name="Comma 6 3 4 2 2" xfId="26475"/>
    <cellStyle name="Comma 6 3 4 2 2 2" xfId="26476"/>
    <cellStyle name="Comma 6 3 4 2 2 3" xfId="55250"/>
    <cellStyle name="Comma 6 3 4 2 3" xfId="26477"/>
    <cellStyle name="Comma 6 3 4 2 4" xfId="26478"/>
    <cellStyle name="Comma 6 3 4 3" xfId="26479"/>
    <cellStyle name="Comma 6 3 4 3 2" xfId="26480"/>
    <cellStyle name="Comma 6 3 4 3 3" xfId="55251"/>
    <cellStyle name="Comma 6 3 4 4" xfId="26481"/>
    <cellStyle name="Comma 6 3 4 5" xfId="26482"/>
    <cellStyle name="Comma 6 3 5" xfId="26483"/>
    <cellStyle name="Comma 6 3 5 2" xfId="26484"/>
    <cellStyle name="Comma 6 3 5 2 2" xfId="26485"/>
    <cellStyle name="Comma 6 3 5 2 3" xfId="55252"/>
    <cellStyle name="Comma 6 3 5 3" xfId="26486"/>
    <cellStyle name="Comma 6 3 5 4" xfId="26487"/>
    <cellStyle name="Comma 6 3 6" xfId="26488"/>
    <cellStyle name="Comma 6 3 6 2" xfId="26489"/>
    <cellStyle name="Comma 6 3 6 2 2" xfId="26490"/>
    <cellStyle name="Comma 6 3 6 2 3" xfId="55253"/>
    <cellStyle name="Comma 6 3 6 3" xfId="26491"/>
    <cellStyle name="Comma 6 3 6 4" xfId="26492"/>
    <cellStyle name="Comma 6 3 7" xfId="26493"/>
    <cellStyle name="Comma 6 3 7 2" xfId="26494"/>
    <cellStyle name="Comma 6 3 7 3" xfId="55254"/>
    <cellStyle name="Comma 6 3 8" xfId="26495"/>
    <cellStyle name="Comma 6 3 9" xfId="26496"/>
    <cellStyle name="Comma 6 4" xfId="26497"/>
    <cellStyle name="Comma 6 4 2" xfId="26498"/>
    <cellStyle name="Comma 6 4 2 2" xfId="26499"/>
    <cellStyle name="Comma 6 4 2 2 2" xfId="26500"/>
    <cellStyle name="Comma 6 4 2 2 2 2" xfId="26501"/>
    <cellStyle name="Comma 6 4 2 2 2 3" xfId="55255"/>
    <cellStyle name="Comma 6 4 2 2 3" xfId="26502"/>
    <cellStyle name="Comma 6 4 2 2 4" xfId="26503"/>
    <cellStyle name="Comma 6 4 2 3" xfId="26504"/>
    <cellStyle name="Comma 6 4 2 3 2" xfId="26505"/>
    <cellStyle name="Comma 6 4 2 3 2 2" xfId="26506"/>
    <cellStyle name="Comma 6 4 2 3 2 3" xfId="55256"/>
    <cellStyle name="Comma 6 4 2 3 3" xfId="26507"/>
    <cellStyle name="Comma 6 4 2 3 4" xfId="26508"/>
    <cellStyle name="Comma 6 4 2 4" xfId="26509"/>
    <cellStyle name="Comma 6 4 2 4 2" xfId="26510"/>
    <cellStyle name="Comma 6 4 2 4 3" xfId="55257"/>
    <cellStyle name="Comma 6 4 2 5" xfId="26511"/>
    <cellStyle name="Comma 6 4 2 6" xfId="26512"/>
    <cellStyle name="Comma 6 4 3" xfId="26513"/>
    <cellStyle name="Comma 6 4 3 2" xfId="26514"/>
    <cellStyle name="Comma 6 4 3 2 2" xfId="26515"/>
    <cellStyle name="Comma 6 4 3 2 3" xfId="55258"/>
    <cellStyle name="Comma 6 4 3 3" xfId="26516"/>
    <cellStyle name="Comma 6 4 3 4" xfId="26517"/>
    <cellStyle name="Comma 6 4 4" xfId="26518"/>
    <cellStyle name="Comma 6 4 4 2" xfId="26519"/>
    <cellStyle name="Comma 6 4 4 2 2" xfId="26520"/>
    <cellStyle name="Comma 6 4 4 2 3" xfId="55259"/>
    <cellStyle name="Comma 6 4 4 3" xfId="26521"/>
    <cellStyle name="Comma 6 4 4 4" xfId="26522"/>
    <cellStyle name="Comma 6 4 5" xfId="26523"/>
    <cellStyle name="Comma 6 4 5 2" xfId="26524"/>
    <cellStyle name="Comma 6 4 5 3" xfId="55260"/>
    <cellStyle name="Comma 6 4 6" xfId="26525"/>
    <cellStyle name="Comma 6 4 7" xfId="26526"/>
    <cellStyle name="Comma 6 5" xfId="26527"/>
    <cellStyle name="Comma 6 5 2" xfId="26528"/>
    <cellStyle name="Comma 6 5 2 2" xfId="26529"/>
    <cellStyle name="Comma 6 5 2 2 2" xfId="26530"/>
    <cellStyle name="Comma 6 5 2 2 3" xfId="55261"/>
    <cellStyle name="Comma 6 5 2 3" xfId="26531"/>
    <cellStyle name="Comma 6 5 2 4" xfId="26532"/>
    <cellStyle name="Comma 6 5 3" xfId="26533"/>
    <cellStyle name="Comma 6 5 3 2" xfId="26534"/>
    <cellStyle name="Comma 6 5 3 2 2" xfId="26535"/>
    <cellStyle name="Comma 6 5 3 2 3" xfId="55262"/>
    <cellStyle name="Comma 6 5 3 3" xfId="26536"/>
    <cellStyle name="Comma 6 5 3 4" xfId="26537"/>
    <cellStyle name="Comma 6 5 4" xfId="26538"/>
    <cellStyle name="Comma 6 5 4 2" xfId="26539"/>
    <cellStyle name="Comma 6 5 4 3" xfId="55263"/>
    <cellStyle name="Comma 6 5 5" xfId="26540"/>
    <cellStyle name="Comma 6 5 6" xfId="26541"/>
    <cellStyle name="Comma 6 6" xfId="26542"/>
    <cellStyle name="Comma 6 6 2" xfId="26543"/>
    <cellStyle name="Comma 6 6 2 2" xfId="26544"/>
    <cellStyle name="Comma 6 6 2 2 2" xfId="26545"/>
    <cellStyle name="Comma 6 6 2 2 3" xfId="55264"/>
    <cellStyle name="Comma 6 6 2 3" xfId="26546"/>
    <cellStyle name="Comma 6 6 2 4" xfId="26547"/>
    <cellStyle name="Comma 6 6 3" xfId="26548"/>
    <cellStyle name="Comma 6 6 3 2" xfId="26549"/>
    <cellStyle name="Comma 6 6 3 3" xfId="55265"/>
    <cellStyle name="Comma 6 6 4" xfId="26550"/>
    <cellStyle name="Comma 6 6 5" xfId="26551"/>
    <cellStyle name="Comma 6 7" xfId="26552"/>
    <cellStyle name="Comma 6 7 2" xfId="26553"/>
    <cellStyle name="Comma 6 7 2 2" xfId="26554"/>
    <cellStyle name="Comma 6 7 2 3" xfId="55266"/>
    <cellStyle name="Comma 6 7 3" xfId="26555"/>
    <cellStyle name="Comma 6 7 4" xfId="26556"/>
    <cellStyle name="Comma 6 8" xfId="26557"/>
    <cellStyle name="Comma 6 8 2" xfId="26558"/>
    <cellStyle name="Comma 6 8 2 2" xfId="26559"/>
    <cellStyle name="Comma 6 8 2 3" xfId="55267"/>
    <cellStyle name="Comma 6 8 3" xfId="26560"/>
    <cellStyle name="Comma 6 8 4" xfId="26561"/>
    <cellStyle name="Comma 6 9" xfId="26562"/>
    <cellStyle name="Comma 6 9 2" xfId="26563"/>
    <cellStyle name="Comma 6 9 3" xfId="55268"/>
    <cellStyle name="Comma 7" xfId="26564"/>
    <cellStyle name="Comma 7 2" xfId="26565"/>
    <cellStyle name="Comma 8" xfId="26566"/>
    <cellStyle name="Comma 8 2" xfId="26567"/>
    <cellStyle name="Comma 8 2 2" xfId="26568"/>
    <cellStyle name="Comma 8 2 2 2" xfId="26569"/>
    <cellStyle name="Comma 8 2 2 2 2" xfId="26570"/>
    <cellStyle name="Comma 8 2 2 2 2 2" xfId="26571"/>
    <cellStyle name="Comma 8 2 2 2 2 3" xfId="55269"/>
    <cellStyle name="Comma 8 2 2 2 3" xfId="26572"/>
    <cellStyle name="Comma 8 2 2 2 4" xfId="26573"/>
    <cellStyle name="Comma 8 2 2 3" xfId="26574"/>
    <cellStyle name="Comma 8 2 2 3 2" xfId="26575"/>
    <cellStyle name="Comma 8 2 2 3 2 2" xfId="26576"/>
    <cellStyle name="Comma 8 2 2 3 2 3" xfId="55270"/>
    <cellStyle name="Comma 8 2 2 3 3" xfId="26577"/>
    <cellStyle name="Comma 8 2 2 3 4" xfId="26578"/>
    <cellStyle name="Comma 8 2 2 4" xfId="26579"/>
    <cellStyle name="Comma 8 2 2 4 2" xfId="26580"/>
    <cellStyle name="Comma 8 2 2 4 3" xfId="55271"/>
    <cellStyle name="Comma 8 2 2 5" xfId="26581"/>
    <cellStyle name="Comma 8 2 2 6" xfId="26582"/>
    <cellStyle name="Comma 8 2 3" xfId="26583"/>
    <cellStyle name="Comma 8 2 3 2" xfId="26584"/>
    <cellStyle name="Comma 8 2 3 2 2" xfId="26585"/>
    <cellStyle name="Comma 8 2 3 2 3" xfId="55272"/>
    <cellStyle name="Comma 8 2 3 3" xfId="26586"/>
    <cellStyle name="Comma 8 2 3 4" xfId="26587"/>
    <cellStyle name="Comma 8 2 4" xfId="26588"/>
    <cellStyle name="Comma 8 2 4 2" xfId="26589"/>
    <cellStyle name="Comma 8 2 4 2 2" xfId="26590"/>
    <cellStyle name="Comma 8 2 4 2 3" xfId="55273"/>
    <cellStyle name="Comma 8 2 4 3" xfId="26591"/>
    <cellStyle name="Comma 8 2 4 4" xfId="26592"/>
    <cellStyle name="Comma 8 2 5" xfId="26593"/>
    <cellStyle name="Comma 8 2 5 2" xfId="26594"/>
    <cellStyle name="Comma 8 2 5 3" xfId="55274"/>
    <cellStyle name="Comma 8 2 6" xfId="26595"/>
    <cellStyle name="Comma 8 2 7" xfId="26596"/>
    <cellStyle name="Comma 8 3" xfId="26597"/>
    <cellStyle name="Comma 8 3 2" xfId="26598"/>
    <cellStyle name="Comma 8 3 2 2" xfId="26599"/>
    <cellStyle name="Comma 8 3 2 2 2" xfId="26600"/>
    <cellStyle name="Comma 8 3 2 2 3" xfId="55275"/>
    <cellStyle name="Comma 8 3 2 3" xfId="26601"/>
    <cellStyle name="Comma 8 3 2 4" xfId="26602"/>
    <cellStyle name="Comma 8 3 3" xfId="26603"/>
    <cellStyle name="Comma 8 3 3 2" xfId="26604"/>
    <cellStyle name="Comma 8 3 3 2 2" xfId="26605"/>
    <cellStyle name="Comma 8 3 3 2 3" xfId="55276"/>
    <cellStyle name="Comma 8 3 3 3" xfId="26606"/>
    <cellStyle name="Comma 8 3 3 4" xfId="26607"/>
    <cellStyle name="Comma 8 3 4" xfId="26608"/>
    <cellStyle name="Comma 8 3 4 2" xfId="26609"/>
    <cellStyle name="Comma 8 3 4 3" xfId="55277"/>
    <cellStyle name="Comma 8 3 5" xfId="26610"/>
    <cellStyle name="Comma 8 3 6" xfId="26611"/>
    <cellStyle name="Comma 8 4" xfId="26612"/>
    <cellStyle name="Comma 8 4 2" xfId="26613"/>
    <cellStyle name="Comma 8 4 2 2" xfId="26614"/>
    <cellStyle name="Comma 8 4 2 3" xfId="55278"/>
    <cellStyle name="Comma 8 4 3" xfId="26615"/>
    <cellStyle name="Comma 8 4 4" xfId="26616"/>
    <cellStyle name="Comma 8 5" xfId="26617"/>
    <cellStyle name="Comma 8 5 2" xfId="26618"/>
    <cellStyle name="Comma 8 5 2 2" xfId="26619"/>
    <cellStyle name="Comma 8 5 2 3" xfId="55279"/>
    <cellStyle name="Comma 8 5 3" xfId="26620"/>
    <cellStyle name="Comma 8 5 4" xfId="26621"/>
    <cellStyle name="Comma 8 6" xfId="26622"/>
    <cellStyle name="Comma 8 6 2" xfId="26623"/>
    <cellStyle name="Comma 8 6 3" xfId="55280"/>
    <cellStyle name="Comma 8 7" xfId="26624"/>
    <cellStyle name="Comma 8 8" xfId="26625"/>
    <cellStyle name="Comma 9" xfId="26626"/>
    <cellStyle name="Comma 9 2" xfId="26627"/>
    <cellStyle name="Comma 9 2 2" xfId="26628"/>
    <cellStyle name="Comma 9 2 2 2" xfId="26629"/>
    <cellStyle name="Comma 9 2 2 2 2" xfId="26630"/>
    <cellStyle name="Comma 9 2 2 2 3" xfId="55281"/>
    <cellStyle name="Comma 9 2 2 3" xfId="26631"/>
    <cellStyle name="Comma 9 2 2 4" xfId="26632"/>
    <cellStyle name="Comma 9 2 3" xfId="26633"/>
    <cellStyle name="Comma 9 2 3 2" xfId="26634"/>
    <cellStyle name="Comma 9 2 3 2 2" xfId="26635"/>
    <cellStyle name="Comma 9 2 3 2 3" xfId="55282"/>
    <cellStyle name="Comma 9 2 3 3" xfId="26636"/>
    <cellStyle name="Comma 9 2 3 4" xfId="26637"/>
    <cellStyle name="Comma 9 2 4" xfId="26638"/>
    <cellStyle name="Comma 9 2 4 2" xfId="26639"/>
    <cellStyle name="Comma 9 2 4 3" xfId="55283"/>
    <cellStyle name="Comma 9 2 5" xfId="26640"/>
    <cellStyle name="Comma 9 2 6" xfId="26641"/>
    <cellStyle name="Comma 9 3" xfId="26642"/>
    <cellStyle name="Comma 9 3 2" xfId="26643"/>
    <cellStyle name="Comma 9 3 2 2" xfId="26644"/>
    <cellStyle name="Comma 9 3 2 3" xfId="55284"/>
    <cellStyle name="Comma 9 3 3" xfId="26645"/>
    <cellStyle name="Comma 9 3 4" xfId="26646"/>
    <cellStyle name="Comma 9 4" xfId="26647"/>
    <cellStyle name="Comma 9 4 2" xfId="26648"/>
    <cellStyle name="Comma 9 4 2 2" xfId="26649"/>
    <cellStyle name="Comma 9 4 2 3" xfId="55285"/>
    <cellStyle name="Comma 9 4 3" xfId="26650"/>
    <cellStyle name="Comma 9 4 4" xfId="26651"/>
    <cellStyle name="Comma 9 5" xfId="26652"/>
    <cellStyle name="Comma 9 5 2" xfId="26653"/>
    <cellStyle name="Comma 9 5 3" xfId="55286"/>
    <cellStyle name="Comma 9 6" xfId="26654"/>
    <cellStyle name="Comma 9 7" xfId="26655"/>
    <cellStyle name="Currency 10" xfId="26656"/>
    <cellStyle name="Currency 10 2" xfId="26657"/>
    <cellStyle name="Currency 10 2 2" xfId="26658"/>
    <cellStyle name="Currency 10 2 3" xfId="55287"/>
    <cellStyle name="Currency 10 3" xfId="26659"/>
    <cellStyle name="Currency 10 4" xfId="26660"/>
    <cellStyle name="Currency 11" xfId="26661"/>
    <cellStyle name="Currency 11 2" xfId="26662"/>
    <cellStyle name="Currency 11 3" xfId="55288"/>
    <cellStyle name="Currency 12" xfId="49925"/>
    <cellStyle name="Currency 13" xfId="49923"/>
    <cellStyle name="Currency 14" xfId="55289"/>
    <cellStyle name="Currency 15" xfId="55290"/>
    <cellStyle name="Currency 16" xfId="59957"/>
    <cellStyle name="Currency 2" xfId="20"/>
    <cellStyle name="Currency 2 10" xfId="26663"/>
    <cellStyle name="Currency 2 10 2" xfId="26664"/>
    <cellStyle name="Currency 2 10 2 2" xfId="26665"/>
    <cellStyle name="Currency 2 10 2 2 2" xfId="21"/>
    <cellStyle name="Currency 2 10 2 2 2 2" xfId="26666"/>
    <cellStyle name="Currency 2 10 2 2 2 2 2" xfId="26667"/>
    <cellStyle name="Currency 2 10 2 2 2 2 3" xfId="55291"/>
    <cellStyle name="Currency 2 10 2 2 2 3" xfId="26668"/>
    <cellStyle name="Currency 2 10 2 2 2 4" xfId="26669"/>
    <cellStyle name="Currency 2 10 2 2 3" xfId="26670"/>
    <cellStyle name="Currency 2 10 2 2 3 2" xfId="26671"/>
    <cellStyle name="Currency 2 10 2 2 3 2 2" xfId="26672"/>
    <cellStyle name="Currency 2 10 2 2 3 2 3" xfId="55292"/>
    <cellStyle name="Currency 2 10 2 2 3 3" xfId="26673"/>
    <cellStyle name="Currency 2 10 2 2 3 4" xfId="26674"/>
    <cellStyle name="Currency 2 10 2 2 4" xfId="26675"/>
    <cellStyle name="Currency 2 10 2 2 4 2" xfId="26676"/>
    <cellStyle name="Currency 2 10 2 2 4 3" xfId="55293"/>
    <cellStyle name="Currency 2 10 2 2 5" xfId="26677"/>
    <cellStyle name="Currency 2 10 2 2 6" xfId="26678"/>
    <cellStyle name="Currency 2 10 2 3" xfId="26679"/>
    <cellStyle name="Currency 2 10 2 3 2" xfId="26680"/>
    <cellStyle name="Currency 2 10 2 3 2 2" xfId="26681"/>
    <cellStyle name="Currency 2 10 2 3 2 3" xfId="55294"/>
    <cellStyle name="Currency 2 10 2 3 3" xfId="26682"/>
    <cellStyle name="Currency 2 10 2 3 4" xfId="26683"/>
    <cellStyle name="Currency 2 10 2 4" xfId="26684"/>
    <cellStyle name="Currency 2 10 2 4 2" xfId="26685"/>
    <cellStyle name="Currency 2 10 2 4 2 2" xfId="26686"/>
    <cellStyle name="Currency 2 10 2 4 2 3" xfId="55295"/>
    <cellStyle name="Currency 2 10 2 4 3" xfId="26687"/>
    <cellStyle name="Currency 2 10 2 4 4" xfId="26688"/>
    <cellStyle name="Currency 2 10 2 5" xfId="26689"/>
    <cellStyle name="Currency 2 10 2 5 2" xfId="26690"/>
    <cellStyle name="Currency 2 10 2 5 3" xfId="55296"/>
    <cellStyle name="Currency 2 10 2 6" xfId="26691"/>
    <cellStyle name="Currency 2 10 2 7" xfId="26692"/>
    <cellStyle name="Currency 2 10 3" xfId="26693"/>
    <cellStyle name="Currency 2 10 3 2" xfId="26694"/>
    <cellStyle name="Currency 2 10 3 2 2" xfId="26695"/>
    <cellStyle name="Currency 2 10 3 2 2 2" xfId="26696"/>
    <cellStyle name="Currency 2 10 3 2 2 3" xfId="55297"/>
    <cellStyle name="Currency 2 10 3 2 3" xfId="26697"/>
    <cellStyle name="Currency 2 10 3 2 4" xfId="26698"/>
    <cellStyle name="Currency 2 10 3 3" xfId="26699"/>
    <cellStyle name="Currency 2 10 3 3 2" xfId="26700"/>
    <cellStyle name="Currency 2 10 3 3 2 2" xfId="26701"/>
    <cellStyle name="Currency 2 10 3 3 2 3" xfId="55298"/>
    <cellStyle name="Currency 2 10 3 3 3" xfId="26702"/>
    <cellStyle name="Currency 2 10 3 3 4" xfId="26703"/>
    <cellStyle name="Currency 2 10 3 4" xfId="26704"/>
    <cellStyle name="Currency 2 10 3 4 2" xfId="26705"/>
    <cellStyle name="Currency 2 10 3 4 3" xfId="55299"/>
    <cellStyle name="Currency 2 10 3 5" xfId="26706"/>
    <cellStyle name="Currency 2 10 3 6" xfId="26707"/>
    <cellStyle name="Currency 2 10 4" xfId="26708"/>
    <cellStyle name="Currency 2 10 4 2" xfId="26709"/>
    <cellStyle name="Currency 2 10 4 2 2" xfId="26710"/>
    <cellStyle name="Currency 2 10 4 2 3" xfId="55300"/>
    <cellStyle name="Currency 2 10 4 3" xfId="26711"/>
    <cellStyle name="Currency 2 10 4 4" xfId="26712"/>
    <cellStyle name="Currency 2 10 5" xfId="26713"/>
    <cellStyle name="Currency 2 10 5 2" xfId="26714"/>
    <cellStyle name="Currency 2 10 5 2 2" xfId="26715"/>
    <cellStyle name="Currency 2 10 5 2 3" xfId="55301"/>
    <cellStyle name="Currency 2 10 5 3" xfId="26716"/>
    <cellStyle name="Currency 2 10 5 4" xfId="26717"/>
    <cellStyle name="Currency 2 10 6" xfId="26718"/>
    <cellStyle name="Currency 2 10 6 2" xfId="26719"/>
    <cellStyle name="Currency 2 10 6 3" xfId="55302"/>
    <cellStyle name="Currency 2 10 7" xfId="26720"/>
    <cellStyle name="Currency 2 10 8" xfId="26721"/>
    <cellStyle name="Currency 2 11" xfId="26722"/>
    <cellStyle name="Currency 2 11 2" xfId="26723"/>
    <cellStyle name="Currency 2 11 2 2" xfId="26724"/>
    <cellStyle name="Currency 2 11 2 2 2" xfId="26725"/>
    <cellStyle name="Currency 2 11 2 2 2 2" xfId="26726"/>
    <cellStyle name="Currency 2 11 2 2 2 3" xfId="55303"/>
    <cellStyle name="Currency 2 11 2 2 3" xfId="26727"/>
    <cellStyle name="Currency 2 11 2 2 4" xfId="26728"/>
    <cellStyle name="Currency 2 11 2 3" xfId="26729"/>
    <cellStyle name="Currency 2 11 2 3 2" xfId="26730"/>
    <cellStyle name="Currency 2 11 2 3 2 2" xfId="26731"/>
    <cellStyle name="Currency 2 11 2 3 2 3" xfId="55304"/>
    <cellStyle name="Currency 2 11 2 3 3" xfId="26732"/>
    <cellStyle name="Currency 2 11 2 3 4" xfId="26733"/>
    <cellStyle name="Currency 2 11 2 4" xfId="26734"/>
    <cellStyle name="Currency 2 11 2 4 2" xfId="26735"/>
    <cellStyle name="Currency 2 11 2 4 3" xfId="55305"/>
    <cellStyle name="Currency 2 11 2 5" xfId="26736"/>
    <cellStyle name="Currency 2 11 2 6" xfId="26737"/>
    <cellStyle name="Currency 2 11 3" xfId="26738"/>
    <cellStyle name="Currency 2 11 3 2" xfId="26739"/>
    <cellStyle name="Currency 2 11 3 2 2" xfId="26740"/>
    <cellStyle name="Currency 2 11 3 2 3" xfId="55306"/>
    <cellStyle name="Currency 2 11 3 3" xfId="26741"/>
    <cellStyle name="Currency 2 11 3 4" xfId="26742"/>
    <cellStyle name="Currency 2 11 4" xfId="26743"/>
    <cellStyle name="Currency 2 11 4 2" xfId="26744"/>
    <cellStyle name="Currency 2 11 4 2 2" xfId="26745"/>
    <cellStyle name="Currency 2 11 4 2 3" xfId="55307"/>
    <cellStyle name="Currency 2 11 4 3" xfId="26746"/>
    <cellStyle name="Currency 2 11 4 4" xfId="26747"/>
    <cellStyle name="Currency 2 11 5" xfId="26748"/>
    <cellStyle name="Currency 2 11 5 2" xfId="26749"/>
    <cellStyle name="Currency 2 11 5 3" xfId="55308"/>
    <cellStyle name="Currency 2 11 6" xfId="26750"/>
    <cellStyle name="Currency 2 11 7" xfId="26751"/>
    <cellStyle name="Currency 2 12" xfId="26752"/>
    <cellStyle name="Currency 2 12 2" xfId="26753"/>
    <cellStyle name="Currency 2 12 2 2" xfId="26754"/>
    <cellStyle name="Currency 2 12 2 2 2" xfId="26755"/>
    <cellStyle name="Currency 2 12 2 2 3" xfId="55309"/>
    <cellStyle name="Currency 2 12 2 3" xfId="26756"/>
    <cellStyle name="Currency 2 12 2 4" xfId="26757"/>
    <cellStyle name="Currency 2 12 3" xfId="26758"/>
    <cellStyle name="Currency 2 12 3 2" xfId="26759"/>
    <cellStyle name="Currency 2 12 3 2 2" xfId="26760"/>
    <cellStyle name="Currency 2 12 3 2 3" xfId="55310"/>
    <cellStyle name="Currency 2 12 3 3" xfId="26761"/>
    <cellStyle name="Currency 2 12 3 4" xfId="26762"/>
    <cellStyle name="Currency 2 12 4" xfId="26763"/>
    <cellStyle name="Currency 2 12 4 2" xfId="26764"/>
    <cellStyle name="Currency 2 12 4 3" xfId="55311"/>
    <cellStyle name="Currency 2 12 5" xfId="26765"/>
    <cellStyle name="Currency 2 12 6" xfId="26766"/>
    <cellStyle name="Currency 2 13" xfId="26767"/>
    <cellStyle name="Currency 2 13 2" xfId="26768"/>
    <cellStyle name="Currency 2 13 2 2" xfId="26769"/>
    <cellStyle name="Currency 2 13 2 2 2" xfId="26770"/>
    <cellStyle name="Currency 2 13 2 2 3" xfId="55312"/>
    <cellStyle name="Currency 2 13 2 3" xfId="26771"/>
    <cellStyle name="Currency 2 13 2 4" xfId="26772"/>
    <cellStyle name="Currency 2 13 3" xfId="26773"/>
    <cellStyle name="Currency 2 13 3 2" xfId="26774"/>
    <cellStyle name="Currency 2 13 3 3" xfId="55313"/>
    <cellStyle name="Currency 2 13 4" xfId="26775"/>
    <cellStyle name="Currency 2 13 5" xfId="26776"/>
    <cellStyle name="Currency 2 14" xfId="26777"/>
    <cellStyle name="Currency 2 14 2" xfId="26778"/>
    <cellStyle name="Currency 2 14 2 2" xfId="26779"/>
    <cellStyle name="Currency 2 14 2 3" xfId="55314"/>
    <cellStyle name="Currency 2 14 3" xfId="26780"/>
    <cellStyle name="Currency 2 14 4" xfId="26781"/>
    <cellStyle name="Currency 2 15" xfId="26782"/>
    <cellStyle name="Currency 2 15 2" xfId="26783"/>
    <cellStyle name="Currency 2 15 2 2" xfId="26784"/>
    <cellStyle name="Currency 2 15 2 3" xfId="55315"/>
    <cellStyle name="Currency 2 15 3" xfId="26785"/>
    <cellStyle name="Currency 2 15 4" xfId="26786"/>
    <cellStyle name="Currency 2 16" xfId="26787"/>
    <cellStyle name="Currency 2 16 2" xfId="26788"/>
    <cellStyle name="Currency 2 16 3" xfId="55316"/>
    <cellStyle name="Currency 2 17" xfId="26789"/>
    <cellStyle name="Currency 2 18" xfId="26790"/>
    <cellStyle name="Currency 2 2" xfId="26791"/>
    <cellStyle name="Currency 2 2 10" xfId="26792"/>
    <cellStyle name="Currency 2 2 10 2" xfId="26793"/>
    <cellStyle name="Currency 2 2 10 2 2" xfId="26794"/>
    <cellStyle name="Currency 2 2 10 2 2 2" xfId="26795"/>
    <cellStyle name="Currency 2 2 10 2 2 3" xfId="55317"/>
    <cellStyle name="Currency 2 2 10 2 3" xfId="26796"/>
    <cellStyle name="Currency 2 2 10 2 4" xfId="26797"/>
    <cellStyle name="Currency 2 2 10 3" xfId="26798"/>
    <cellStyle name="Currency 2 2 10 3 2" xfId="26799"/>
    <cellStyle name="Currency 2 2 10 3 2 2" xfId="26800"/>
    <cellStyle name="Currency 2 2 10 3 2 3" xfId="55318"/>
    <cellStyle name="Currency 2 2 10 3 3" xfId="26801"/>
    <cellStyle name="Currency 2 2 10 3 4" xfId="26802"/>
    <cellStyle name="Currency 2 2 10 4" xfId="26803"/>
    <cellStyle name="Currency 2 2 10 4 2" xfId="26804"/>
    <cellStyle name="Currency 2 2 10 4 3" xfId="55319"/>
    <cellStyle name="Currency 2 2 10 5" xfId="26805"/>
    <cellStyle name="Currency 2 2 10 6" xfId="26806"/>
    <cellStyle name="Currency 2 2 11" xfId="26807"/>
    <cellStyle name="Currency 2 2 11 2" xfId="26808"/>
    <cellStyle name="Currency 2 2 11 2 2" xfId="26809"/>
    <cellStyle name="Currency 2 2 11 2 2 2" xfId="26810"/>
    <cellStyle name="Currency 2 2 11 2 2 3" xfId="55320"/>
    <cellStyle name="Currency 2 2 11 2 3" xfId="26811"/>
    <cellStyle name="Currency 2 2 11 2 4" xfId="26812"/>
    <cellStyle name="Currency 2 2 11 3" xfId="26813"/>
    <cellStyle name="Currency 2 2 11 3 2" xfId="26814"/>
    <cellStyle name="Currency 2 2 11 3 3" xfId="55321"/>
    <cellStyle name="Currency 2 2 11 4" xfId="26815"/>
    <cellStyle name="Currency 2 2 11 5" xfId="26816"/>
    <cellStyle name="Currency 2 2 12" xfId="26817"/>
    <cellStyle name="Currency 2 2 12 2" xfId="26818"/>
    <cellStyle name="Currency 2 2 12 2 2" xfId="26819"/>
    <cellStyle name="Currency 2 2 12 2 3" xfId="55322"/>
    <cellStyle name="Currency 2 2 12 3" xfId="26820"/>
    <cellStyle name="Currency 2 2 12 4" xfId="26821"/>
    <cellStyle name="Currency 2 2 13" xfId="26822"/>
    <cellStyle name="Currency 2 2 13 2" xfId="26823"/>
    <cellStyle name="Currency 2 2 13 2 2" xfId="26824"/>
    <cellStyle name="Currency 2 2 13 2 3" xfId="55323"/>
    <cellStyle name="Currency 2 2 13 3" xfId="26825"/>
    <cellStyle name="Currency 2 2 13 4" xfId="26826"/>
    <cellStyle name="Currency 2 2 14" xfId="26827"/>
    <cellStyle name="Currency 2 2 14 2" xfId="26828"/>
    <cellStyle name="Currency 2 2 14 3" xfId="55324"/>
    <cellStyle name="Currency 2 2 15" xfId="26829"/>
    <cellStyle name="Currency 2 2 16" xfId="26830"/>
    <cellStyle name="Currency 2 2 2" xfId="26831"/>
    <cellStyle name="Currency 2 2 2 10" xfId="26832"/>
    <cellStyle name="Currency 2 2 2 10 2" xfId="26833"/>
    <cellStyle name="Currency 2 2 2 10 2 2" xfId="26834"/>
    <cellStyle name="Currency 2 2 2 10 2 2 2" xfId="26835"/>
    <cellStyle name="Currency 2 2 2 10 2 2 3" xfId="55325"/>
    <cellStyle name="Currency 2 2 2 10 2 3" xfId="26836"/>
    <cellStyle name="Currency 2 2 2 10 2 4" xfId="26837"/>
    <cellStyle name="Currency 2 2 2 10 3" xfId="26838"/>
    <cellStyle name="Currency 2 2 2 10 3 2" xfId="26839"/>
    <cellStyle name="Currency 2 2 2 10 3 3" xfId="55326"/>
    <cellStyle name="Currency 2 2 2 10 4" xfId="26840"/>
    <cellStyle name="Currency 2 2 2 10 5" xfId="26841"/>
    <cellStyle name="Currency 2 2 2 11" xfId="26842"/>
    <cellStyle name="Currency 2 2 2 11 2" xfId="26843"/>
    <cellStyle name="Currency 2 2 2 11 2 2" xfId="26844"/>
    <cellStyle name="Currency 2 2 2 11 2 3" xfId="55327"/>
    <cellStyle name="Currency 2 2 2 11 3" xfId="26845"/>
    <cellStyle name="Currency 2 2 2 11 4" xfId="26846"/>
    <cellStyle name="Currency 2 2 2 12" xfId="26847"/>
    <cellStyle name="Currency 2 2 2 12 2" xfId="26848"/>
    <cellStyle name="Currency 2 2 2 12 2 2" xfId="26849"/>
    <cellStyle name="Currency 2 2 2 12 2 3" xfId="55328"/>
    <cellStyle name="Currency 2 2 2 12 3" xfId="26850"/>
    <cellStyle name="Currency 2 2 2 12 4" xfId="26851"/>
    <cellStyle name="Currency 2 2 2 13" xfId="26852"/>
    <cellStyle name="Currency 2 2 2 13 2" xfId="26853"/>
    <cellStyle name="Currency 2 2 2 13 3" xfId="55329"/>
    <cellStyle name="Currency 2 2 2 14" xfId="26854"/>
    <cellStyle name="Currency 2 2 2 15" xfId="26855"/>
    <cellStyle name="Currency 2 2 2 2" xfId="26856"/>
    <cellStyle name="Currency 2 2 2 2 10" xfId="26857"/>
    <cellStyle name="Currency 2 2 2 2 11" xfId="26858"/>
    <cellStyle name="Currency 2 2 2 2 2" xfId="26859"/>
    <cellStyle name="Currency 2 2 2 2 2 10" xfId="26860"/>
    <cellStyle name="Currency 2 2 2 2 2 2" xfId="26861"/>
    <cellStyle name="Currency 2 2 2 2 2 2 2" xfId="26862"/>
    <cellStyle name="Currency 2 2 2 2 2 2 2 2" xfId="26863"/>
    <cellStyle name="Currency 2 2 2 2 2 2 2 2 2" xfId="26864"/>
    <cellStyle name="Currency 2 2 2 2 2 2 2 2 2 2" xfId="26865"/>
    <cellStyle name="Currency 2 2 2 2 2 2 2 2 2 2 2" xfId="26866"/>
    <cellStyle name="Currency 2 2 2 2 2 2 2 2 2 2 3" xfId="55330"/>
    <cellStyle name="Currency 2 2 2 2 2 2 2 2 2 3" xfId="26867"/>
    <cellStyle name="Currency 2 2 2 2 2 2 2 2 2 4" xfId="26868"/>
    <cellStyle name="Currency 2 2 2 2 2 2 2 2 3" xfId="26869"/>
    <cellStyle name="Currency 2 2 2 2 2 2 2 2 3 2" xfId="26870"/>
    <cellStyle name="Currency 2 2 2 2 2 2 2 2 3 2 2" xfId="26871"/>
    <cellStyle name="Currency 2 2 2 2 2 2 2 2 3 2 3" xfId="55331"/>
    <cellStyle name="Currency 2 2 2 2 2 2 2 2 3 3" xfId="26872"/>
    <cellStyle name="Currency 2 2 2 2 2 2 2 2 3 4" xfId="26873"/>
    <cellStyle name="Currency 2 2 2 2 2 2 2 2 4" xfId="26874"/>
    <cellStyle name="Currency 2 2 2 2 2 2 2 2 4 2" xfId="26875"/>
    <cellStyle name="Currency 2 2 2 2 2 2 2 2 4 3" xfId="55332"/>
    <cellStyle name="Currency 2 2 2 2 2 2 2 2 5" xfId="26876"/>
    <cellStyle name="Currency 2 2 2 2 2 2 2 2 6" xfId="26877"/>
    <cellStyle name="Currency 2 2 2 2 2 2 2 3" xfId="26878"/>
    <cellStyle name="Currency 2 2 2 2 2 2 2 3 2" xfId="26879"/>
    <cellStyle name="Currency 2 2 2 2 2 2 2 3 2 2" xfId="26880"/>
    <cellStyle name="Currency 2 2 2 2 2 2 2 3 2 3" xfId="55333"/>
    <cellStyle name="Currency 2 2 2 2 2 2 2 3 3" xfId="26881"/>
    <cellStyle name="Currency 2 2 2 2 2 2 2 3 4" xfId="26882"/>
    <cellStyle name="Currency 2 2 2 2 2 2 2 4" xfId="26883"/>
    <cellStyle name="Currency 2 2 2 2 2 2 2 4 2" xfId="26884"/>
    <cellStyle name="Currency 2 2 2 2 2 2 2 4 2 2" xfId="26885"/>
    <cellStyle name="Currency 2 2 2 2 2 2 2 4 2 3" xfId="55334"/>
    <cellStyle name="Currency 2 2 2 2 2 2 2 4 3" xfId="26886"/>
    <cellStyle name="Currency 2 2 2 2 2 2 2 4 4" xfId="26887"/>
    <cellStyle name="Currency 2 2 2 2 2 2 2 5" xfId="26888"/>
    <cellStyle name="Currency 2 2 2 2 2 2 2 5 2" xfId="26889"/>
    <cellStyle name="Currency 2 2 2 2 2 2 2 5 3" xfId="55335"/>
    <cellStyle name="Currency 2 2 2 2 2 2 2 6" xfId="26890"/>
    <cellStyle name="Currency 2 2 2 2 2 2 2 7" xfId="26891"/>
    <cellStyle name="Currency 2 2 2 2 2 2 3" xfId="26892"/>
    <cellStyle name="Currency 2 2 2 2 2 2 3 2" xfId="26893"/>
    <cellStyle name="Currency 2 2 2 2 2 2 3 2 2" xfId="26894"/>
    <cellStyle name="Currency 2 2 2 2 2 2 3 2 2 2" xfId="26895"/>
    <cellStyle name="Currency 2 2 2 2 2 2 3 2 2 3" xfId="55336"/>
    <cellStyle name="Currency 2 2 2 2 2 2 3 2 3" xfId="26896"/>
    <cellStyle name="Currency 2 2 2 2 2 2 3 2 4" xfId="26897"/>
    <cellStyle name="Currency 2 2 2 2 2 2 3 3" xfId="26898"/>
    <cellStyle name="Currency 2 2 2 2 2 2 3 3 2" xfId="26899"/>
    <cellStyle name="Currency 2 2 2 2 2 2 3 3 2 2" xfId="26900"/>
    <cellStyle name="Currency 2 2 2 2 2 2 3 3 2 3" xfId="55337"/>
    <cellStyle name="Currency 2 2 2 2 2 2 3 3 3" xfId="26901"/>
    <cellStyle name="Currency 2 2 2 2 2 2 3 3 4" xfId="26902"/>
    <cellStyle name="Currency 2 2 2 2 2 2 3 4" xfId="26903"/>
    <cellStyle name="Currency 2 2 2 2 2 2 3 4 2" xfId="26904"/>
    <cellStyle name="Currency 2 2 2 2 2 2 3 4 3" xfId="55338"/>
    <cellStyle name="Currency 2 2 2 2 2 2 3 5" xfId="26905"/>
    <cellStyle name="Currency 2 2 2 2 2 2 3 6" xfId="26906"/>
    <cellStyle name="Currency 2 2 2 2 2 2 4" xfId="26907"/>
    <cellStyle name="Currency 2 2 2 2 2 2 4 2" xfId="26908"/>
    <cellStyle name="Currency 2 2 2 2 2 2 4 2 2" xfId="26909"/>
    <cellStyle name="Currency 2 2 2 2 2 2 4 2 3" xfId="55339"/>
    <cellStyle name="Currency 2 2 2 2 2 2 4 3" xfId="26910"/>
    <cellStyle name="Currency 2 2 2 2 2 2 4 4" xfId="26911"/>
    <cellStyle name="Currency 2 2 2 2 2 2 5" xfId="26912"/>
    <cellStyle name="Currency 2 2 2 2 2 2 5 2" xfId="26913"/>
    <cellStyle name="Currency 2 2 2 2 2 2 5 2 2" xfId="26914"/>
    <cellStyle name="Currency 2 2 2 2 2 2 5 2 3" xfId="55340"/>
    <cellStyle name="Currency 2 2 2 2 2 2 5 3" xfId="26915"/>
    <cellStyle name="Currency 2 2 2 2 2 2 5 4" xfId="26916"/>
    <cellStyle name="Currency 2 2 2 2 2 2 6" xfId="26917"/>
    <cellStyle name="Currency 2 2 2 2 2 2 6 2" xfId="26918"/>
    <cellStyle name="Currency 2 2 2 2 2 2 6 3" xfId="55341"/>
    <cellStyle name="Currency 2 2 2 2 2 2 7" xfId="26919"/>
    <cellStyle name="Currency 2 2 2 2 2 2 8" xfId="26920"/>
    <cellStyle name="Currency 2 2 2 2 2 3" xfId="26921"/>
    <cellStyle name="Currency 2 2 2 2 2 3 2" xfId="26922"/>
    <cellStyle name="Currency 2 2 2 2 2 3 2 2" xfId="26923"/>
    <cellStyle name="Currency 2 2 2 2 2 3 2 2 2" xfId="26924"/>
    <cellStyle name="Currency 2 2 2 2 2 3 2 2 2 2" xfId="26925"/>
    <cellStyle name="Currency 2 2 2 2 2 3 2 2 2 3" xfId="55342"/>
    <cellStyle name="Currency 2 2 2 2 2 3 2 2 3" xfId="26926"/>
    <cellStyle name="Currency 2 2 2 2 2 3 2 2 4" xfId="26927"/>
    <cellStyle name="Currency 2 2 2 2 2 3 2 3" xfId="26928"/>
    <cellStyle name="Currency 2 2 2 2 2 3 2 3 2" xfId="26929"/>
    <cellStyle name="Currency 2 2 2 2 2 3 2 3 2 2" xfId="26930"/>
    <cellStyle name="Currency 2 2 2 2 2 3 2 3 2 3" xfId="55343"/>
    <cellStyle name="Currency 2 2 2 2 2 3 2 3 3" xfId="26931"/>
    <cellStyle name="Currency 2 2 2 2 2 3 2 3 4" xfId="26932"/>
    <cellStyle name="Currency 2 2 2 2 2 3 2 4" xfId="26933"/>
    <cellStyle name="Currency 2 2 2 2 2 3 2 4 2" xfId="26934"/>
    <cellStyle name="Currency 2 2 2 2 2 3 2 4 3" xfId="55344"/>
    <cellStyle name="Currency 2 2 2 2 2 3 2 5" xfId="26935"/>
    <cellStyle name="Currency 2 2 2 2 2 3 2 6" xfId="26936"/>
    <cellStyle name="Currency 2 2 2 2 2 3 3" xfId="26937"/>
    <cellStyle name="Currency 2 2 2 2 2 3 3 2" xfId="26938"/>
    <cellStyle name="Currency 2 2 2 2 2 3 3 2 2" xfId="26939"/>
    <cellStyle name="Currency 2 2 2 2 2 3 3 2 3" xfId="55345"/>
    <cellStyle name="Currency 2 2 2 2 2 3 3 3" xfId="26940"/>
    <cellStyle name="Currency 2 2 2 2 2 3 3 4" xfId="26941"/>
    <cellStyle name="Currency 2 2 2 2 2 3 4" xfId="26942"/>
    <cellStyle name="Currency 2 2 2 2 2 3 4 2" xfId="26943"/>
    <cellStyle name="Currency 2 2 2 2 2 3 4 2 2" xfId="26944"/>
    <cellStyle name="Currency 2 2 2 2 2 3 4 2 3" xfId="55346"/>
    <cellStyle name="Currency 2 2 2 2 2 3 4 3" xfId="26945"/>
    <cellStyle name="Currency 2 2 2 2 2 3 4 4" xfId="26946"/>
    <cellStyle name="Currency 2 2 2 2 2 3 5" xfId="26947"/>
    <cellStyle name="Currency 2 2 2 2 2 3 5 2" xfId="26948"/>
    <cellStyle name="Currency 2 2 2 2 2 3 5 3" xfId="55347"/>
    <cellStyle name="Currency 2 2 2 2 2 3 6" xfId="26949"/>
    <cellStyle name="Currency 2 2 2 2 2 3 7" xfId="26950"/>
    <cellStyle name="Currency 2 2 2 2 2 4" xfId="26951"/>
    <cellStyle name="Currency 2 2 2 2 2 4 2" xfId="26952"/>
    <cellStyle name="Currency 2 2 2 2 2 4 2 2" xfId="26953"/>
    <cellStyle name="Currency 2 2 2 2 2 4 2 2 2" xfId="26954"/>
    <cellStyle name="Currency 2 2 2 2 2 4 2 2 3" xfId="55348"/>
    <cellStyle name="Currency 2 2 2 2 2 4 2 3" xfId="26955"/>
    <cellStyle name="Currency 2 2 2 2 2 4 2 4" xfId="26956"/>
    <cellStyle name="Currency 2 2 2 2 2 4 3" xfId="26957"/>
    <cellStyle name="Currency 2 2 2 2 2 4 3 2" xfId="26958"/>
    <cellStyle name="Currency 2 2 2 2 2 4 3 2 2" xfId="26959"/>
    <cellStyle name="Currency 2 2 2 2 2 4 3 2 3" xfId="55349"/>
    <cellStyle name="Currency 2 2 2 2 2 4 3 3" xfId="26960"/>
    <cellStyle name="Currency 2 2 2 2 2 4 3 4" xfId="26961"/>
    <cellStyle name="Currency 2 2 2 2 2 4 4" xfId="26962"/>
    <cellStyle name="Currency 2 2 2 2 2 4 4 2" xfId="26963"/>
    <cellStyle name="Currency 2 2 2 2 2 4 4 3" xfId="55350"/>
    <cellStyle name="Currency 2 2 2 2 2 4 5" xfId="26964"/>
    <cellStyle name="Currency 2 2 2 2 2 4 6" xfId="26965"/>
    <cellStyle name="Currency 2 2 2 2 2 5" xfId="26966"/>
    <cellStyle name="Currency 2 2 2 2 2 5 2" xfId="26967"/>
    <cellStyle name="Currency 2 2 2 2 2 5 2 2" xfId="26968"/>
    <cellStyle name="Currency 2 2 2 2 2 5 2 2 2" xfId="26969"/>
    <cellStyle name="Currency 2 2 2 2 2 5 2 2 3" xfId="55351"/>
    <cellStyle name="Currency 2 2 2 2 2 5 2 3" xfId="26970"/>
    <cellStyle name="Currency 2 2 2 2 2 5 2 4" xfId="26971"/>
    <cellStyle name="Currency 2 2 2 2 2 5 3" xfId="26972"/>
    <cellStyle name="Currency 2 2 2 2 2 5 3 2" xfId="26973"/>
    <cellStyle name="Currency 2 2 2 2 2 5 3 3" xfId="55352"/>
    <cellStyle name="Currency 2 2 2 2 2 5 4" xfId="26974"/>
    <cellStyle name="Currency 2 2 2 2 2 5 5" xfId="26975"/>
    <cellStyle name="Currency 2 2 2 2 2 6" xfId="26976"/>
    <cellStyle name="Currency 2 2 2 2 2 6 2" xfId="26977"/>
    <cellStyle name="Currency 2 2 2 2 2 6 2 2" xfId="26978"/>
    <cellStyle name="Currency 2 2 2 2 2 6 2 3" xfId="55353"/>
    <cellStyle name="Currency 2 2 2 2 2 6 3" xfId="26979"/>
    <cellStyle name="Currency 2 2 2 2 2 6 4" xfId="26980"/>
    <cellStyle name="Currency 2 2 2 2 2 7" xfId="26981"/>
    <cellStyle name="Currency 2 2 2 2 2 7 2" xfId="26982"/>
    <cellStyle name="Currency 2 2 2 2 2 7 2 2" xfId="26983"/>
    <cellStyle name="Currency 2 2 2 2 2 7 2 3" xfId="55354"/>
    <cellStyle name="Currency 2 2 2 2 2 7 3" xfId="26984"/>
    <cellStyle name="Currency 2 2 2 2 2 7 4" xfId="26985"/>
    <cellStyle name="Currency 2 2 2 2 2 8" xfId="26986"/>
    <cellStyle name="Currency 2 2 2 2 2 8 2" xfId="26987"/>
    <cellStyle name="Currency 2 2 2 2 2 8 3" xfId="55355"/>
    <cellStyle name="Currency 2 2 2 2 2 9" xfId="26988"/>
    <cellStyle name="Currency 2 2 2 2 3" xfId="26989"/>
    <cellStyle name="Currency 2 2 2 2 3 2" xfId="26990"/>
    <cellStyle name="Currency 2 2 2 2 3 2 2" xfId="26991"/>
    <cellStyle name="Currency 2 2 2 2 3 2 2 2" xfId="26992"/>
    <cellStyle name="Currency 2 2 2 2 3 2 2 2 2" xfId="26993"/>
    <cellStyle name="Currency 2 2 2 2 3 2 2 2 2 2" xfId="26994"/>
    <cellStyle name="Currency 2 2 2 2 3 2 2 2 2 3" xfId="55356"/>
    <cellStyle name="Currency 2 2 2 2 3 2 2 2 3" xfId="26995"/>
    <cellStyle name="Currency 2 2 2 2 3 2 2 2 4" xfId="26996"/>
    <cellStyle name="Currency 2 2 2 2 3 2 2 3" xfId="26997"/>
    <cellStyle name="Currency 2 2 2 2 3 2 2 3 2" xfId="26998"/>
    <cellStyle name="Currency 2 2 2 2 3 2 2 3 2 2" xfId="26999"/>
    <cellStyle name="Currency 2 2 2 2 3 2 2 3 2 3" xfId="55357"/>
    <cellStyle name="Currency 2 2 2 2 3 2 2 3 3" xfId="27000"/>
    <cellStyle name="Currency 2 2 2 2 3 2 2 3 4" xfId="27001"/>
    <cellStyle name="Currency 2 2 2 2 3 2 2 4" xfId="27002"/>
    <cellStyle name="Currency 2 2 2 2 3 2 2 4 2" xfId="27003"/>
    <cellStyle name="Currency 2 2 2 2 3 2 2 4 3" xfId="55358"/>
    <cellStyle name="Currency 2 2 2 2 3 2 2 5" xfId="27004"/>
    <cellStyle name="Currency 2 2 2 2 3 2 2 6" xfId="27005"/>
    <cellStyle name="Currency 2 2 2 2 3 2 3" xfId="27006"/>
    <cellStyle name="Currency 2 2 2 2 3 2 3 2" xfId="27007"/>
    <cellStyle name="Currency 2 2 2 2 3 2 3 2 2" xfId="27008"/>
    <cellStyle name="Currency 2 2 2 2 3 2 3 2 3" xfId="55359"/>
    <cellStyle name="Currency 2 2 2 2 3 2 3 3" xfId="27009"/>
    <cellStyle name="Currency 2 2 2 2 3 2 3 4" xfId="27010"/>
    <cellStyle name="Currency 2 2 2 2 3 2 4" xfId="27011"/>
    <cellStyle name="Currency 2 2 2 2 3 2 4 2" xfId="27012"/>
    <cellStyle name="Currency 2 2 2 2 3 2 4 2 2" xfId="27013"/>
    <cellStyle name="Currency 2 2 2 2 3 2 4 2 3" xfId="55360"/>
    <cellStyle name="Currency 2 2 2 2 3 2 4 3" xfId="27014"/>
    <cellStyle name="Currency 2 2 2 2 3 2 4 4" xfId="27015"/>
    <cellStyle name="Currency 2 2 2 2 3 2 5" xfId="27016"/>
    <cellStyle name="Currency 2 2 2 2 3 2 5 2" xfId="27017"/>
    <cellStyle name="Currency 2 2 2 2 3 2 5 3" xfId="55361"/>
    <cellStyle name="Currency 2 2 2 2 3 2 6" xfId="27018"/>
    <cellStyle name="Currency 2 2 2 2 3 2 7" xfId="27019"/>
    <cellStyle name="Currency 2 2 2 2 3 3" xfId="27020"/>
    <cellStyle name="Currency 2 2 2 2 3 3 2" xfId="27021"/>
    <cellStyle name="Currency 2 2 2 2 3 3 2 2" xfId="27022"/>
    <cellStyle name="Currency 2 2 2 2 3 3 2 2 2" xfId="27023"/>
    <cellStyle name="Currency 2 2 2 2 3 3 2 2 3" xfId="55362"/>
    <cellStyle name="Currency 2 2 2 2 3 3 2 3" xfId="27024"/>
    <cellStyle name="Currency 2 2 2 2 3 3 2 4" xfId="27025"/>
    <cellStyle name="Currency 2 2 2 2 3 3 3" xfId="27026"/>
    <cellStyle name="Currency 2 2 2 2 3 3 3 2" xfId="27027"/>
    <cellStyle name="Currency 2 2 2 2 3 3 3 2 2" xfId="27028"/>
    <cellStyle name="Currency 2 2 2 2 3 3 3 2 3" xfId="55363"/>
    <cellStyle name="Currency 2 2 2 2 3 3 3 3" xfId="27029"/>
    <cellStyle name="Currency 2 2 2 2 3 3 3 4" xfId="27030"/>
    <cellStyle name="Currency 2 2 2 2 3 3 4" xfId="27031"/>
    <cellStyle name="Currency 2 2 2 2 3 3 4 2" xfId="27032"/>
    <cellStyle name="Currency 2 2 2 2 3 3 4 3" xfId="55364"/>
    <cellStyle name="Currency 2 2 2 2 3 3 5" xfId="27033"/>
    <cellStyle name="Currency 2 2 2 2 3 3 6" xfId="27034"/>
    <cellStyle name="Currency 2 2 2 2 3 4" xfId="27035"/>
    <cellStyle name="Currency 2 2 2 2 3 4 2" xfId="27036"/>
    <cellStyle name="Currency 2 2 2 2 3 4 2 2" xfId="27037"/>
    <cellStyle name="Currency 2 2 2 2 3 4 2 2 2" xfId="27038"/>
    <cellStyle name="Currency 2 2 2 2 3 4 2 2 3" xfId="55365"/>
    <cellStyle name="Currency 2 2 2 2 3 4 2 3" xfId="27039"/>
    <cellStyle name="Currency 2 2 2 2 3 4 2 4" xfId="27040"/>
    <cellStyle name="Currency 2 2 2 2 3 4 3" xfId="27041"/>
    <cellStyle name="Currency 2 2 2 2 3 4 3 2" xfId="27042"/>
    <cellStyle name="Currency 2 2 2 2 3 4 3 3" xfId="55366"/>
    <cellStyle name="Currency 2 2 2 2 3 4 4" xfId="27043"/>
    <cellStyle name="Currency 2 2 2 2 3 4 5" xfId="27044"/>
    <cellStyle name="Currency 2 2 2 2 3 5" xfId="27045"/>
    <cellStyle name="Currency 2 2 2 2 3 5 2" xfId="27046"/>
    <cellStyle name="Currency 2 2 2 2 3 5 2 2" xfId="27047"/>
    <cellStyle name="Currency 2 2 2 2 3 5 2 3" xfId="55367"/>
    <cellStyle name="Currency 2 2 2 2 3 5 3" xfId="27048"/>
    <cellStyle name="Currency 2 2 2 2 3 5 4" xfId="27049"/>
    <cellStyle name="Currency 2 2 2 2 3 6" xfId="27050"/>
    <cellStyle name="Currency 2 2 2 2 3 6 2" xfId="27051"/>
    <cellStyle name="Currency 2 2 2 2 3 6 2 2" xfId="27052"/>
    <cellStyle name="Currency 2 2 2 2 3 6 2 3" xfId="55368"/>
    <cellStyle name="Currency 2 2 2 2 3 6 3" xfId="27053"/>
    <cellStyle name="Currency 2 2 2 2 3 6 4" xfId="27054"/>
    <cellStyle name="Currency 2 2 2 2 3 7" xfId="27055"/>
    <cellStyle name="Currency 2 2 2 2 3 7 2" xfId="27056"/>
    <cellStyle name="Currency 2 2 2 2 3 7 3" xfId="55369"/>
    <cellStyle name="Currency 2 2 2 2 3 8" xfId="27057"/>
    <cellStyle name="Currency 2 2 2 2 3 9" xfId="27058"/>
    <cellStyle name="Currency 2 2 2 2 4" xfId="27059"/>
    <cellStyle name="Currency 2 2 2 2 4 2" xfId="27060"/>
    <cellStyle name="Currency 2 2 2 2 4 2 2" xfId="27061"/>
    <cellStyle name="Currency 2 2 2 2 4 2 2 2" xfId="27062"/>
    <cellStyle name="Currency 2 2 2 2 4 2 2 2 2" xfId="27063"/>
    <cellStyle name="Currency 2 2 2 2 4 2 2 2 3" xfId="55370"/>
    <cellStyle name="Currency 2 2 2 2 4 2 2 3" xfId="27064"/>
    <cellStyle name="Currency 2 2 2 2 4 2 2 4" xfId="27065"/>
    <cellStyle name="Currency 2 2 2 2 4 2 3" xfId="27066"/>
    <cellStyle name="Currency 2 2 2 2 4 2 3 2" xfId="27067"/>
    <cellStyle name="Currency 2 2 2 2 4 2 3 2 2" xfId="27068"/>
    <cellStyle name="Currency 2 2 2 2 4 2 3 2 3" xfId="55371"/>
    <cellStyle name="Currency 2 2 2 2 4 2 3 3" xfId="27069"/>
    <cellStyle name="Currency 2 2 2 2 4 2 3 4" xfId="27070"/>
    <cellStyle name="Currency 2 2 2 2 4 2 4" xfId="27071"/>
    <cellStyle name="Currency 2 2 2 2 4 2 4 2" xfId="27072"/>
    <cellStyle name="Currency 2 2 2 2 4 2 4 3" xfId="55372"/>
    <cellStyle name="Currency 2 2 2 2 4 2 5" xfId="27073"/>
    <cellStyle name="Currency 2 2 2 2 4 2 6" xfId="27074"/>
    <cellStyle name="Currency 2 2 2 2 4 3" xfId="27075"/>
    <cellStyle name="Currency 2 2 2 2 4 3 2" xfId="27076"/>
    <cellStyle name="Currency 2 2 2 2 4 3 2 2" xfId="27077"/>
    <cellStyle name="Currency 2 2 2 2 4 3 2 3" xfId="55373"/>
    <cellStyle name="Currency 2 2 2 2 4 3 3" xfId="27078"/>
    <cellStyle name="Currency 2 2 2 2 4 3 4" xfId="27079"/>
    <cellStyle name="Currency 2 2 2 2 4 4" xfId="27080"/>
    <cellStyle name="Currency 2 2 2 2 4 4 2" xfId="27081"/>
    <cellStyle name="Currency 2 2 2 2 4 4 2 2" xfId="27082"/>
    <cellStyle name="Currency 2 2 2 2 4 4 2 3" xfId="55374"/>
    <cellStyle name="Currency 2 2 2 2 4 4 3" xfId="27083"/>
    <cellStyle name="Currency 2 2 2 2 4 4 4" xfId="27084"/>
    <cellStyle name="Currency 2 2 2 2 4 5" xfId="27085"/>
    <cellStyle name="Currency 2 2 2 2 4 5 2" xfId="27086"/>
    <cellStyle name="Currency 2 2 2 2 4 5 3" xfId="55375"/>
    <cellStyle name="Currency 2 2 2 2 4 6" xfId="27087"/>
    <cellStyle name="Currency 2 2 2 2 4 7" xfId="27088"/>
    <cellStyle name="Currency 2 2 2 2 5" xfId="27089"/>
    <cellStyle name="Currency 2 2 2 2 5 2" xfId="27090"/>
    <cellStyle name="Currency 2 2 2 2 5 2 2" xfId="27091"/>
    <cellStyle name="Currency 2 2 2 2 5 2 2 2" xfId="27092"/>
    <cellStyle name="Currency 2 2 2 2 5 2 2 3" xfId="55376"/>
    <cellStyle name="Currency 2 2 2 2 5 2 3" xfId="27093"/>
    <cellStyle name="Currency 2 2 2 2 5 2 4" xfId="27094"/>
    <cellStyle name="Currency 2 2 2 2 5 3" xfId="27095"/>
    <cellStyle name="Currency 2 2 2 2 5 3 2" xfId="27096"/>
    <cellStyle name="Currency 2 2 2 2 5 3 2 2" xfId="27097"/>
    <cellStyle name="Currency 2 2 2 2 5 3 2 3" xfId="55377"/>
    <cellStyle name="Currency 2 2 2 2 5 3 3" xfId="27098"/>
    <cellStyle name="Currency 2 2 2 2 5 3 4" xfId="27099"/>
    <cellStyle name="Currency 2 2 2 2 5 4" xfId="27100"/>
    <cellStyle name="Currency 2 2 2 2 5 4 2" xfId="27101"/>
    <cellStyle name="Currency 2 2 2 2 5 4 3" xfId="55378"/>
    <cellStyle name="Currency 2 2 2 2 5 5" xfId="27102"/>
    <cellStyle name="Currency 2 2 2 2 5 6" xfId="27103"/>
    <cellStyle name="Currency 2 2 2 2 6" xfId="27104"/>
    <cellStyle name="Currency 2 2 2 2 6 2" xfId="27105"/>
    <cellStyle name="Currency 2 2 2 2 6 2 2" xfId="27106"/>
    <cellStyle name="Currency 2 2 2 2 6 2 2 2" xfId="27107"/>
    <cellStyle name="Currency 2 2 2 2 6 2 2 3" xfId="55379"/>
    <cellStyle name="Currency 2 2 2 2 6 2 3" xfId="27108"/>
    <cellStyle name="Currency 2 2 2 2 6 2 4" xfId="27109"/>
    <cellStyle name="Currency 2 2 2 2 6 3" xfId="27110"/>
    <cellStyle name="Currency 2 2 2 2 6 3 2" xfId="27111"/>
    <cellStyle name="Currency 2 2 2 2 6 3 3" xfId="55380"/>
    <cellStyle name="Currency 2 2 2 2 6 4" xfId="27112"/>
    <cellStyle name="Currency 2 2 2 2 6 5" xfId="27113"/>
    <cellStyle name="Currency 2 2 2 2 7" xfId="27114"/>
    <cellStyle name="Currency 2 2 2 2 7 2" xfId="27115"/>
    <cellStyle name="Currency 2 2 2 2 7 2 2" xfId="27116"/>
    <cellStyle name="Currency 2 2 2 2 7 2 3" xfId="55381"/>
    <cellStyle name="Currency 2 2 2 2 7 3" xfId="27117"/>
    <cellStyle name="Currency 2 2 2 2 7 4" xfId="27118"/>
    <cellStyle name="Currency 2 2 2 2 8" xfId="27119"/>
    <cellStyle name="Currency 2 2 2 2 8 2" xfId="27120"/>
    <cellStyle name="Currency 2 2 2 2 8 2 2" xfId="27121"/>
    <cellStyle name="Currency 2 2 2 2 8 2 3" xfId="55382"/>
    <cellStyle name="Currency 2 2 2 2 8 3" xfId="27122"/>
    <cellStyle name="Currency 2 2 2 2 8 4" xfId="27123"/>
    <cellStyle name="Currency 2 2 2 2 9" xfId="27124"/>
    <cellStyle name="Currency 2 2 2 2 9 2" xfId="27125"/>
    <cellStyle name="Currency 2 2 2 2 9 3" xfId="55383"/>
    <cellStyle name="Currency 2 2 2 3" xfId="27126"/>
    <cellStyle name="Currency 2 2 2 3 10" xfId="27127"/>
    <cellStyle name="Currency 2 2 2 3 11" xfId="27128"/>
    <cellStyle name="Currency 2 2 2 3 2" xfId="27129"/>
    <cellStyle name="Currency 2 2 2 3 2 10" xfId="27130"/>
    <cellStyle name="Currency 2 2 2 3 2 2" xfId="27131"/>
    <cellStyle name="Currency 2 2 2 3 2 2 2" xfId="27132"/>
    <cellStyle name="Currency 2 2 2 3 2 2 2 2" xfId="27133"/>
    <cellStyle name="Currency 2 2 2 3 2 2 2 2 2" xfId="27134"/>
    <cellStyle name="Currency 2 2 2 3 2 2 2 2 2 2" xfId="27135"/>
    <cellStyle name="Currency 2 2 2 3 2 2 2 2 2 2 2" xfId="27136"/>
    <cellStyle name="Currency 2 2 2 3 2 2 2 2 2 2 3" xfId="55384"/>
    <cellStyle name="Currency 2 2 2 3 2 2 2 2 2 3" xfId="27137"/>
    <cellStyle name="Currency 2 2 2 3 2 2 2 2 2 4" xfId="27138"/>
    <cellStyle name="Currency 2 2 2 3 2 2 2 2 3" xfId="27139"/>
    <cellStyle name="Currency 2 2 2 3 2 2 2 2 3 2" xfId="27140"/>
    <cellStyle name="Currency 2 2 2 3 2 2 2 2 3 2 2" xfId="27141"/>
    <cellStyle name="Currency 2 2 2 3 2 2 2 2 3 2 3" xfId="55385"/>
    <cellStyle name="Currency 2 2 2 3 2 2 2 2 3 3" xfId="27142"/>
    <cellStyle name="Currency 2 2 2 3 2 2 2 2 3 4" xfId="27143"/>
    <cellStyle name="Currency 2 2 2 3 2 2 2 2 4" xfId="27144"/>
    <cellStyle name="Currency 2 2 2 3 2 2 2 2 4 2" xfId="27145"/>
    <cellStyle name="Currency 2 2 2 3 2 2 2 2 4 3" xfId="55386"/>
    <cellStyle name="Currency 2 2 2 3 2 2 2 2 5" xfId="27146"/>
    <cellStyle name="Currency 2 2 2 3 2 2 2 2 6" xfId="27147"/>
    <cellStyle name="Currency 2 2 2 3 2 2 2 3" xfId="27148"/>
    <cellStyle name="Currency 2 2 2 3 2 2 2 3 2" xfId="27149"/>
    <cellStyle name="Currency 2 2 2 3 2 2 2 3 2 2" xfId="27150"/>
    <cellStyle name="Currency 2 2 2 3 2 2 2 3 2 3" xfId="55387"/>
    <cellStyle name="Currency 2 2 2 3 2 2 2 3 3" xfId="27151"/>
    <cellStyle name="Currency 2 2 2 3 2 2 2 3 4" xfId="27152"/>
    <cellStyle name="Currency 2 2 2 3 2 2 2 4" xfId="27153"/>
    <cellStyle name="Currency 2 2 2 3 2 2 2 4 2" xfId="27154"/>
    <cellStyle name="Currency 2 2 2 3 2 2 2 4 2 2" xfId="27155"/>
    <cellStyle name="Currency 2 2 2 3 2 2 2 4 2 3" xfId="55388"/>
    <cellStyle name="Currency 2 2 2 3 2 2 2 4 3" xfId="27156"/>
    <cellStyle name="Currency 2 2 2 3 2 2 2 4 4" xfId="27157"/>
    <cellStyle name="Currency 2 2 2 3 2 2 2 5" xfId="27158"/>
    <cellStyle name="Currency 2 2 2 3 2 2 2 5 2" xfId="27159"/>
    <cellStyle name="Currency 2 2 2 3 2 2 2 5 3" xfId="55389"/>
    <cellStyle name="Currency 2 2 2 3 2 2 2 6" xfId="27160"/>
    <cellStyle name="Currency 2 2 2 3 2 2 2 7" xfId="27161"/>
    <cellStyle name="Currency 2 2 2 3 2 2 3" xfId="27162"/>
    <cellStyle name="Currency 2 2 2 3 2 2 3 2" xfId="27163"/>
    <cellStyle name="Currency 2 2 2 3 2 2 3 2 2" xfId="27164"/>
    <cellStyle name="Currency 2 2 2 3 2 2 3 2 2 2" xfId="27165"/>
    <cellStyle name="Currency 2 2 2 3 2 2 3 2 2 3" xfId="55390"/>
    <cellStyle name="Currency 2 2 2 3 2 2 3 2 3" xfId="27166"/>
    <cellStyle name="Currency 2 2 2 3 2 2 3 2 4" xfId="27167"/>
    <cellStyle name="Currency 2 2 2 3 2 2 3 3" xfId="27168"/>
    <cellStyle name="Currency 2 2 2 3 2 2 3 3 2" xfId="27169"/>
    <cellStyle name="Currency 2 2 2 3 2 2 3 3 2 2" xfId="27170"/>
    <cellStyle name="Currency 2 2 2 3 2 2 3 3 2 3" xfId="55391"/>
    <cellStyle name="Currency 2 2 2 3 2 2 3 3 3" xfId="27171"/>
    <cellStyle name="Currency 2 2 2 3 2 2 3 3 4" xfId="27172"/>
    <cellStyle name="Currency 2 2 2 3 2 2 3 4" xfId="27173"/>
    <cellStyle name="Currency 2 2 2 3 2 2 3 4 2" xfId="27174"/>
    <cellStyle name="Currency 2 2 2 3 2 2 3 4 3" xfId="55392"/>
    <cellStyle name="Currency 2 2 2 3 2 2 3 5" xfId="27175"/>
    <cellStyle name="Currency 2 2 2 3 2 2 3 6" xfId="27176"/>
    <cellStyle name="Currency 2 2 2 3 2 2 4" xfId="27177"/>
    <cellStyle name="Currency 2 2 2 3 2 2 4 2" xfId="27178"/>
    <cellStyle name="Currency 2 2 2 3 2 2 4 2 2" xfId="27179"/>
    <cellStyle name="Currency 2 2 2 3 2 2 4 2 3" xfId="55393"/>
    <cellStyle name="Currency 2 2 2 3 2 2 4 3" xfId="27180"/>
    <cellStyle name="Currency 2 2 2 3 2 2 4 4" xfId="27181"/>
    <cellStyle name="Currency 2 2 2 3 2 2 5" xfId="27182"/>
    <cellStyle name="Currency 2 2 2 3 2 2 5 2" xfId="27183"/>
    <cellStyle name="Currency 2 2 2 3 2 2 5 2 2" xfId="27184"/>
    <cellStyle name="Currency 2 2 2 3 2 2 5 2 3" xfId="55394"/>
    <cellStyle name="Currency 2 2 2 3 2 2 5 3" xfId="27185"/>
    <cellStyle name="Currency 2 2 2 3 2 2 5 4" xfId="27186"/>
    <cellStyle name="Currency 2 2 2 3 2 2 6" xfId="27187"/>
    <cellStyle name="Currency 2 2 2 3 2 2 6 2" xfId="27188"/>
    <cellStyle name="Currency 2 2 2 3 2 2 6 3" xfId="55395"/>
    <cellStyle name="Currency 2 2 2 3 2 2 7" xfId="27189"/>
    <cellStyle name="Currency 2 2 2 3 2 2 8" xfId="27190"/>
    <cellStyle name="Currency 2 2 2 3 2 3" xfId="27191"/>
    <cellStyle name="Currency 2 2 2 3 2 3 2" xfId="27192"/>
    <cellStyle name="Currency 2 2 2 3 2 3 2 2" xfId="27193"/>
    <cellStyle name="Currency 2 2 2 3 2 3 2 2 2" xfId="27194"/>
    <cellStyle name="Currency 2 2 2 3 2 3 2 2 2 2" xfId="27195"/>
    <cellStyle name="Currency 2 2 2 3 2 3 2 2 2 3" xfId="55396"/>
    <cellStyle name="Currency 2 2 2 3 2 3 2 2 3" xfId="27196"/>
    <cellStyle name="Currency 2 2 2 3 2 3 2 2 4" xfId="27197"/>
    <cellStyle name="Currency 2 2 2 3 2 3 2 3" xfId="27198"/>
    <cellStyle name="Currency 2 2 2 3 2 3 2 3 2" xfId="27199"/>
    <cellStyle name="Currency 2 2 2 3 2 3 2 3 2 2" xfId="27200"/>
    <cellStyle name="Currency 2 2 2 3 2 3 2 3 2 3" xfId="55397"/>
    <cellStyle name="Currency 2 2 2 3 2 3 2 3 3" xfId="27201"/>
    <cellStyle name="Currency 2 2 2 3 2 3 2 3 4" xfId="27202"/>
    <cellStyle name="Currency 2 2 2 3 2 3 2 4" xfId="27203"/>
    <cellStyle name="Currency 2 2 2 3 2 3 2 4 2" xfId="27204"/>
    <cellStyle name="Currency 2 2 2 3 2 3 2 4 3" xfId="55398"/>
    <cellStyle name="Currency 2 2 2 3 2 3 2 5" xfId="27205"/>
    <cellStyle name="Currency 2 2 2 3 2 3 2 6" xfId="27206"/>
    <cellStyle name="Currency 2 2 2 3 2 3 3" xfId="27207"/>
    <cellStyle name="Currency 2 2 2 3 2 3 3 2" xfId="27208"/>
    <cellStyle name="Currency 2 2 2 3 2 3 3 2 2" xfId="27209"/>
    <cellStyle name="Currency 2 2 2 3 2 3 3 2 3" xfId="55399"/>
    <cellStyle name="Currency 2 2 2 3 2 3 3 3" xfId="27210"/>
    <cellStyle name="Currency 2 2 2 3 2 3 3 4" xfId="27211"/>
    <cellStyle name="Currency 2 2 2 3 2 3 4" xfId="27212"/>
    <cellStyle name="Currency 2 2 2 3 2 3 4 2" xfId="27213"/>
    <cellStyle name="Currency 2 2 2 3 2 3 4 2 2" xfId="27214"/>
    <cellStyle name="Currency 2 2 2 3 2 3 4 2 3" xfId="55400"/>
    <cellStyle name="Currency 2 2 2 3 2 3 4 3" xfId="27215"/>
    <cellStyle name="Currency 2 2 2 3 2 3 4 4" xfId="27216"/>
    <cellStyle name="Currency 2 2 2 3 2 3 5" xfId="27217"/>
    <cellStyle name="Currency 2 2 2 3 2 3 5 2" xfId="27218"/>
    <cellStyle name="Currency 2 2 2 3 2 3 5 3" xfId="55401"/>
    <cellStyle name="Currency 2 2 2 3 2 3 6" xfId="27219"/>
    <cellStyle name="Currency 2 2 2 3 2 3 7" xfId="27220"/>
    <cellStyle name="Currency 2 2 2 3 2 4" xfId="27221"/>
    <cellStyle name="Currency 2 2 2 3 2 4 2" xfId="27222"/>
    <cellStyle name="Currency 2 2 2 3 2 4 2 2" xfId="27223"/>
    <cellStyle name="Currency 2 2 2 3 2 4 2 2 2" xfId="27224"/>
    <cellStyle name="Currency 2 2 2 3 2 4 2 2 3" xfId="55402"/>
    <cellStyle name="Currency 2 2 2 3 2 4 2 3" xfId="27225"/>
    <cellStyle name="Currency 2 2 2 3 2 4 2 4" xfId="27226"/>
    <cellStyle name="Currency 2 2 2 3 2 4 3" xfId="27227"/>
    <cellStyle name="Currency 2 2 2 3 2 4 3 2" xfId="27228"/>
    <cellStyle name="Currency 2 2 2 3 2 4 3 2 2" xfId="27229"/>
    <cellStyle name="Currency 2 2 2 3 2 4 3 2 3" xfId="55403"/>
    <cellStyle name="Currency 2 2 2 3 2 4 3 3" xfId="27230"/>
    <cellStyle name="Currency 2 2 2 3 2 4 3 4" xfId="27231"/>
    <cellStyle name="Currency 2 2 2 3 2 4 4" xfId="27232"/>
    <cellStyle name="Currency 2 2 2 3 2 4 4 2" xfId="27233"/>
    <cellStyle name="Currency 2 2 2 3 2 4 4 3" xfId="55404"/>
    <cellStyle name="Currency 2 2 2 3 2 4 5" xfId="27234"/>
    <cellStyle name="Currency 2 2 2 3 2 4 6" xfId="27235"/>
    <cellStyle name="Currency 2 2 2 3 2 5" xfId="27236"/>
    <cellStyle name="Currency 2 2 2 3 2 5 2" xfId="27237"/>
    <cellStyle name="Currency 2 2 2 3 2 5 2 2" xfId="27238"/>
    <cellStyle name="Currency 2 2 2 3 2 5 2 2 2" xfId="27239"/>
    <cellStyle name="Currency 2 2 2 3 2 5 2 2 3" xfId="55405"/>
    <cellStyle name="Currency 2 2 2 3 2 5 2 3" xfId="27240"/>
    <cellStyle name="Currency 2 2 2 3 2 5 2 4" xfId="27241"/>
    <cellStyle name="Currency 2 2 2 3 2 5 3" xfId="27242"/>
    <cellStyle name="Currency 2 2 2 3 2 5 3 2" xfId="27243"/>
    <cellStyle name="Currency 2 2 2 3 2 5 3 3" xfId="55406"/>
    <cellStyle name="Currency 2 2 2 3 2 5 4" xfId="27244"/>
    <cellStyle name="Currency 2 2 2 3 2 5 5" xfId="27245"/>
    <cellStyle name="Currency 2 2 2 3 2 6" xfId="27246"/>
    <cellStyle name="Currency 2 2 2 3 2 6 2" xfId="27247"/>
    <cellStyle name="Currency 2 2 2 3 2 6 2 2" xfId="27248"/>
    <cellStyle name="Currency 2 2 2 3 2 6 2 3" xfId="55407"/>
    <cellStyle name="Currency 2 2 2 3 2 6 3" xfId="27249"/>
    <cellStyle name="Currency 2 2 2 3 2 6 4" xfId="27250"/>
    <cellStyle name="Currency 2 2 2 3 2 7" xfId="27251"/>
    <cellStyle name="Currency 2 2 2 3 2 7 2" xfId="27252"/>
    <cellStyle name="Currency 2 2 2 3 2 7 2 2" xfId="27253"/>
    <cellStyle name="Currency 2 2 2 3 2 7 2 3" xfId="55408"/>
    <cellStyle name="Currency 2 2 2 3 2 7 3" xfId="27254"/>
    <cellStyle name="Currency 2 2 2 3 2 7 4" xfId="27255"/>
    <cellStyle name="Currency 2 2 2 3 2 8" xfId="27256"/>
    <cellStyle name="Currency 2 2 2 3 2 8 2" xfId="27257"/>
    <cellStyle name="Currency 2 2 2 3 2 8 3" xfId="55409"/>
    <cellStyle name="Currency 2 2 2 3 2 9" xfId="27258"/>
    <cellStyle name="Currency 2 2 2 3 3" xfId="27259"/>
    <cellStyle name="Currency 2 2 2 3 3 2" xfId="27260"/>
    <cellStyle name="Currency 2 2 2 3 3 2 2" xfId="27261"/>
    <cellStyle name="Currency 2 2 2 3 3 2 2 2" xfId="27262"/>
    <cellStyle name="Currency 2 2 2 3 3 2 2 2 2" xfId="27263"/>
    <cellStyle name="Currency 2 2 2 3 3 2 2 2 2 2" xfId="27264"/>
    <cellStyle name="Currency 2 2 2 3 3 2 2 2 2 3" xfId="55410"/>
    <cellStyle name="Currency 2 2 2 3 3 2 2 2 3" xfId="27265"/>
    <cellStyle name="Currency 2 2 2 3 3 2 2 2 4" xfId="27266"/>
    <cellStyle name="Currency 2 2 2 3 3 2 2 3" xfId="27267"/>
    <cellStyle name="Currency 2 2 2 3 3 2 2 3 2" xfId="27268"/>
    <cellStyle name="Currency 2 2 2 3 3 2 2 3 2 2" xfId="27269"/>
    <cellStyle name="Currency 2 2 2 3 3 2 2 3 2 3" xfId="55411"/>
    <cellStyle name="Currency 2 2 2 3 3 2 2 3 3" xfId="27270"/>
    <cellStyle name="Currency 2 2 2 3 3 2 2 3 4" xfId="27271"/>
    <cellStyle name="Currency 2 2 2 3 3 2 2 4" xfId="27272"/>
    <cellStyle name="Currency 2 2 2 3 3 2 2 4 2" xfId="27273"/>
    <cellStyle name="Currency 2 2 2 3 3 2 2 4 3" xfId="55412"/>
    <cellStyle name="Currency 2 2 2 3 3 2 2 5" xfId="27274"/>
    <cellStyle name="Currency 2 2 2 3 3 2 2 6" xfId="27275"/>
    <cellStyle name="Currency 2 2 2 3 3 2 3" xfId="27276"/>
    <cellStyle name="Currency 2 2 2 3 3 2 3 2" xfId="27277"/>
    <cellStyle name="Currency 2 2 2 3 3 2 3 2 2" xfId="27278"/>
    <cellStyle name="Currency 2 2 2 3 3 2 3 2 3" xfId="55413"/>
    <cellStyle name="Currency 2 2 2 3 3 2 3 3" xfId="27279"/>
    <cellStyle name="Currency 2 2 2 3 3 2 3 4" xfId="27280"/>
    <cellStyle name="Currency 2 2 2 3 3 2 4" xfId="27281"/>
    <cellStyle name="Currency 2 2 2 3 3 2 4 2" xfId="27282"/>
    <cellStyle name="Currency 2 2 2 3 3 2 4 2 2" xfId="27283"/>
    <cellStyle name="Currency 2 2 2 3 3 2 4 2 3" xfId="55414"/>
    <cellStyle name="Currency 2 2 2 3 3 2 4 3" xfId="27284"/>
    <cellStyle name="Currency 2 2 2 3 3 2 4 4" xfId="27285"/>
    <cellStyle name="Currency 2 2 2 3 3 2 5" xfId="27286"/>
    <cellStyle name="Currency 2 2 2 3 3 2 5 2" xfId="27287"/>
    <cellStyle name="Currency 2 2 2 3 3 2 5 3" xfId="55415"/>
    <cellStyle name="Currency 2 2 2 3 3 2 6" xfId="27288"/>
    <cellStyle name="Currency 2 2 2 3 3 2 7" xfId="27289"/>
    <cellStyle name="Currency 2 2 2 3 3 3" xfId="27290"/>
    <cellStyle name="Currency 2 2 2 3 3 3 2" xfId="27291"/>
    <cellStyle name="Currency 2 2 2 3 3 3 2 2" xfId="27292"/>
    <cellStyle name="Currency 2 2 2 3 3 3 2 2 2" xfId="27293"/>
    <cellStyle name="Currency 2 2 2 3 3 3 2 2 3" xfId="55416"/>
    <cellStyle name="Currency 2 2 2 3 3 3 2 3" xfId="27294"/>
    <cellStyle name="Currency 2 2 2 3 3 3 2 4" xfId="27295"/>
    <cellStyle name="Currency 2 2 2 3 3 3 3" xfId="27296"/>
    <cellStyle name="Currency 2 2 2 3 3 3 3 2" xfId="27297"/>
    <cellStyle name="Currency 2 2 2 3 3 3 3 2 2" xfId="27298"/>
    <cellStyle name="Currency 2 2 2 3 3 3 3 2 3" xfId="55417"/>
    <cellStyle name="Currency 2 2 2 3 3 3 3 3" xfId="27299"/>
    <cellStyle name="Currency 2 2 2 3 3 3 3 4" xfId="27300"/>
    <cellStyle name="Currency 2 2 2 3 3 3 4" xfId="27301"/>
    <cellStyle name="Currency 2 2 2 3 3 3 4 2" xfId="27302"/>
    <cellStyle name="Currency 2 2 2 3 3 3 4 3" xfId="55418"/>
    <cellStyle name="Currency 2 2 2 3 3 3 5" xfId="27303"/>
    <cellStyle name="Currency 2 2 2 3 3 3 6" xfId="27304"/>
    <cellStyle name="Currency 2 2 2 3 3 4" xfId="27305"/>
    <cellStyle name="Currency 2 2 2 3 3 4 2" xfId="27306"/>
    <cellStyle name="Currency 2 2 2 3 3 4 2 2" xfId="27307"/>
    <cellStyle name="Currency 2 2 2 3 3 4 2 3" xfId="55419"/>
    <cellStyle name="Currency 2 2 2 3 3 4 3" xfId="27308"/>
    <cellStyle name="Currency 2 2 2 3 3 4 4" xfId="27309"/>
    <cellStyle name="Currency 2 2 2 3 3 5" xfId="27310"/>
    <cellStyle name="Currency 2 2 2 3 3 5 2" xfId="27311"/>
    <cellStyle name="Currency 2 2 2 3 3 5 2 2" xfId="27312"/>
    <cellStyle name="Currency 2 2 2 3 3 5 2 3" xfId="55420"/>
    <cellStyle name="Currency 2 2 2 3 3 5 3" xfId="27313"/>
    <cellStyle name="Currency 2 2 2 3 3 5 4" xfId="27314"/>
    <cellStyle name="Currency 2 2 2 3 3 6" xfId="27315"/>
    <cellStyle name="Currency 2 2 2 3 3 6 2" xfId="27316"/>
    <cellStyle name="Currency 2 2 2 3 3 6 3" xfId="55421"/>
    <cellStyle name="Currency 2 2 2 3 3 7" xfId="27317"/>
    <cellStyle name="Currency 2 2 2 3 3 8" xfId="27318"/>
    <cellStyle name="Currency 2 2 2 3 4" xfId="27319"/>
    <cellStyle name="Currency 2 2 2 3 4 2" xfId="27320"/>
    <cellStyle name="Currency 2 2 2 3 4 2 2" xfId="27321"/>
    <cellStyle name="Currency 2 2 2 3 4 2 2 2" xfId="27322"/>
    <cellStyle name="Currency 2 2 2 3 4 2 2 2 2" xfId="27323"/>
    <cellStyle name="Currency 2 2 2 3 4 2 2 2 3" xfId="55422"/>
    <cellStyle name="Currency 2 2 2 3 4 2 2 3" xfId="27324"/>
    <cellStyle name="Currency 2 2 2 3 4 2 2 4" xfId="27325"/>
    <cellStyle name="Currency 2 2 2 3 4 2 3" xfId="27326"/>
    <cellStyle name="Currency 2 2 2 3 4 2 3 2" xfId="27327"/>
    <cellStyle name="Currency 2 2 2 3 4 2 3 2 2" xfId="27328"/>
    <cellStyle name="Currency 2 2 2 3 4 2 3 2 3" xfId="55423"/>
    <cellStyle name="Currency 2 2 2 3 4 2 3 3" xfId="27329"/>
    <cellStyle name="Currency 2 2 2 3 4 2 3 4" xfId="27330"/>
    <cellStyle name="Currency 2 2 2 3 4 2 4" xfId="27331"/>
    <cellStyle name="Currency 2 2 2 3 4 2 4 2" xfId="27332"/>
    <cellStyle name="Currency 2 2 2 3 4 2 4 3" xfId="55424"/>
    <cellStyle name="Currency 2 2 2 3 4 2 5" xfId="27333"/>
    <cellStyle name="Currency 2 2 2 3 4 2 6" xfId="27334"/>
    <cellStyle name="Currency 2 2 2 3 4 3" xfId="27335"/>
    <cellStyle name="Currency 2 2 2 3 4 3 2" xfId="27336"/>
    <cellStyle name="Currency 2 2 2 3 4 3 2 2" xfId="27337"/>
    <cellStyle name="Currency 2 2 2 3 4 3 2 3" xfId="55425"/>
    <cellStyle name="Currency 2 2 2 3 4 3 3" xfId="27338"/>
    <cellStyle name="Currency 2 2 2 3 4 3 4" xfId="27339"/>
    <cellStyle name="Currency 2 2 2 3 4 4" xfId="27340"/>
    <cellStyle name="Currency 2 2 2 3 4 4 2" xfId="27341"/>
    <cellStyle name="Currency 2 2 2 3 4 4 2 2" xfId="27342"/>
    <cellStyle name="Currency 2 2 2 3 4 4 2 3" xfId="55426"/>
    <cellStyle name="Currency 2 2 2 3 4 4 3" xfId="27343"/>
    <cellStyle name="Currency 2 2 2 3 4 4 4" xfId="27344"/>
    <cellStyle name="Currency 2 2 2 3 4 5" xfId="27345"/>
    <cellStyle name="Currency 2 2 2 3 4 5 2" xfId="27346"/>
    <cellStyle name="Currency 2 2 2 3 4 5 3" xfId="55427"/>
    <cellStyle name="Currency 2 2 2 3 4 6" xfId="27347"/>
    <cellStyle name="Currency 2 2 2 3 4 7" xfId="27348"/>
    <cellStyle name="Currency 2 2 2 3 5" xfId="27349"/>
    <cellStyle name="Currency 2 2 2 3 5 2" xfId="27350"/>
    <cellStyle name="Currency 2 2 2 3 5 2 2" xfId="27351"/>
    <cellStyle name="Currency 2 2 2 3 5 2 2 2" xfId="27352"/>
    <cellStyle name="Currency 2 2 2 3 5 2 2 3" xfId="55428"/>
    <cellStyle name="Currency 2 2 2 3 5 2 3" xfId="27353"/>
    <cellStyle name="Currency 2 2 2 3 5 2 4" xfId="27354"/>
    <cellStyle name="Currency 2 2 2 3 5 3" xfId="27355"/>
    <cellStyle name="Currency 2 2 2 3 5 3 2" xfId="27356"/>
    <cellStyle name="Currency 2 2 2 3 5 3 2 2" xfId="27357"/>
    <cellStyle name="Currency 2 2 2 3 5 3 2 3" xfId="55429"/>
    <cellStyle name="Currency 2 2 2 3 5 3 3" xfId="27358"/>
    <cellStyle name="Currency 2 2 2 3 5 3 4" xfId="27359"/>
    <cellStyle name="Currency 2 2 2 3 5 4" xfId="27360"/>
    <cellStyle name="Currency 2 2 2 3 5 4 2" xfId="27361"/>
    <cellStyle name="Currency 2 2 2 3 5 4 3" xfId="55430"/>
    <cellStyle name="Currency 2 2 2 3 5 5" xfId="27362"/>
    <cellStyle name="Currency 2 2 2 3 5 6" xfId="27363"/>
    <cellStyle name="Currency 2 2 2 3 6" xfId="27364"/>
    <cellStyle name="Currency 2 2 2 3 6 2" xfId="27365"/>
    <cellStyle name="Currency 2 2 2 3 6 2 2" xfId="27366"/>
    <cellStyle name="Currency 2 2 2 3 6 2 2 2" xfId="27367"/>
    <cellStyle name="Currency 2 2 2 3 6 2 2 3" xfId="55431"/>
    <cellStyle name="Currency 2 2 2 3 6 2 3" xfId="27368"/>
    <cellStyle name="Currency 2 2 2 3 6 2 4" xfId="27369"/>
    <cellStyle name="Currency 2 2 2 3 6 3" xfId="27370"/>
    <cellStyle name="Currency 2 2 2 3 6 3 2" xfId="27371"/>
    <cellStyle name="Currency 2 2 2 3 6 3 3" xfId="55432"/>
    <cellStyle name="Currency 2 2 2 3 6 4" xfId="27372"/>
    <cellStyle name="Currency 2 2 2 3 6 5" xfId="27373"/>
    <cellStyle name="Currency 2 2 2 3 7" xfId="27374"/>
    <cellStyle name="Currency 2 2 2 3 7 2" xfId="27375"/>
    <cellStyle name="Currency 2 2 2 3 7 2 2" xfId="27376"/>
    <cellStyle name="Currency 2 2 2 3 7 2 3" xfId="55433"/>
    <cellStyle name="Currency 2 2 2 3 7 3" xfId="27377"/>
    <cellStyle name="Currency 2 2 2 3 7 4" xfId="27378"/>
    <cellStyle name="Currency 2 2 2 3 8" xfId="27379"/>
    <cellStyle name="Currency 2 2 2 3 8 2" xfId="27380"/>
    <cellStyle name="Currency 2 2 2 3 8 2 2" xfId="27381"/>
    <cellStyle name="Currency 2 2 2 3 8 2 3" xfId="55434"/>
    <cellStyle name="Currency 2 2 2 3 8 3" xfId="27382"/>
    <cellStyle name="Currency 2 2 2 3 8 4" xfId="27383"/>
    <cellStyle name="Currency 2 2 2 3 9" xfId="27384"/>
    <cellStyle name="Currency 2 2 2 3 9 2" xfId="27385"/>
    <cellStyle name="Currency 2 2 2 3 9 3" xfId="55435"/>
    <cellStyle name="Currency 2 2 2 4" xfId="27386"/>
    <cellStyle name="Currency 2 2 2 4 10" xfId="27387"/>
    <cellStyle name="Currency 2 2 2 4 2" xfId="27388"/>
    <cellStyle name="Currency 2 2 2 4 2 2" xfId="27389"/>
    <cellStyle name="Currency 2 2 2 4 2 2 2" xfId="27390"/>
    <cellStyle name="Currency 2 2 2 4 2 2 2 2" xfId="27391"/>
    <cellStyle name="Currency 2 2 2 4 2 2 2 2 2" xfId="27392"/>
    <cellStyle name="Currency 2 2 2 4 2 2 2 2 2 2" xfId="27393"/>
    <cellStyle name="Currency 2 2 2 4 2 2 2 2 2 3" xfId="55436"/>
    <cellStyle name="Currency 2 2 2 4 2 2 2 2 3" xfId="27394"/>
    <cellStyle name="Currency 2 2 2 4 2 2 2 2 4" xfId="27395"/>
    <cellStyle name="Currency 2 2 2 4 2 2 2 3" xfId="27396"/>
    <cellStyle name="Currency 2 2 2 4 2 2 2 3 2" xfId="27397"/>
    <cellStyle name="Currency 2 2 2 4 2 2 2 3 2 2" xfId="27398"/>
    <cellStyle name="Currency 2 2 2 4 2 2 2 3 2 3" xfId="55437"/>
    <cellStyle name="Currency 2 2 2 4 2 2 2 3 3" xfId="27399"/>
    <cellStyle name="Currency 2 2 2 4 2 2 2 3 4" xfId="27400"/>
    <cellStyle name="Currency 2 2 2 4 2 2 2 4" xfId="27401"/>
    <cellStyle name="Currency 2 2 2 4 2 2 2 4 2" xfId="27402"/>
    <cellStyle name="Currency 2 2 2 4 2 2 2 4 3" xfId="55438"/>
    <cellStyle name="Currency 2 2 2 4 2 2 2 5" xfId="27403"/>
    <cellStyle name="Currency 2 2 2 4 2 2 2 6" xfId="27404"/>
    <cellStyle name="Currency 2 2 2 4 2 2 3" xfId="27405"/>
    <cellStyle name="Currency 2 2 2 4 2 2 3 2" xfId="27406"/>
    <cellStyle name="Currency 2 2 2 4 2 2 3 2 2" xfId="27407"/>
    <cellStyle name="Currency 2 2 2 4 2 2 3 2 3" xfId="55439"/>
    <cellStyle name="Currency 2 2 2 4 2 2 3 3" xfId="27408"/>
    <cellStyle name="Currency 2 2 2 4 2 2 3 4" xfId="27409"/>
    <cellStyle name="Currency 2 2 2 4 2 2 4" xfId="27410"/>
    <cellStyle name="Currency 2 2 2 4 2 2 4 2" xfId="27411"/>
    <cellStyle name="Currency 2 2 2 4 2 2 4 2 2" xfId="27412"/>
    <cellStyle name="Currency 2 2 2 4 2 2 4 2 3" xfId="55440"/>
    <cellStyle name="Currency 2 2 2 4 2 2 4 3" xfId="27413"/>
    <cellStyle name="Currency 2 2 2 4 2 2 4 4" xfId="27414"/>
    <cellStyle name="Currency 2 2 2 4 2 2 5" xfId="27415"/>
    <cellStyle name="Currency 2 2 2 4 2 2 5 2" xfId="27416"/>
    <cellStyle name="Currency 2 2 2 4 2 2 5 3" xfId="55441"/>
    <cellStyle name="Currency 2 2 2 4 2 2 6" xfId="27417"/>
    <cellStyle name="Currency 2 2 2 4 2 2 7" xfId="27418"/>
    <cellStyle name="Currency 2 2 2 4 2 3" xfId="27419"/>
    <cellStyle name="Currency 2 2 2 4 2 3 2" xfId="27420"/>
    <cellStyle name="Currency 2 2 2 4 2 3 2 2" xfId="27421"/>
    <cellStyle name="Currency 2 2 2 4 2 3 2 2 2" xfId="27422"/>
    <cellStyle name="Currency 2 2 2 4 2 3 2 2 3" xfId="55442"/>
    <cellStyle name="Currency 2 2 2 4 2 3 2 3" xfId="27423"/>
    <cellStyle name="Currency 2 2 2 4 2 3 2 4" xfId="27424"/>
    <cellStyle name="Currency 2 2 2 4 2 3 3" xfId="27425"/>
    <cellStyle name="Currency 2 2 2 4 2 3 3 2" xfId="27426"/>
    <cellStyle name="Currency 2 2 2 4 2 3 3 2 2" xfId="27427"/>
    <cellStyle name="Currency 2 2 2 4 2 3 3 2 3" xfId="55443"/>
    <cellStyle name="Currency 2 2 2 4 2 3 3 3" xfId="27428"/>
    <cellStyle name="Currency 2 2 2 4 2 3 3 4" xfId="27429"/>
    <cellStyle name="Currency 2 2 2 4 2 3 4" xfId="27430"/>
    <cellStyle name="Currency 2 2 2 4 2 3 4 2" xfId="27431"/>
    <cellStyle name="Currency 2 2 2 4 2 3 4 3" xfId="55444"/>
    <cellStyle name="Currency 2 2 2 4 2 3 5" xfId="27432"/>
    <cellStyle name="Currency 2 2 2 4 2 3 6" xfId="27433"/>
    <cellStyle name="Currency 2 2 2 4 2 4" xfId="27434"/>
    <cellStyle name="Currency 2 2 2 4 2 4 2" xfId="27435"/>
    <cellStyle name="Currency 2 2 2 4 2 4 2 2" xfId="27436"/>
    <cellStyle name="Currency 2 2 2 4 2 4 2 3" xfId="55445"/>
    <cellStyle name="Currency 2 2 2 4 2 4 3" xfId="27437"/>
    <cellStyle name="Currency 2 2 2 4 2 4 4" xfId="27438"/>
    <cellStyle name="Currency 2 2 2 4 2 5" xfId="27439"/>
    <cellStyle name="Currency 2 2 2 4 2 5 2" xfId="27440"/>
    <cellStyle name="Currency 2 2 2 4 2 5 2 2" xfId="27441"/>
    <cellStyle name="Currency 2 2 2 4 2 5 2 3" xfId="55446"/>
    <cellStyle name="Currency 2 2 2 4 2 5 3" xfId="27442"/>
    <cellStyle name="Currency 2 2 2 4 2 5 4" xfId="27443"/>
    <cellStyle name="Currency 2 2 2 4 2 6" xfId="27444"/>
    <cellStyle name="Currency 2 2 2 4 2 6 2" xfId="27445"/>
    <cellStyle name="Currency 2 2 2 4 2 6 3" xfId="55447"/>
    <cellStyle name="Currency 2 2 2 4 2 7" xfId="27446"/>
    <cellStyle name="Currency 2 2 2 4 2 8" xfId="27447"/>
    <cellStyle name="Currency 2 2 2 4 3" xfId="27448"/>
    <cellStyle name="Currency 2 2 2 4 3 2" xfId="27449"/>
    <cellStyle name="Currency 2 2 2 4 3 2 2" xfId="27450"/>
    <cellStyle name="Currency 2 2 2 4 3 2 2 2" xfId="27451"/>
    <cellStyle name="Currency 2 2 2 4 3 2 2 2 2" xfId="27452"/>
    <cellStyle name="Currency 2 2 2 4 3 2 2 2 3" xfId="55448"/>
    <cellStyle name="Currency 2 2 2 4 3 2 2 3" xfId="27453"/>
    <cellStyle name="Currency 2 2 2 4 3 2 2 4" xfId="27454"/>
    <cellStyle name="Currency 2 2 2 4 3 2 3" xfId="27455"/>
    <cellStyle name="Currency 2 2 2 4 3 2 3 2" xfId="27456"/>
    <cellStyle name="Currency 2 2 2 4 3 2 3 2 2" xfId="27457"/>
    <cellStyle name="Currency 2 2 2 4 3 2 3 2 3" xfId="55449"/>
    <cellStyle name="Currency 2 2 2 4 3 2 3 3" xfId="27458"/>
    <cellStyle name="Currency 2 2 2 4 3 2 3 4" xfId="27459"/>
    <cellStyle name="Currency 2 2 2 4 3 2 4" xfId="27460"/>
    <cellStyle name="Currency 2 2 2 4 3 2 4 2" xfId="27461"/>
    <cellStyle name="Currency 2 2 2 4 3 2 4 3" xfId="55450"/>
    <cellStyle name="Currency 2 2 2 4 3 2 5" xfId="27462"/>
    <cellStyle name="Currency 2 2 2 4 3 2 6" xfId="27463"/>
    <cellStyle name="Currency 2 2 2 4 3 3" xfId="27464"/>
    <cellStyle name="Currency 2 2 2 4 3 3 2" xfId="27465"/>
    <cellStyle name="Currency 2 2 2 4 3 3 2 2" xfId="27466"/>
    <cellStyle name="Currency 2 2 2 4 3 3 2 3" xfId="55451"/>
    <cellStyle name="Currency 2 2 2 4 3 3 3" xfId="27467"/>
    <cellStyle name="Currency 2 2 2 4 3 3 4" xfId="27468"/>
    <cellStyle name="Currency 2 2 2 4 3 4" xfId="27469"/>
    <cellStyle name="Currency 2 2 2 4 3 4 2" xfId="27470"/>
    <cellStyle name="Currency 2 2 2 4 3 4 2 2" xfId="27471"/>
    <cellStyle name="Currency 2 2 2 4 3 4 2 3" xfId="55452"/>
    <cellStyle name="Currency 2 2 2 4 3 4 3" xfId="27472"/>
    <cellStyle name="Currency 2 2 2 4 3 4 4" xfId="27473"/>
    <cellStyle name="Currency 2 2 2 4 3 5" xfId="27474"/>
    <cellStyle name="Currency 2 2 2 4 3 5 2" xfId="27475"/>
    <cellStyle name="Currency 2 2 2 4 3 5 3" xfId="55453"/>
    <cellStyle name="Currency 2 2 2 4 3 6" xfId="27476"/>
    <cellStyle name="Currency 2 2 2 4 3 7" xfId="27477"/>
    <cellStyle name="Currency 2 2 2 4 4" xfId="27478"/>
    <cellStyle name="Currency 2 2 2 4 4 2" xfId="27479"/>
    <cellStyle name="Currency 2 2 2 4 4 2 2" xfId="27480"/>
    <cellStyle name="Currency 2 2 2 4 4 2 2 2" xfId="27481"/>
    <cellStyle name="Currency 2 2 2 4 4 2 2 3" xfId="55454"/>
    <cellStyle name="Currency 2 2 2 4 4 2 3" xfId="27482"/>
    <cellStyle name="Currency 2 2 2 4 4 2 4" xfId="27483"/>
    <cellStyle name="Currency 2 2 2 4 4 3" xfId="27484"/>
    <cellStyle name="Currency 2 2 2 4 4 3 2" xfId="27485"/>
    <cellStyle name="Currency 2 2 2 4 4 3 2 2" xfId="27486"/>
    <cellStyle name="Currency 2 2 2 4 4 3 2 3" xfId="55455"/>
    <cellStyle name="Currency 2 2 2 4 4 3 3" xfId="27487"/>
    <cellStyle name="Currency 2 2 2 4 4 3 4" xfId="27488"/>
    <cellStyle name="Currency 2 2 2 4 4 4" xfId="27489"/>
    <cellStyle name="Currency 2 2 2 4 4 4 2" xfId="27490"/>
    <cellStyle name="Currency 2 2 2 4 4 4 3" xfId="55456"/>
    <cellStyle name="Currency 2 2 2 4 4 5" xfId="27491"/>
    <cellStyle name="Currency 2 2 2 4 4 6" xfId="27492"/>
    <cellStyle name="Currency 2 2 2 4 5" xfId="27493"/>
    <cellStyle name="Currency 2 2 2 4 5 2" xfId="27494"/>
    <cellStyle name="Currency 2 2 2 4 5 2 2" xfId="27495"/>
    <cellStyle name="Currency 2 2 2 4 5 2 2 2" xfId="27496"/>
    <cellStyle name="Currency 2 2 2 4 5 2 2 3" xfId="55457"/>
    <cellStyle name="Currency 2 2 2 4 5 2 3" xfId="27497"/>
    <cellStyle name="Currency 2 2 2 4 5 2 4" xfId="27498"/>
    <cellStyle name="Currency 2 2 2 4 5 3" xfId="27499"/>
    <cellStyle name="Currency 2 2 2 4 5 3 2" xfId="27500"/>
    <cellStyle name="Currency 2 2 2 4 5 3 3" xfId="55458"/>
    <cellStyle name="Currency 2 2 2 4 5 4" xfId="27501"/>
    <cellStyle name="Currency 2 2 2 4 5 5" xfId="27502"/>
    <cellStyle name="Currency 2 2 2 4 6" xfId="27503"/>
    <cellStyle name="Currency 2 2 2 4 6 2" xfId="27504"/>
    <cellStyle name="Currency 2 2 2 4 6 2 2" xfId="27505"/>
    <cellStyle name="Currency 2 2 2 4 6 2 3" xfId="55459"/>
    <cellStyle name="Currency 2 2 2 4 6 3" xfId="27506"/>
    <cellStyle name="Currency 2 2 2 4 6 4" xfId="27507"/>
    <cellStyle name="Currency 2 2 2 4 7" xfId="27508"/>
    <cellStyle name="Currency 2 2 2 4 7 2" xfId="27509"/>
    <cellStyle name="Currency 2 2 2 4 7 2 2" xfId="27510"/>
    <cellStyle name="Currency 2 2 2 4 7 2 3" xfId="55460"/>
    <cellStyle name="Currency 2 2 2 4 7 3" xfId="27511"/>
    <cellStyle name="Currency 2 2 2 4 7 4" xfId="27512"/>
    <cellStyle name="Currency 2 2 2 4 8" xfId="27513"/>
    <cellStyle name="Currency 2 2 2 4 8 2" xfId="27514"/>
    <cellStyle name="Currency 2 2 2 4 8 3" xfId="55461"/>
    <cellStyle name="Currency 2 2 2 4 9" xfId="27515"/>
    <cellStyle name="Currency 2 2 2 5" xfId="27516"/>
    <cellStyle name="Currency 2 2 2 5 10" xfId="27517"/>
    <cellStyle name="Currency 2 2 2 5 2" xfId="27518"/>
    <cellStyle name="Currency 2 2 2 5 2 2" xfId="27519"/>
    <cellStyle name="Currency 2 2 2 5 2 2 2" xfId="27520"/>
    <cellStyle name="Currency 2 2 2 5 2 2 2 2" xfId="27521"/>
    <cellStyle name="Currency 2 2 2 5 2 2 2 2 2" xfId="27522"/>
    <cellStyle name="Currency 2 2 2 5 2 2 2 2 2 2" xfId="27523"/>
    <cellStyle name="Currency 2 2 2 5 2 2 2 2 2 3" xfId="55462"/>
    <cellStyle name="Currency 2 2 2 5 2 2 2 2 3" xfId="27524"/>
    <cellStyle name="Currency 2 2 2 5 2 2 2 2 4" xfId="27525"/>
    <cellStyle name="Currency 2 2 2 5 2 2 2 3" xfId="27526"/>
    <cellStyle name="Currency 2 2 2 5 2 2 2 3 2" xfId="27527"/>
    <cellStyle name="Currency 2 2 2 5 2 2 2 3 2 2" xfId="27528"/>
    <cellStyle name="Currency 2 2 2 5 2 2 2 3 2 3" xfId="55463"/>
    <cellStyle name="Currency 2 2 2 5 2 2 2 3 3" xfId="27529"/>
    <cellStyle name="Currency 2 2 2 5 2 2 2 3 4" xfId="27530"/>
    <cellStyle name="Currency 2 2 2 5 2 2 2 4" xfId="27531"/>
    <cellStyle name="Currency 2 2 2 5 2 2 2 4 2" xfId="27532"/>
    <cellStyle name="Currency 2 2 2 5 2 2 2 4 3" xfId="55464"/>
    <cellStyle name="Currency 2 2 2 5 2 2 2 5" xfId="27533"/>
    <cellStyle name="Currency 2 2 2 5 2 2 2 6" xfId="27534"/>
    <cellStyle name="Currency 2 2 2 5 2 2 3" xfId="27535"/>
    <cellStyle name="Currency 2 2 2 5 2 2 3 2" xfId="27536"/>
    <cellStyle name="Currency 2 2 2 5 2 2 3 2 2" xfId="27537"/>
    <cellStyle name="Currency 2 2 2 5 2 2 3 2 3" xfId="55465"/>
    <cellStyle name="Currency 2 2 2 5 2 2 3 3" xfId="27538"/>
    <cellStyle name="Currency 2 2 2 5 2 2 3 4" xfId="27539"/>
    <cellStyle name="Currency 2 2 2 5 2 2 4" xfId="27540"/>
    <cellStyle name="Currency 2 2 2 5 2 2 4 2" xfId="27541"/>
    <cellStyle name="Currency 2 2 2 5 2 2 4 2 2" xfId="27542"/>
    <cellStyle name="Currency 2 2 2 5 2 2 4 2 3" xfId="55466"/>
    <cellStyle name="Currency 2 2 2 5 2 2 4 3" xfId="27543"/>
    <cellStyle name="Currency 2 2 2 5 2 2 4 4" xfId="27544"/>
    <cellStyle name="Currency 2 2 2 5 2 2 5" xfId="27545"/>
    <cellStyle name="Currency 2 2 2 5 2 2 5 2" xfId="27546"/>
    <cellStyle name="Currency 2 2 2 5 2 2 5 3" xfId="55467"/>
    <cellStyle name="Currency 2 2 2 5 2 2 6" xfId="27547"/>
    <cellStyle name="Currency 2 2 2 5 2 2 7" xfId="27548"/>
    <cellStyle name="Currency 2 2 2 5 2 3" xfId="27549"/>
    <cellStyle name="Currency 2 2 2 5 2 3 2" xfId="27550"/>
    <cellStyle name="Currency 2 2 2 5 2 3 2 2" xfId="27551"/>
    <cellStyle name="Currency 2 2 2 5 2 3 2 2 2" xfId="27552"/>
    <cellStyle name="Currency 2 2 2 5 2 3 2 2 3" xfId="55468"/>
    <cellStyle name="Currency 2 2 2 5 2 3 2 3" xfId="27553"/>
    <cellStyle name="Currency 2 2 2 5 2 3 2 4" xfId="27554"/>
    <cellStyle name="Currency 2 2 2 5 2 3 3" xfId="27555"/>
    <cellStyle name="Currency 2 2 2 5 2 3 3 2" xfId="27556"/>
    <cellStyle name="Currency 2 2 2 5 2 3 3 2 2" xfId="27557"/>
    <cellStyle name="Currency 2 2 2 5 2 3 3 2 3" xfId="55469"/>
    <cellStyle name="Currency 2 2 2 5 2 3 3 3" xfId="27558"/>
    <cellStyle name="Currency 2 2 2 5 2 3 3 4" xfId="27559"/>
    <cellStyle name="Currency 2 2 2 5 2 3 4" xfId="27560"/>
    <cellStyle name="Currency 2 2 2 5 2 3 4 2" xfId="27561"/>
    <cellStyle name="Currency 2 2 2 5 2 3 4 3" xfId="55470"/>
    <cellStyle name="Currency 2 2 2 5 2 3 5" xfId="27562"/>
    <cellStyle name="Currency 2 2 2 5 2 3 6" xfId="27563"/>
    <cellStyle name="Currency 2 2 2 5 2 4" xfId="27564"/>
    <cellStyle name="Currency 2 2 2 5 2 4 2" xfId="27565"/>
    <cellStyle name="Currency 2 2 2 5 2 4 2 2" xfId="27566"/>
    <cellStyle name="Currency 2 2 2 5 2 4 2 3" xfId="55471"/>
    <cellStyle name="Currency 2 2 2 5 2 4 3" xfId="27567"/>
    <cellStyle name="Currency 2 2 2 5 2 4 4" xfId="27568"/>
    <cellStyle name="Currency 2 2 2 5 2 5" xfId="27569"/>
    <cellStyle name="Currency 2 2 2 5 2 5 2" xfId="27570"/>
    <cellStyle name="Currency 2 2 2 5 2 5 2 2" xfId="27571"/>
    <cellStyle name="Currency 2 2 2 5 2 5 2 3" xfId="55472"/>
    <cellStyle name="Currency 2 2 2 5 2 5 3" xfId="27572"/>
    <cellStyle name="Currency 2 2 2 5 2 5 4" xfId="27573"/>
    <cellStyle name="Currency 2 2 2 5 2 6" xfId="27574"/>
    <cellStyle name="Currency 2 2 2 5 2 6 2" xfId="27575"/>
    <cellStyle name="Currency 2 2 2 5 2 6 3" xfId="55473"/>
    <cellStyle name="Currency 2 2 2 5 2 7" xfId="27576"/>
    <cellStyle name="Currency 2 2 2 5 2 8" xfId="27577"/>
    <cellStyle name="Currency 2 2 2 5 3" xfId="27578"/>
    <cellStyle name="Currency 2 2 2 5 3 2" xfId="27579"/>
    <cellStyle name="Currency 2 2 2 5 3 2 2" xfId="27580"/>
    <cellStyle name="Currency 2 2 2 5 3 2 2 2" xfId="27581"/>
    <cellStyle name="Currency 2 2 2 5 3 2 2 2 2" xfId="27582"/>
    <cellStyle name="Currency 2 2 2 5 3 2 2 2 3" xfId="55474"/>
    <cellStyle name="Currency 2 2 2 5 3 2 2 3" xfId="27583"/>
    <cellStyle name="Currency 2 2 2 5 3 2 2 4" xfId="27584"/>
    <cellStyle name="Currency 2 2 2 5 3 2 3" xfId="27585"/>
    <cellStyle name="Currency 2 2 2 5 3 2 3 2" xfId="27586"/>
    <cellStyle name="Currency 2 2 2 5 3 2 3 2 2" xfId="27587"/>
    <cellStyle name="Currency 2 2 2 5 3 2 3 2 3" xfId="55475"/>
    <cellStyle name="Currency 2 2 2 5 3 2 3 3" xfId="27588"/>
    <cellStyle name="Currency 2 2 2 5 3 2 3 4" xfId="27589"/>
    <cellStyle name="Currency 2 2 2 5 3 2 4" xfId="27590"/>
    <cellStyle name="Currency 2 2 2 5 3 2 4 2" xfId="27591"/>
    <cellStyle name="Currency 2 2 2 5 3 2 4 3" xfId="55476"/>
    <cellStyle name="Currency 2 2 2 5 3 2 5" xfId="27592"/>
    <cellStyle name="Currency 2 2 2 5 3 2 6" xfId="27593"/>
    <cellStyle name="Currency 2 2 2 5 3 3" xfId="27594"/>
    <cellStyle name="Currency 2 2 2 5 3 3 2" xfId="27595"/>
    <cellStyle name="Currency 2 2 2 5 3 3 2 2" xfId="27596"/>
    <cellStyle name="Currency 2 2 2 5 3 3 2 3" xfId="55477"/>
    <cellStyle name="Currency 2 2 2 5 3 3 3" xfId="27597"/>
    <cellStyle name="Currency 2 2 2 5 3 3 4" xfId="27598"/>
    <cellStyle name="Currency 2 2 2 5 3 4" xfId="27599"/>
    <cellStyle name="Currency 2 2 2 5 3 4 2" xfId="27600"/>
    <cellStyle name="Currency 2 2 2 5 3 4 2 2" xfId="27601"/>
    <cellStyle name="Currency 2 2 2 5 3 4 2 3" xfId="55478"/>
    <cellStyle name="Currency 2 2 2 5 3 4 3" xfId="27602"/>
    <cellStyle name="Currency 2 2 2 5 3 4 4" xfId="27603"/>
    <cellStyle name="Currency 2 2 2 5 3 5" xfId="27604"/>
    <cellStyle name="Currency 2 2 2 5 3 5 2" xfId="27605"/>
    <cellStyle name="Currency 2 2 2 5 3 5 3" xfId="55479"/>
    <cellStyle name="Currency 2 2 2 5 3 6" xfId="27606"/>
    <cellStyle name="Currency 2 2 2 5 3 7" xfId="27607"/>
    <cellStyle name="Currency 2 2 2 5 4" xfId="27608"/>
    <cellStyle name="Currency 2 2 2 5 4 2" xfId="27609"/>
    <cellStyle name="Currency 2 2 2 5 4 2 2" xfId="27610"/>
    <cellStyle name="Currency 2 2 2 5 4 2 2 2" xfId="27611"/>
    <cellStyle name="Currency 2 2 2 5 4 2 2 3" xfId="55480"/>
    <cellStyle name="Currency 2 2 2 5 4 2 3" xfId="27612"/>
    <cellStyle name="Currency 2 2 2 5 4 2 4" xfId="27613"/>
    <cellStyle name="Currency 2 2 2 5 4 3" xfId="27614"/>
    <cellStyle name="Currency 2 2 2 5 4 3 2" xfId="27615"/>
    <cellStyle name="Currency 2 2 2 5 4 3 2 2" xfId="27616"/>
    <cellStyle name="Currency 2 2 2 5 4 3 2 3" xfId="55481"/>
    <cellStyle name="Currency 2 2 2 5 4 3 3" xfId="27617"/>
    <cellStyle name="Currency 2 2 2 5 4 3 4" xfId="27618"/>
    <cellStyle name="Currency 2 2 2 5 4 4" xfId="27619"/>
    <cellStyle name="Currency 2 2 2 5 4 4 2" xfId="27620"/>
    <cellStyle name="Currency 2 2 2 5 4 4 3" xfId="55482"/>
    <cellStyle name="Currency 2 2 2 5 4 5" xfId="27621"/>
    <cellStyle name="Currency 2 2 2 5 4 6" xfId="27622"/>
    <cellStyle name="Currency 2 2 2 5 5" xfId="27623"/>
    <cellStyle name="Currency 2 2 2 5 5 2" xfId="27624"/>
    <cellStyle name="Currency 2 2 2 5 5 2 2" xfId="27625"/>
    <cellStyle name="Currency 2 2 2 5 5 2 2 2" xfId="27626"/>
    <cellStyle name="Currency 2 2 2 5 5 2 2 3" xfId="55483"/>
    <cellStyle name="Currency 2 2 2 5 5 2 3" xfId="27627"/>
    <cellStyle name="Currency 2 2 2 5 5 2 4" xfId="27628"/>
    <cellStyle name="Currency 2 2 2 5 5 3" xfId="27629"/>
    <cellStyle name="Currency 2 2 2 5 5 3 2" xfId="27630"/>
    <cellStyle name="Currency 2 2 2 5 5 3 3" xfId="55484"/>
    <cellStyle name="Currency 2 2 2 5 5 4" xfId="27631"/>
    <cellStyle name="Currency 2 2 2 5 5 5" xfId="27632"/>
    <cellStyle name="Currency 2 2 2 5 6" xfId="27633"/>
    <cellStyle name="Currency 2 2 2 5 6 2" xfId="27634"/>
    <cellStyle name="Currency 2 2 2 5 6 2 2" xfId="27635"/>
    <cellStyle name="Currency 2 2 2 5 6 2 3" xfId="55485"/>
    <cellStyle name="Currency 2 2 2 5 6 3" xfId="27636"/>
    <cellStyle name="Currency 2 2 2 5 6 4" xfId="27637"/>
    <cellStyle name="Currency 2 2 2 5 7" xfId="27638"/>
    <cellStyle name="Currency 2 2 2 5 7 2" xfId="27639"/>
    <cellStyle name="Currency 2 2 2 5 7 2 2" xfId="27640"/>
    <cellStyle name="Currency 2 2 2 5 7 2 3" xfId="55486"/>
    <cellStyle name="Currency 2 2 2 5 7 3" xfId="27641"/>
    <cellStyle name="Currency 2 2 2 5 7 4" xfId="27642"/>
    <cellStyle name="Currency 2 2 2 5 8" xfId="27643"/>
    <cellStyle name="Currency 2 2 2 5 8 2" xfId="27644"/>
    <cellStyle name="Currency 2 2 2 5 8 3" xfId="55487"/>
    <cellStyle name="Currency 2 2 2 5 9" xfId="27645"/>
    <cellStyle name="Currency 2 2 2 6" xfId="27646"/>
    <cellStyle name="Currency 2 2 2 6 10" xfId="27647"/>
    <cellStyle name="Currency 2 2 2 6 2" xfId="27648"/>
    <cellStyle name="Currency 2 2 2 6 2 2" xfId="27649"/>
    <cellStyle name="Currency 2 2 2 6 2 2 2" xfId="27650"/>
    <cellStyle name="Currency 2 2 2 6 2 2 2 2" xfId="27651"/>
    <cellStyle name="Currency 2 2 2 6 2 2 2 2 2" xfId="27652"/>
    <cellStyle name="Currency 2 2 2 6 2 2 2 2 2 2" xfId="27653"/>
    <cellStyle name="Currency 2 2 2 6 2 2 2 2 2 3" xfId="55488"/>
    <cellStyle name="Currency 2 2 2 6 2 2 2 2 3" xfId="27654"/>
    <cellStyle name="Currency 2 2 2 6 2 2 2 2 4" xfId="27655"/>
    <cellStyle name="Currency 2 2 2 6 2 2 2 3" xfId="27656"/>
    <cellStyle name="Currency 2 2 2 6 2 2 2 3 2" xfId="27657"/>
    <cellStyle name="Currency 2 2 2 6 2 2 2 3 2 2" xfId="27658"/>
    <cellStyle name="Currency 2 2 2 6 2 2 2 3 2 3" xfId="55489"/>
    <cellStyle name="Currency 2 2 2 6 2 2 2 3 3" xfId="27659"/>
    <cellStyle name="Currency 2 2 2 6 2 2 2 3 4" xfId="27660"/>
    <cellStyle name="Currency 2 2 2 6 2 2 2 4" xfId="27661"/>
    <cellStyle name="Currency 2 2 2 6 2 2 2 4 2" xfId="27662"/>
    <cellStyle name="Currency 2 2 2 6 2 2 2 4 3" xfId="55490"/>
    <cellStyle name="Currency 2 2 2 6 2 2 2 5" xfId="27663"/>
    <cellStyle name="Currency 2 2 2 6 2 2 2 6" xfId="27664"/>
    <cellStyle name="Currency 2 2 2 6 2 2 3" xfId="27665"/>
    <cellStyle name="Currency 2 2 2 6 2 2 3 2" xfId="27666"/>
    <cellStyle name="Currency 2 2 2 6 2 2 3 2 2" xfId="27667"/>
    <cellStyle name="Currency 2 2 2 6 2 2 3 2 3" xfId="55491"/>
    <cellStyle name="Currency 2 2 2 6 2 2 3 3" xfId="27668"/>
    <cellStyle name="Currency 2 2 2 6 2 2 3 4" xfId="27669"/>
    <cellStyle name="Currency 2 2 2 6 2 2 4" xfId="27670"/>
    <cellStyle name="Currency 2 2 2 6 2 2 4 2" xfId="27671"/>
    <cellStyle name="Currency 2 2 2 6 2 2 4 2 2" xfId="27672"/>
    <cellStyle name="Currency 2 2 2 6 2 2 4 2 3" xfId="55492"/>
    <cellStyle name="Currency 2 2 2 6 2 2 4 3" xfId="27673"/>
    <cellStyle name="Currency 2 2 2 6 2 2 4 4" xfId="27674"/>
    <cellStyle name="Currency 2 2 2 6 2 2 5" xfId="27675"/>
    <cellStyle name="Currency 2 2 2 6 2 2 5 2" xfId="27676"/>
    <cellStyle name="Currency 2 2 2 6 2 2 5 3" xfId="55493"/>
    <cellStyle name="Currency 2 2 2 6 2 2 6" xfId="27677"/>
    <cellStyle name="Currency 2 2 2 6 2 2 7" xfId="27678"/>
    <cellStyle name="Currency 2 2 2 6 2 3" xfId="27679"/>
    <cellStyle name="Currency 2 2 2 6 2 3 2" xfId="27680"/>
    <cellStyle name="Currency 2 2 2 6 2 3 2 2" xfId="27681"/>
    <cellStyle name="Currency 2 2 2 6 2 3 2 2 2" xfId="27682"/>
    <cellStyle name="Currency 2 2 2 6 2 3 2 2 3" xfId="55494"/>
    <cellStyle name="Currency 2 2 2 6 2 3 2 3" xfId="27683"/>
    <cellStyle name="Currency 2 2 2 6 2 3 2 4" xfId="27684"/>
    <cellStyle name="Currency 2 2 2 6 2 3 3" xfId="27685"/>
    <cellStyle name="Currency 2 2 2 6 2 3 3 2" xfId="27686"/>
    <cellStyle name="Currency 2 2 2 6 2 3 3 2 2" xfId="27687"/>
    <cellStyle name="Currency 2 2 2 6 2 3 3 2 3" xfId="55495"/>
    <cellStyle name="Currency 2 2 2 6 2 3 3 3" xfId="27688"/>
    <cellStyle name="Currency 2 2 2 6 2 3 3 4" xfId="27689"/>
    <cellStyle name="Currency 2 2 2 6 2 3 4" xfId="27690"/>
    <cellStyle name="Currency 2 2 2 6 2 3 4 2" xfId="27691"/>
    <cellStyle name="Currency 2 2 2 6 2 3 4 3" xfId="55496"/>
    <cellStyle name="Currency 2 2 2 6 2 3 5" xfId="27692"/>
    <cellStyle name="Currency 2 2 2 6 2 3 6" xfId="27693"/>
    <cellStyle name="Currency 2 2 2 6 2 4" xfId="27694"/>
    <cellStyle name="Currency 2 2 2 6 2 4 2" xfId="27695"/>
    <cellStyle name="Currency 2 2 2 6 2 4 2 2" xfId="27696"/>
    <cellStyle name="Currency 2 2 2 6 2 4 2 3" xfId="55497"/>
    <cellStyle name="Currency 2 2 2 6 2 4 3" xfId="27697"/>
    <cellStyle name="Currency 2 2 2 6 2 4 4" xfId="27698"/>
    <cellStyle name="Currency 2 2 2 6 2 5" xfId="27699"/>
    <cellStyle name="Currency 2 2 2 6 2 5 2" xfId="27700"/>
    <cellStyle name="Currency 2 2 2 6 2 5 2 2" xfId="27701"/>
    <cellStyle name="Currency 2 2 2 6 2 5 2 3" xfId="55498"/>
    <cellStyle name="Currency 2 2 2 6 2 5 3" xfId="27702"/>
    <cellStyle name="Currency 2 2 2 6 2 5 4" xfId="27703"/>
    <cellStyle name="Currency 2 2 2 6 2 6" xfId="27704"/>
    <cellStyle name="Currency 2 2 2 6 2 6 2" xfId="27705"/>
    <cellStyle name="Currency 2 2 2 6 2 6 3" xfId="55499"/>
    <cellStyle name="Currency 2 2 2 6 2 7" xfId="27706"/>
    <cellStyle name="Currency 2 2 2 6 2 8" xfId="27707"/>
    <cellStyle name="Currency 2 2 2 6 3" xfId="27708"/>
    <cellStyle name="Currency 2 2 2 6 3 2" xfId="27709"/>
    <cellStyle name="Currency 2 2 2 6 3 2 2" xfId="27710"/>
    <cellStyle name="Currency 2 2 2 6 3 2 2 2" xfId="27711"/>
    <cellStyle name="Currency 2 2 2 6 3 2 2 2 2" xfId="27712"/>
    <cellStyle name="Currency 2 2 2 6 3 2 2 2 3" xfId="55500"/>
    <cellStyle name="Currency 2 2 2 6 3 2 2 3" xfId="27713"/>
    <cellStyle name="Currency 2 2 2 6 3 2 2 4" xfId="27714"/>
    <cellStyle name="Currency 2 2 2 6 3 2 3" xfId="27715"/>
    <cellStyle name="Currency 2 2 2 6 3 2 3 2" xfId="27716"/>
    <cellStyle name="Currency 2 2 2 6 3 2 3 2 2" xfId="27717"/>
    <cellStyle name="Currency 2 2 2 6 3 2 3 2 3" xfId="55501"/>
    <cellStyle name="Currency 2 2 2 6 3 2 3 3" xfId="27718"/>
    <cellStyle name="Currency 2 2 2 6 3 2 3 4" xfId="27719"/>
    <cellStyle name="Currency 2 2 2 6 3 2 4" xfId="27720"/>
    <cellStyle name="Currency 2 2 2 6 3 2 4 2" xfId="27721"/>
    <cellStyle name="Currency 2 2 2 6 3 2 4 3" xfId="55502"/>
    <cellStyle name="Currency 2 2 2 6 3 2 5" xfId="27722"/>
    <cellStyle name="Currency 2 2 2 6 3 2 6" xfId="27723"/>
    <cellStyle name="Currency 2 2 2 6 3 3" xfId="27724"/>
    <cellStyle name="Currency 2 2 2 6 3 3 2" xfId="27725"/>
    <cellStyle name="Currency 2 2 2 6 3 3 2 2" xfId="27726"/>
    <cellStyle name="Currency 2 2 2 6 3 3 2 3" xfId="55503"/>
    <cellStyle name="Currency 2 2 2 6 3 3 3" xfId="27727"/>
    <cellStyle name="Currency 2 2 2 6 3 3 4" xfId="27728"/>
    <cellStyle name="Currency 2 2 2 6 3 4" xfId="27729"/>
    <cellStyle name="Currency 2 2 2 6 3 4 2" xfId="27730"/>
    <cellStyle name="Currency 2 2 2 6 3 4 2 2" xfId="27731"/>
    <cellStyle name="Currency 2 2 2 6 3 4 2 3" xfId="55504"/>
    <cellStyle name="Currency 2 2 2 6 3 4 3" xfId="27732"/>
    <cellStyle name="Currency 2 2 2 6 3 4 4" xfId="27733"/>
    <cellStyle name="Currency 2 2 2 6 3 5" xfId="27734"/>
    <cellStyle name="Currency 2 2 2 6 3 5 2" xfId="27735"/>
    <cellStyle name="Currency 2 2 2 6 3 5 3" xfId="55505"/>
    <cellStyle name="Currency 2 2 2 6 3 6" xfId="27736"/>
    <cellStyle name="Currency 2 2 2 6 3 7" xfId="27737"/>
    <cellStyle name="Currency 2 2 2 6 4" xfId="27738"/>
    <cellStyle name="Currency 2 2 2 6 4 2" xfId="27739"/>
    <cellStyle name="Currency 2 2 2 6 4 2 2" xfId="27740"/>
    <cellStyle name="Currency 2 2 2 6 4 2 2 2" xfId="27741"/>
    <cellStyle name="Currency 2 2 2 6 4 2 2 3" xfId="55506"/>
    <cellStyle name="Currency 2 2 2 6 4 2 3" xfId="27742"/>
    <cellStyle name="Currency 2 2 2 6 4 2 4" xfId="27743"/>
    <cellStyle name="Currency 2 2 2 6 4 3" xfId="27744"/>
    <cellStyle name="Currency 2 2 2 6 4 3 2" xfId="27745"/>
    <cellStyle name="Currency 2 2 2 6 4 3 2 2" xfId="27746"/>
    <cellStyle name="Currency 2 2 2 6 4 3 2 3" xfId="55507"/>
    <cellStyle name="Currency 2 2 2 6 4 3 3" xfId="27747"/>
    <cellStyle name="Currency 2 2 2 6 4 3 4" xfId="27748"/>
    <cellStyle name="Currency 2 2 2 6 4 4" xfId="27749"/>
    <cellStyle name="Currency 2 2 2 6 4 4 2" xfId="27750"/>
    <cellStyle name="Currency 2 2 2 6 4 4 3" xfId="55508"/>
    <cellStyle name="Currency 2 2 2 6 4 5" xfId="27751"/>
    <cellStyle name="Currency 2 2 2 6 4 6" xfId="27752"/>
    <cellStyle name="Currency 2 2 2 6 5" xfId="27753"/>
    <cellStyle name="Currency 2 2 2 6 5 2" xfId="27754"/>
    <cellStyle name="Currency 2 2 2 6 5 2 2" xfId="27755"/>
    <cellStyle name="Currency 2 2 2 6 5 2 2 2" xfId="27756"/>
    <cellStyle name="Currency 2 2 2 6 5 2 2 3" xfId="55509"/>
    <cellStyle name="Currency 2 2 2 6 5 2 3" xfId="27757"/>
    <cellStyle name="Currency 2 2 2 6 5 2 4" xfId="27758"/>
    <cellStyle name="Currency 2 2 2 6 5 3" xfId="27759"/>
    <cellStyle name="Currency 2 2 2 6 5 3 2" xfId="27760"/>
    <cellStyle name="Currency 2 2 2 6 5 3 3" xfId="55510"/>
    <cellStyle name="Currency 2 2 2 6 5 4" xfId="27761"/>
    <cellStyle name="Currency 2 2 2 6 5 5" xfId="27762"/>
    <cellStyle name="Currency 2 2 2 6 6" xfId="27763"/>
    <cellStyle name="Currency 2 2 2 6 6 2" xfId="27764"/>
    <cellStyle name="Currency 2 2 2 6 6 2 2" xfId="27765"/>
    <cellStyle name="Currency 2 2 2 6 6 2 3" xfId="55511"/>
    <cellStyle name="Currency 2 2 2 6 6 3" xfId="27766"/>
    <cellStyle name="Currency 2 2 2 6 6 4" xfId="27767"/>
    <cellStyle name="Currency 2 2 2 6 7" xfId="27768"/>
    <cellStyle name="Currency 2 2 2 6 7 2" xfId="27769"/>
    <cellStyle name="Currency 2 2 2 6 7 2 2" xfId="27770"/>
    <cellStyle name="Currency 2 2 2 6 7 2 3" xfId="55512"/>
    <cellStyle name="Currency 2 2 2 6 7 3" xfId="27771"/>
    <cellStyle name="Currency 2 2 2 6 7 4" xfId="27772"/>
    <cellStyle name="Currency 2 2 2 6 8" xfId="27773"/>
    <cellStyle name="Currency 2 2 2 6 8 2" xfId="27774"/>
    <cellStyle name="Currency 2 2 2 6 8 3" xfId="55513"/>
    <cellStyle name="Currency 2 2 2 6 9" xfId="27775"/>
    <cellStyle name="Currency 2 2 2 7" xfId="27776"/>
    <cellStyle name="Currency 2 2 2 7 2" xfId="27777"/>
    <cellStyle name="Currency 2 2 2 7 2 2" xfId="27778"/>
    <cellStyle name="Currency 2 2 2 7 2 2 2" xfId="27779"/>
    <cellStyle name="Currency 2 2 2 7 2 2 2 2" xfId="27780"/>
    <cellStyle name="Currency 2 2 2 7 2 2 2 2 2" xfId="27781"/>
    <cellStyle name="Currency 2 2 2 7 2 2 2 2 3" xfId="55514"/>
    <cellStyle name="Currency 2 2 2 7 2 2 2 3" xfId="27782"/>
    <cellStyle name="Currency 2 2 2 7 2 2 2 4" xfId="27783"/>
    <cellStyle name="Currency 2 2 2 7 2 2 3" xfId="27784"/>
    <cellStyle name="Currency 2 2 2 7 2 2 3 2" xfId="27785"/>
    <cellStyle name="Currency 2 2 2 7 2 2 3 2 2" xfId="27786"/>
    <cellStyle name="Currency 2 2 2 7 2 2 3 2 3" xfId="55515"/>
    <cellStyle name="Currency 2 2 2 7 2 2 3 3" xfId="27787"/>
    <cellStyle name="Currency 2 2 2 7 2 2 3 4" xfId="27788"/>
    <cellStyle name="Currency 2 2 2 7 2 2 4" xfId="27789"/>
    <cellStyle name="Currency 2 2 2 7 2 2 4 2" xfId="27790"/>
    <cellStyle name="Currency 2 2 2 7 2 2 4 3" xfId="55516"/>
    <cellStyle name="Currency 2 2 2 7 2 2 5" xfId="27791"/>
    <cellStyle name="Currency 2 2 2 7 2 2 6" xfId="27792"/>
    <cellStyle name="Currency 2 2 2 7 2 3" xfId="27793"/>
    <cellStyle name="Currency 2 2 2 7 2 3 2" xfId="27794"/>
    <cellStyle name="Currency 2 2 2 7 2 3 2 2" xfId="27795"/>
    <cellStyle name="Currency 2 2 2 7 2 3 2 3" xfId="55517"/>
    <cellStyle name="Currency 2 2 2 7 2 3 3" xfId="27796"/>
    <cellStyle name="Currency 2 2 2 7 2 3 4" xfId="27797"/>
    <cellStyle name="Currency 2 2 2 7 2 4" xfId="27798"/>
    <cellStyle name="Currency 2 2 2 7 2 4 2" xfId="27799"/>
    <cellStyle name="Currency 2 2 2 7 2 4 2 2" xfId="27800"/>
    <cellStyle name="Currency 2 2 2 7 2 4 2 3" xfId="55518"/>
    <cellStyle name="Currency 2 2 2 7 2 4 3" xfId="27801"/>
    <cellStyle name="Currency 2 2 2 7 2 4 4" xfId="27802"/>
    <cellStyle name="Currency 2 2 2 7 2 5" xfId="27803"/>
    <cellStyle name="Currency 2 2 2 7 2 5 2" xfId="27804"/>
    <cellStyle name="Currency 2 2 2 7 2 5 3" xfId="55519"/>
    <cellStyle name="Currency 2 2 2 7 2 6" xfId="27805"/>
    <cellStyle name="Currency 2 2 2 7 2 7" xfId="27806"/>
    <cellStyle name="Currency 2 2 2 7 3" xfId="27807"/>
    <cellStyle name="Currency 2 2 2 7 3 2" xfId="27808"/>
    <cellStyle name="Currency 2 2 2 7 3 2 2" xfId="27809"/>
    <cellStyle name="Currency 2 2 2 7 3 2 2 2" xfId="27810"/>
    <cellStyle name="Currency 2 2 2 7 3 2 2 3" xfId="55520"/>
    <cellStyle name="Currency 2 2 2 7 3 2 3" xfId="27811"/>
    <cellStyle name="Currency 2 2 2 7 3 2 4" xfId="27812"/>
    <cellStyle name="Currency 2 2 2 7 3 3" xfId="27813"/>
    <cellStyle name="Currency 2 2 2 7 3 3 2" xfId="27814"/>
    <cellStyle name="Currency 2 2 2 7 3 3 2 2" xfId="27815"/>
    <cellStyle name="Currency 2 2 2 7 3 3 2 3" xfId="55521"/>
    <cellStyle name="Currency 2 2 2 7 3 3 3" xfId="27816"/>
    <cellStyle name="Currency 2 2 2 7 3 3 4" xfId="27817"/>
    <cellStyle name="Currency 2 2 2 7 3 4" xfId="27818"/>
    <cellStyle name="Currency 2 2 2 7 3 4 2" xfId="27819"/>
    <cellStyle name="Currency 2 2 2 7 3 4 3" xfId="55522"/>
    <cellStyle name="Currency 2 2 2 7 3 5" xfId="27820"/>
    <cellStyle name="Currency 2 2 2 7 3 6" xfId="27821"/>
    <cellStyle name="Currency 2 2 2 7 4" xfId="27822"/>
    <cellStyle name="Currency 2 2 2 7 4 2" xfId="27823"/>
    <cellStyle name="Currency 2 2 2 7 4 2 2" xfId="27824"/>
    <cellStyle name="Currency 2 2 2 7 4 2 3" xfId="55523"/>
    <cellStyle name="Currency 2 2 2 7 4 3" xfId="27825"/>
    <cellStyle name="Currency 2 2 2 7 4 4" xfId="27826"/>
    <cellStyle name="Currency 2 2 2 7 5" xfId="27827"/>
    <cellStyle name="Currency 2 2 2 7 5 2" xfId="27828"/>
    <cellStyle name="Currency 2 2 2 7 5 2 2" xfId="27829"/>
    <cellStyle name="Currency 2 2 2 7 5 2 3" xfId="55524"/>
    <cellStyle name="Currency 2 2 2 7 5 3" xfId="27830"/>
    <cellStyle name="Currency 2 2 2 7 5 4" xfId="27831"/>
    <cellStyle name="Currency 2 2 2 7 6" xfId="27832"/>
    <cellStyle name="Currency 2 2 2 7 6 2" xfId="27833"/>
    <cellStyle name="Currency 2 2 2 7 6 3" xfId="55525"/>
    <cellStyle name="Currency 2 2 2 7 7" xfId="27834"/>
    <cellStyle name="Currency 2 2 2 7 8" xfId="27835"/>
    <cellStyle name="Currency 2 2 2 8" xfId="27836"/>
    <cellStyle name="Currency 2 2 2 8 2" xfId="27837"/>
    <cellStyle name="Currency 2 2 2 8 2 2" xfId="27838"/>
    <cellStyle name="Currency 2 2 2 8 2 2 2" xfId="27839"/>
    <cellStyle name="Currency 2 2 2 8 2 2 2 2" xfId="27840"/>
    <cellStyle name="Currency 2 2 2 8 2 2 2 3" xfId="55526"/>
    <cellStyle name="Currency 2 2 2 8 2 2 3" xfId="27841"/>
    <cellStyle name="Currency 2 2 2 8 2 2 4" xfId="27842"/>
    <cellStyle name="Currency 2 2 2 8 2 3" xfId="27843"/>
    <cellStyle name="Currency 2 2 2 8 2 3 2" xfId="27844"/>
    <cellStyle name="Currency 2 2 2 8 2 3 2 2" xfId="27845"/>
    <cellStyle name="Currency 2 2 2 8 2 3 2 3" xfId="55527"/>
    <cellStyle name="Currency 2 2 2 8 2 3 3" xfId="27846"/>
    <cellStyle name="Currency 2 2 2 8 2 3 4" xfId="27847"/>
    <cellStyle name="Currency 2 2 2 8 2 4" xfId="27848"/>
    <cellStyle name="Currency 2 2 2 8 2 4 2" xfId="27849"/>
    <cellStyle name="Currency 2 2 2 8 2 4 3" xfId="55528"/>
    <cellStyle name="Currency 2 2 2 8 2 5" xfId="27850"/>
    <cellStyle name="Currency 2 2 2 8 2 6" xfId="27851"/>
    <cellStyle name="Currency 2 2 2 8 3" xfId="27852"/>
    <cellStyle name="Currency 2 2 2 8 3 2" xfId="27853"/>
    <cellStyle name="Currency 2 2 2 8 3 2 2" xfId="27854"/>
    <cellStyle name="Currency 2 2 2 8 3 2 3" xfId="55529"/>
    <cellStyle name="Currency 2 2 2 8 3 3" xfId="27855"/>
    <cellStyle name="Currency 2 2 2 8 3 4" xfId="27856"/>
    <cellStyle name="Currency 2 2 2 8 4" xfId="27857"/>
    <cellStyle name="Currency 2 2 2 8 4 2" xfId="27858"/>
    <cellStyle name="Currency 2 2 2 8 4 2 2" xfId="27859"/>
    <cellStyle name="Currency 2 2 2 8 4 2 3" xfId="55530"/>
    <cellStyle name="Currency 2 2 2 8 4 3" xfId="27860"/>
    <cellStyle name="Currency 2 2 2 8 4 4" xfId="27861"/>
    <cellStyle name="Currency 2 2 2 8 5" xfId="27862"/>
    <cellStyle name="Currency 2 2 2 8 5 2" xfId="27863"/>
    <cellStyle name="Currency 2 2 2 8 5 3" xfId="55531"/>
    <cellStyle name="Currency 2 2 2 8 6" xfId="27864"/>
    <cellStyle name="Currency 2 2 2 8 7" xfId="27865"/>
    <cellStyle name="Currency 2 2 2 9" xfId="27866"/>
    <cellStyle name="Currency 2 2 2 9 2" xfId="27867"/>
    <cellStyle name="Currency 2 2 2 9 2 2" xfId="27868"/>
    <cellStyle name="Currency 2 2 2 9 2 2 2" xfId="27869"/>
    <cellStyle name="Currency 2 2 2 9 2 2 3" xfId="55532"/>
    <cellStyle name="Currency 2 2 2 9 2 3" xfId="27870"/>
    <cellStyle name="Currency 2 2 2 9 2 4" xfId="27871"/>
    <cellStyle name="Currency 2 2 2 9 3" xfId="27872"/>
    <cellStyle name="Currency 2 2 2 9 3 2" xfId="27873"/>
    <cellStyle name="Currency 2 2 2 9 3 2 2" xfId="27874"/>
    <cellStyle name="Currency 2 2 2 9 3 2 3" xfId="55533"/>
    <cellStyle name="Currency 2 2 2 9 3 3" xfId="27875"/>
    <cellStyle name="Currency 2 2 2 9 3 4" xfId="27876"/>
    <cellStyle name="Currency 2 2 2 9 4" xfId="27877"/>
    <cellStyle name="Currency 2 2 2 9 4 2" xfId="27878"/>
    <cellStyle name="Currency 2 2 2 9 4 3" xfId="55534"/>
    <cellStyle name="Currency 2 2 2 9 5" xfId="27879"/>
    <cellStyle name="Currency 2 2 2 9 6" xfId="27880"/>
    <cellStyle name="Currency 2 2 3" xfId="27881"/>
    <cellStyle name="Currency 2 2 3 10" xfId="27882"/>
    <cellStyle name="Currency 2 2 3 11" xfId="27883"/>
    <cellStyle name="Currency 2 2 3 2" xfId="27884"/>
    <cellStyle name="Currency 2 2 3 2 10" xfId="27885"/>
    <cellStyle name="Currency 2 2 3 2 2" xfId="27886"/>
    <cellStyle name="Currency 2 2 3 2 2 2" xfId="27887"/>
    <cellStyle name="Currency 2 2 3 2 2 2 2" xfId="27888"/>
    <cellStyle name="Currency 2 2 3 2 2 2 2 2" xfId="27889"/>
    <cellStyle name="Currency 2 2 3 2 2 2 2 2 2" xfId="27890"/>
    <cellStyle name="Currency 2 2 3 2 2 2 2 2 2 2" xfId="27891"/>
    <cellStyle name="Currency 2 2 3 2 2 2 2 2 2 3" xfId="55535"/>
    <cellStyle name="Currency 2 2 3 2 2 2 2 2 3" xfId="27892"/>
    <cellStyle name="Currency 2 2 3 2 2 2 2 2 4" xfId="27893"/>
    <cellStyle name="Currency 2 2 3 2 2 2 2 3" xfId="27894"/>
    <cellStyle name="Currency 2 2 3 2 2 2 2 3 2" xfId="27895"/>
    <cellStyle name="Currency 2 2 3 2 2 2 2 3 2 2" xfId="27896"/>
    <cellStyle name="Currency 2 2 3 2 2 2 2 3 2 3" xfId="55536"/>
    <cellStyle name="Currency 2 2 3 2 2 2 2 3 3" xfId="27897"/>
    <cellStyle name="Currency 2 2 3 2 2 2 2 3 4" xfId="27898"/>
    <cellStyle name="Currency 2 2 3 2 2 2 2 4" xfId="27899"/>
    <cellStyle name="Currency 2 2 3 2 2 2 2 4 2" xfId="27900"/>
    <cellStyle name="Currency 2 2 3 2 2 2 2 4 3" xfId="55537"/>
    <cellStyle name="Currency 2 2 3 2 2 2 2 5" xfId="27901"/>
    <cellStyle name="Currency 2 2 3 2 2 2 2 6" xfId="27902"/>
    <cellStyle name="Currency 2 2 3 2 2 2 3" xfId="27903"/>
    <cellStyle name="Currency 2 2 3 2 2 2 3 2" xfId="27904"/>
    <cellStyle name="Currency 2 2 3 2 2 2 3 2 2" xfId="27905"/>
    <cellStyle name="Currency 2 2 3 2 2 2 3 2 3" xfId="55538"/>
    <cellStyle name="Currency 2 2 3 2 2 2 3 3" xfId="27906"/>
    <cellStyle name="Currency 2 2 3 2 2 2 3 4" xfId="27907"/>
    <cellStyle name="Currency 2 2 3 2 2 2 4" xfId="27908"/>
    <cellStyle name="Currency 2 2 3 2 2 2 4 2" xfId="27909"/>
    <cellStyle name="Currency 2 2 3 2 2 2 4 2 2" xfId="27910"/>
    <cellStyle name="Currency 2 2 3 2 2 2 4 2 3" xfId="55539"/>
    <cellStyle name="Currency 2 2 3 2 2 2 4 3" xfId="27911"/>
    <cellStyle name="Currency 2 2 3 2 2 2 4 4" xfId="27912"/>
    <cellStyle name="Currency 2 2 3 2 2 2 5" xfId="27913"/>
    <cellStyle name="Currency 2 2 3 2 2 2 5 2" xfId="27914"/>
    <cellStyle name="Currency 2 2 3 2 2 2 5 3" xfId="55540"/>
    <cellStyle name="Currency 2 2 3 2 2 2 6" xfId="27915"/>
    <cellStyle name="Currency 2 2 3 2 2 2 7" xfId="27916"/>
    <cellStyle name="Currency 2 2 3 2 2 3" xfId="27917"/>
    <cellStyle name="Currency 2 2 3 2 2 3 2" xfId="27918"/>
    <cellStyle name="Currency 2 2 3 2 2 3 2 2" xfId="27919"/>
    <cellStyle name="Currency 2 2 3 2 2 3 2 2 2" xfId="27920"/>
    <cellStyle name="Currency 2 2 3 2 2 3 2 2 3" xfId="55541"/>
    <cellStyle name="Currency 2 2 3 2 2 3 2 3" xfId="27921"/>
    <cellStyle name="Currency 2 2 3 2 2 3 2 4" xfId="27922"/>
    <cellStyle name="Currency 2 2 3 2 2 3 3" xfId="27923"/>
    <cellStyle name="Currency 2 2 3 2 2 3 3 2" xfId="27924"/>
    <cellStyle name="Currency 2 2 3 2 2 3 3 2 2" xfId="27925"/>
    <cellStyle name="Currency 2 2 3 2 2 3 3 2 3" xfId="55542"/>
    <cellStyle name="Currency 2 2 3 2 2 3 3 3" xfId="27926"/>
    <cellStyle name="Currency 2 2 3 2 2 3 3 4" xfId="27927"/>
    <cellStyle name="Currency 2 2 3 2 2 3 4" xfId="27928"/>
    <cellStyle name="Currency 2 2 3 2 2 3 4 2" xfId="27929"/>
    <cellStyle name="Currency 2 2 3 2 2 3 4 3" xfId="55543"/>
    <cellStyle name="Currency 2 2 3 2 2 3 5" xfId="27930"/>
    <cellStyle name="Currency 2 2 3 2 2 3 6" xfId="27931"/>
    <cellStyle name="Currency 2 2 3 2 2 4" xfId="27932"/>
    <cellStyle name="Currency 2 2 3 2 2 4 2" xfId="27933"/>
    <cellStyle name="Currency 2 2 3 2 2 4 2 2" xfId="27934"/>
    <cellStyle name="Currency 2 2 3 2 2 4 2 3" xfId="55544"/>
    <cellStyle name="Currency 2 2 3 2 2 4 3" xfId="27935"/>
    <cellStyle name="Currency 2 2 3 2 2 4 4" xfId="27936"/>
    <cellStyle name="Currency 2 2 3 2 2 5" xfId="27937"/>
    <cellStyle name="Currency 2 2 3 2 2 5 2" xfId="27938"/>
    <cellStyle name="Currency 2 2 3 2 2 5 2 2" xfId="27939"/>
    <cellStyle name="Currency 2 2 3 2 2 5 2 3" xfId="55545"/>
    <cellStyle name="Currency 2 2 3 2 2 5 3" xfId="27940"/>
    <cellStyle name="Currency 2 2 3 2 2 5 4" xfId="27941"/>
    <cellStyle name="Currency 2 2 3 2 2 6" xfId="27942"/>
    <cellStyle name="Currency 2 2 3 2 2 6 2" xfId="27943"/>
    <cellStyle name="Currency 2 2 3 2 2 6 3" xfId="55546"/>
    <cellStyle name="Currency 2 2 3 2 2 7" xfId="27944"/>
    <cellStyle name="Currency 2 2 3 2 2 8" xfId="27945"/>
    <cellStyle name="Currency 2 2 3 2 3" xfId="27946"/>
    <cellStyle name="Currency 2 2 3 2 3 2" xfId="27947"/>
    <cellStyle name="Currency 2 2 3 2 3 2 2" xfId="27948"/>
    <cellStyle name="Currency 2 2 3 2 3 2 2 2" xfId="27949"/>
    <cellStyle name="Currency 2 2 3 2 3 2 2 2 2" xfId="27950"/>
    <cellStyle name="Currency 2 2 3 2 3 2 2 2 3" xfId="55547"/>
    <cellStyle name="Currency 2 2 3 2 3 2 2 3" xfId="27951"/>
    <cellStyle name="Currency 2 2 3 2 3 2 2 4" xfId="27952"/>
    <cellStyle name="Currency 2 2 3 2 3 2 3" xfId="27953"/>
    <cellStyle name="Currency 2 2 3 2 3 2 3 2" xfId="27954"/>
    <cellStyle name="Currency 2 2 3 2 3 2 3 2 2" xfId="27955"/>
    <cellStyle name="Currency 2 2 3 2 3 2 3 2 3" xfId="55548"/>
    <cellStyle name="Currency 2 2 3 2 3 2 3 3" xfId="27956"/>
    <cellStyle name="Currency 2 2 3 2 3 2 3 4" xfId="27957"/>
    <cellStyle name="Currency 2 2 3 2 3 2 4" xfId="27958"/>
    <cellStyle name="Currency 2 2 3 2 3 2 4 2" xfId="27959"/>
    <cellStyle name="Currency 2 2 3 2 3 2 4 3" xfId="55549"/>
    <cellStyle name="Currency 2 2 3 2 3 2 5" xfId="27960"/>
    <cellStyle name="Currency 2 2 3 2 3 2 6" xfId="27961"/>
    <cellStyle name="Currency 2 2 3 2 3 3" xfId="27962"/>
    <cellStyle name="Currency 2 2 3 2 3 3 2" xfId="27963"/>
    <cellStyle name="Currency 2 2 3 2 3 3 2 2" xfId="27964"/>
    <cellStyle name="Currency 2 2 3 2 3 3 2 3" xfId="55550"/>
    <cellStyle name="Currency 2 2 3 2 3 3 3" xfId="27965"/>
    <cellStyle name="Currency 2 2 3 2 3 3 4" xfId="27966"/>
    <cellStyle name="Currency 2 2 3 2 3 4" xfId="27967"/>
    <cellStyle name="Currency 2 2 3 2 3 4 2" xfId="27968"/>
    <cellStyle name="Currency 2 2 3 2 3 4 2 2" xfId="27969"/>
    <cellStyle name="Currency 2 2 3 2 3 4 2 3" xfId="55551"/>
    <cellStyle name="Currency 2 2 3 2 3 4 3" xfId="27970"/>
    <cellStyle name="Currency 2 2 3 2 3 4 4" xfId="27971"/>
    <cellStyle name="Currency 2 2 3 2 3 5" xfId="27972"/>
    <cellStyle name="Currency 2 2 3 2 3 5 2" xfId="27973"/>
    <cellStyle name="Currency 2 2 3 2 3 5 3" xfId="55552"/>
    <cellStyle name="Currency 2 2 3 2 3 6" xfId="27974"/>
    <cellStyle name="Currency 2 2 3 2 3 7" xfId="27975"/>
    <cellStyle name="Currency 2 2 3 2 4" xfId="27976"/>
    <cellStyle name="Currency 2 2 3 2 4 2" xfId="27977"/>
    <cellStyle name="Currency 2 2 3 2 4 2 2" xfId="27978"/>
    <cellStyle name="Currency 2 2 3 2 4 2 2 2" xfId="27979"/>
    <cellStyle name="Currency 2 2 3 2 4 2 2 3" xfId="55553"/>
    <cellStyle name="Currency 2 2 3 2 4 2 3" xfId="27980"/>
    <cellStyle name="Currency 2 2 3 2 4 2 4" xfId="27981"/>
    <cellStyle name="Currency 2 2 3 2 4 3" xfId="27982"/>
    <cellStyle name="Currency 2 2 3 2 4 3 2" xfId="27983"/>
    <cellStyle name="Currency 2 2 3 2 4 3 2 2" xfId="27984"/>
    <cellStyle name="Currency 2 2 3 2 4 3 2 3" xfId="55554"/>
    <cellStyle name="Currency 2 2 3 2 4 3 3" xfId="27985"/>
    <cellStyle name="Currency 2 2 3 2 4 3 4" xfId="27986"/>
    <cellStyle name="Currency 2 2 3 2 4 4" xfId="27987"/>
    <cellStyle name="Currency 2 2 3 2 4 4 2" xfId="27988"/>
    <cellStyle name="Currency 2 2 3 2 4 4 3" xfId="55555"/>
    <cellStyle name="Currency 2 2 3 2 4 5" xfId="27989"/>
    <cellStyle name="Currency 2 2 3 2 4 6" xfId="27990"/>
    <cellStyle name="Currency 2 2 3 2 5" xfId="27991"/>
    <cellStyle name="Currency 2 2 3 2 5 2" xfId="27992"/>
    <cellStyle name="Currency 2 2 3 2 5 2 2" xfId="27993"/>
    <cellStyle name="Currency 2 2 3 2 5 2 2 2" xfId="27994"/>
    <cellStyle name="Currency 2 2 3 2 5 2 2 3" xfId="55556"/>
    <cellStyle name="Currency 2 2 3 2 5 2 3" xfId="27995"/>
    <cellStyle name="Currency 2 2 3 2 5 2 4" xfId="27996"/>
    <cellStyle name="Currency 2 2 3 2 5 3" xfId="27997"/>
    <cellStyle name="Currency 2 2 3 2 5 3 2" xfId="27998"/>
    <cellStyle name="Currency 2 2 3 2 5 3 3" xfId="55557"/>
    <cellStyle name="Currency 2 2 3 2 5 4" xfId="27999"/>
    <cellStyle name="Currency 2 2 3 2 5 5" xfId="28000"/>
    <cellStyle name="Currency 2 2 3 2 6" xfId="28001"/>
    <cellStyle name="Currency 2 2 3 2 6 2" xfId="28002"/>
    <cellStyle name="Currency 2 2 3 2 6 2 2" xfId="28003"/>
    <cellStyle name="Currency 2 2 3 2 6 2 3" xfId="55558"/>
    <cellStyle name="Currency 2 2 3 2 6 3" xfId="28004"/>
    <cellStyle name="Currency 2 2 3 2 6 4" xfId="28005"/>
    <cellStyle name="Currency 2 2 3 2 7" xfId="28006"/>
    <cellStyle name="Currency 2 2 3 2 7 2" xfId="28007"/>
    <cellStyle name="Currency 2 2 3 2 7 2 2" xfId="28008"/>
    <cellStyle name="Currency 2 2 3 2 7 2 3" xfId="55559"/>
    <cellStyle name="Currency 2 2 3 2 7 3" xfId="28009"/>
    <cellStyle name="Currency 2 2 3 2 7 4" xfId="28010"/>
    <cellStyle name="Currency 2 2 3 2 8" xfId="28011"/>
    <cellStyle name="Currency 2 2 3 2 8 2" xfId="28012"/>
    <cellStyle name="Currency 2 2 3 2 8 3" xfId="55560"/>
    <cellStyle name="Currency 2 2 3 2 9" xfId="28013"/>
    <cellStyle name="Currency 2 2 3 3" xfId="28014"/>
    <cellStyle name="Currency 2 2 3 3 2" xfId="28015"/>
    <cellStyle name="Currency 2 2 3 3 2 2" xfId="28016"/>
    <cellStyle name="Currency 2 2 3 3 2 2 2" xfId="28017"/>
    <cellStyle name="Currency 2 2 3 3 2 2 2 2" xfId="28018"/>
    <cellStyle name="Currency 2 2 3 3 2 2 2 2 2" xfId="28019"/>
    <cellStyle name="Currency 2 2 3 3 2 2 2 2 3" xfId="55561"/>
    <cellStyle name="Currency 2 2 3 3 2 2 2 3" xfId="28020"/>
    <cellStyle name="Currency 2 2 3 3 2 2 2 4" xfId="28021"/>
    <cellStyle name="Currency 2 2 3 3 2 2 3" xfId="28022"/>
    <cellStyle name="Currency 2 2 3 3 2 2 3 2" xfId="28023"/>
    <cellStyle name="Currency 2 2 3 3 2 2 3 2 2" xfId="28024"/>
    <cellStyle name="Currency 2 2 3 3 2 2 3 2 3" xfId="55562"/>
    <cellStyle name="Currency 2 2 3 3 2 2 3 3" xfId="28025"/>
    <cellStyle name="Currency 2 2 3 3 2 2 3 4" xfId="28026"/>
    <cellStyle name="Currency 2 2 3 3 2 2 4" xfId="28027"/>
    <cellStyle name="Currency 2 2 3 3 2 2 4 2" xfId="28028"/>
    <cellStyle name="Currency 2 2 3 3 2 2 4 3" xfId="55563"/>
    <cellStyle name="Currency 2 2 3 3 2 2 5" xfId="28029"/>
    <cellStyle name="Currency 2 2 3 3 2 2 6" xfId="28030"/>
    <cellStyle name="Currency 2 2 3 3 2 3" xfId="28031"/>
    <cellStyle name="Currency 2 2 3 3 2 3 2" xfId="28032"/>
    <cellStyle name="Currency 2 2 3 3 2 3 2 2" xfId="28033"/>
    <cellStyle name="Currency 2 2 3 3 2 3 2 3" xfId="55564"/>
    <cellStyle name="Currency 2 2 3 3 2 3 3" xfId="28034"/>
    <cellStyle name="Currency 2 2 3 3 2 3 4" xfId="28035"/>
    <cellStyle name="Currency 2 2 3 3 2 4" xfId="28036"/>
    <cellStyle name="Currency 2 2 3 3 2 4 2" xfId="28037"/>
    <cellStyle name="Currency 2 2 3 3 2 4 2 2" xfId="28038"/>
    <cellStyle name="Currency 2 2 3 3 2 4 2 3" xfId="55565"/>
    <cellStyle name="Currency 2 2 3 3 2 4 3" xfId="28039"/>
    <cellStyle name="Currency 2 2 3 3 2 4 4" xfId="28040"/>
    <cellStyle name="Currency 2 2 3 3 2 5" xfId="28041"/>
    <cellStyle name="Currency 2 2 3 3 2 5 2" xfId="28042"/>
    <cellStyle name="Currency 2 2 3 3 2 5 3" xfId="55566"/>
    <cellStyle name="Currency 2 2 3 3 2 6" xfId="28043"/>
    <cellStyle name="Currency 2 2 3 3 2 7" xfId="28044"/>
    <cellStyle name="Currency 2 2 3 3 3" xfId="28045"/>
    <cellStyle name="Currency 2 2 3 3 3 2" xfId="28046"/>
    <cellStyle name="Currency 2 2 3 3 3 2 2" xfId="28047"/>
    <cellStyle name="Currency 2 2 3 3 3 2 2 2" xfId="28048"/>
    <cellStyle name="Currency 2 2 3 3 3 2 2 3" xfId="55567"/>
    <cellStyle name="Currency 2 2 3 3 3 2 3" xfId="28049"/>
    <cellStyle name="Currency 2 2 3 3 3 2 4" xfId="28050"/>
    <cellStyle name="Currency 2 2 3 3 3 3" xfId="28051"/>
    <cellStyle name="Currency 2 2 3 3 3 3 2" xfId="28052"/>
    <cellStyle name="Currency 2 2 3 3 3 3 2 2" xfId="28053"/>
    <cellStyle name="Currency 2 2 3 3 3 3 2 3" xfId="55568"/>
    <cellStyle name="Currency 2 2 3 3 3 3 3" xfId="28054"/>
    <cellStyle name="Currency 2 2 3 3 3 3 4" xfId="28055"/>
    <cellStyle name="Currency 2 2 3 3 3 4" xfId="28056"/>
    <cellStyle name="Currency 2 2 3 3 3 4 2" xfId="28057"/>
    <cellStyle name="Currency 2 2 3 3 3 4 3" xfId="55569"/>
    <cellStyle name="Currency 2 2 3 3 3 5" xfId="28058"/>
    <cellStyle name="Currency 2 2 3 3 3 6" xfId="28059"/>
    <cellStyle name="Currency 2 2 3 3 4" xfId="28060"/>
    <cellStyle name="Currency 2 2 3 3 4 2" xfId="28061"/>
    <cellStyle name="Currency 2 2 3 3 4 2 2" xfId="28062"/>
    <cellStyle name="Currency 2 2 3 3 4 2 2 2" xfId="28063"/>
    <cellStyle name="Currency 2 2 3 3 4 2 2 3" xfId="55570"/>
    <cellStyle name="Currency 2 2 3 3 4 2 3" xfId="28064"/>
    <cellStyle name="Currency 2 2 3 3 4 2 4" xfId="28065"/>
    <cellStyle name="Currency 2 2 3 3 4 3" xfId="28066"/>
    <cellStyle name="Currency 2 2 3 3 4 3 2" xfId="28067"/>
    <cellStyle name="Currency 2 2 3 3 4 3 3" xfId="55571"/>
    <cellStyle name="Currency 2 2 3 3 4 4" xfId="28068"/>
    <cellStyle name="Currency 2 2 3 3 4 5" xfId="28069"/>
    <cellStyle name="Currency 2 2 3 3 5" xfId="28070"/>
    <cellStyle name="Currency 2 2 3 3 5 2" xfId="28071"/>
    <cellStyle name="Currency 2 2 3 3 5 2 2" xfId="28072"/>
    <cellStyle name="Currency 2 2 3 3 5 2 3" xfId="55572"/>
    <cellStyle name="Currency 2 2 3 3 5 3" xfId="28073"/>
    <cellStyle name="Currency 2 2 3 3 5 4" xfId="28074"/>
    <cellStyle name="Currency 2 2 3 3 6" xfId="28075"/>
    <cellStyle name="Currency 2 2 3 3 6 2" xfId="28076"/>
    <cellStyle name="Currency 2 2 3 3 6 2 2" xfId="28077"/>
    <cellStyle name="Currency 2 2 3 3 6 2 3" xfId="55573"/>
    <cellStyle name="Currency 2 2 3 3 6 3" xfId="28078"/>
    <cellStyle name="Currency 2 2 3 3 6 4" xfId="28079"/>
    <cellStyle name="Currency 2 2 3 3 7" xfId="28080"/>
    <cellStyle name="Currency 2 2 3 3 7 2" xfId="28081"/>
    <cellStyle name="Currency 2 2 3 3 7 3" xfId="55574"/>
    <cellStyle name="Currency 2 2 3 3 8" xfId="28082"/>
    <cellStyle name="Currency 2 2 3 3 9" xfId="28083"/>
    <cellStyle name="Currency 2 2 3 4" xfId="28084"/>
    <cellStyle name="Currency 2 2 3 4 2" xfId="28085"/>
    <cellStyle name="Currency 2 2 3 4 2 2" xfId="28086"/>
    <cellStyle name="Currency 2 2 3 4 2 2 2" xfId="28087"/>
    <cellStyle name="Currency 2 2 3 4 2 2 2 2" xfId="28088"/>
    <cellStyle name="Currency 2 2 3 4 2 2 2 3" xfId="55575"/>
    <cellStyle name="Currency 2 2 3 4 2 2 3" xfId="28089"/>
    <cellStyle name="Currency 2 2 3 4 2 2 4" xfId="28090"/>
    <cellStyle name="Currency 2 2 3 4 2 3" xfId="28091"/>
    <cellStyle name="Currency 2 2 3 4 2 3 2" xfId="28092"/>
    <cellStyle name="Currency 2 2 3 4 2 3 2 2" xfId="28093"/>
    <cellStyle name="Currency 2 2 3 4 2 3 2 3" xfId="55576"/>
    <cellStyle name="Currency 2 2 3 4 2 3 3" xfId="28094"/>
    <cellStyle name="Currency 2 2 3 4 2 3 4" xfId="28095"/>
    <cellStyle name="Currency 2 2 3 4 2 4" xfId="28096"/>
    <cellStyle name="Currency 2 2 3 4 2 4 2" xfId="28097"/>
    <cellStyle name="Currency 2 2 3 4 2 4 3" xfId="55577"/>
    <cellStyle name="Currency 2 2 3 4 2 5" xfId="28098"/>
    <cellStyle name="Currency 2 2 3 4 2 6" xfId="28099"/>
    <cellStyle name="Currency 2 2 3 4 3" xfId="28100"/>
    <cellStyle name="Currency 2 2 3 4 3 2" xfId="28101"/>
    <cellStyle name="Currency 2 2 3 4 3 2 2" xfId="28102"/>
    <cellStyle name="Currency 2 2 3 4 3 2 3" xfId="55578"/>
    <cellStyle name="Currency 2 2 3 4 3 3" xfId="28103"/>
    <cellStyle name="Currency 2 2 3 4 3 4" xfId="28104"/>
    <cellStyle name="Currency 2 2 3 4 4" xfId="28105"/>
    <cellStyle name="Currency 2 2 3 4 4 2" xfId="28106"/>
    <cellStyle name="Currency 2 2 3 4 4 2 2" xfId="28107"/>
    <cellStyle name="Currency 2 2 3 4 4 2 3" xfId="55579"/>
    <cellStyle name="Currency 2 2 3 4 4 3" xfId="28108"/>
    <cellStyle name="Currency 2 2 3 4 4 4" xfId="28109"/>
    <cellStyle name="Currency 2 2 3 4 5" xfId="28110"/>
    <cellStyle name="Currency 2 2 3 4 5 2" xfId="28111"/>
    <cellStyle name="Currency 2 2 3 4 5 3" xfId="55580"/>
    <cellStyle name="Currency 2 2 3 4 6" xfId="28112"/>
    <cellStyle name="Currency 2 2 3 4 7" xfId="28113"/>
    <cellStyle name="Currency 2 2 3 5" xfId="28114"/>
    <cellStyle name="Currency 2 2 3 5 2" xfId="28115"/>
    <cellStyle name="Currency 2 2 3 5 2 2" xfId="28116"/>
    <cellStyle name="Currency 2 2 3 5 2 2 2" xfId="28117"/>
    <cellStyle name="Currency 2 2 3 5 2 2 3" xfId="55581"/>
    <cellStyle name="Currency 2 2 3 5 2 3" xfId="28118"/>
    <cellStyle name="Currency 2 2 3 5 2 4" xfId="28119"/>
    <cellStyle name="Currency 2 2 3 5 3" xfId="28120"/>
    <cellStyle name="Currency 2 2 3 5 3 2" xfId="28121"/>
    <cellStyle name="Currency 2 2 3 5 3 2 2" xfId="28122"/>
    <cellStyle name="Currency 2 2 3 5 3 2 3" xfId="55582"/>
    <cellStyle name="Currency 2 2 3 5 3 3" xfId="28123"/>
    <cellStyle name="Currency 2 2 3 5 3 4" xfId="28124"/>
    <cellStyle name="Currency 2 2 3 5 4" xfId="28125"/>
    <cellStyle name="Currency 2 2 3 5 4 2" xfId="28126"/>
    <cellStyle name="Currency 2 2 3 5 4 3" xfId="55583"/>
    <cellStyle name="Currency 2 2 3 5 5" xfId="28127"/>
    <cellStyle name="Currency 2 2 3 5 6" xfId="28128"/>
    <cellStyle name="Currency 2 2 3 6" xfId="28129"/>
    <cellStyle name="Currency 2 2 3 6 2" xfId="28130"/>
    <cellStyle name="Currency 2 2 3 6 2 2" xfId="28131"/>
    <cellStyle name="Currency 2 2 3 6 2 2 2" xfId="28132"/>
    <cellStyle name="Currency 2 2 3 6 2 2 3" xfId="55584"/>
    <cellStyle name="Currency 2 2 3 6 2 3" xfId="28133"/>
    <cellStyle name="Currency 2 2 3 6 2 4" xfId="28134"/>
    <cellStyle name="Currency 2 2 3 6 3" xfId="28135"/>
    <cellStyle name="Currency 2 2 3 6 3 2" xfId="28136"/>
    <cellStyle name="Currency 2 2 3 6 3 3" xfId="55585"/>
    <cellStyle name="Currency 2 2 3 6 4" xfId="28137"/>
    <cellStyle name="Currency 2 2 3 6 5" xfId="28138"/>
    <cellStyle name="Currency 2 2 3 7" xfId="28139"/>
    <cellStyle name="Currency 2 2 3 7 2" xfId="28140"/>
    <cellStyle name="Currency 2 2 3 7 2 2" xfId="28141"/>
    <cellStyle name="Currency 2 2 3 7 2 3" xfId="55586"/>
    <cellStyle name="Currency 2 2 3 7 3" xfId="28142"/>
    <cellStyle name="Currency 2 2 3 7 4" xfId="28143"/>
    <cellStyle name="Currency 2 2 3 8" xfId="28144"/>
    <cellStyle name="Currency 2 2 3 8 2" xfId="28145"/>
    <cellStyle name="Currency 2 2 3 8 2 2" xfId="28146"/>
    <cellStyle name="Currency 2 2 3 8 2 3" xfId="55587"/>
    <cellStyle name="Currency 2 2 3 8 3" xfId="28147"/>
    <cellStyle name="Currency 2 2 3 8 4" xfId="28148"/>
    <cellStyle name="Currency 2 2 3 9" xfId="28149"/>
    <cellStyle name="Currency 2 2 3 9 2" xfId="28150"/>
    <cellStyle name="Currency 2 2 3 9 3" xfId="55588"/>
    <cellStyle name="Currency 2 2 4" xfId="28151"/>
    <cellStyle name="Currency 2 2 4 10" xfId="28152"/>
    <cellStyle name="Currency 2 2 4 11" xfId="28153"/>
    <cellStyle name="Currency 2 2 4 2" xfId="28154"/>
    <cellStyle name="Currency 2 2 4 2 10" xfId="28155"/>
    <cellStyle name="Currency 2 2 4 2 2" xfId="28156"/>
    <cellStyle name="Currency 2 2 4 2 2 2" xfId="28157"/>
    <cellStyle name="Currency 2 2 4 2 2 2 2" xfId="28158"/>
    <cellStyle name="Currency 2 2 4 2 2 2 2 2" xfId="28159"/>
    <cellStyle name="Currency 2 2 4 2 2 2 2 2 2" xfId="28160"/>
    <cellStyle name="Currency 2 2 4 2 2 2 2 2 2 2" xfId="28161"/>
    <cellStyle name="Currency 2 2 4 2 2 2 2 2 2 3" xfId="55589"/>
    <cellStyle name="Currency 2 2 4 2 2 2 2 2 3" xfId="28162"/>
    <cellStyle name="Currency 2 2 4 2 2 2 2 2 4" xfId="28163"/>
    <cellStyle name="Currency 2 2 4 2 2 2 2 3" xfId="28164"/>
    <cellStyle name="Currency 2 2 4 2 2 2 2 3 2" xfId="28165"/>
    <cellStyle name="Currency 2 2 4 2 2 2 2 3 2 2" xfId="28166"/>
    <cellStyle name="Currency 2 2 4 2 2 2 2 3 2 3" xfId="55590"/>
    <cellStyle name="Currency 2 2 4 2 2 2 2 3 3" xfId="28167"/>
    <cellStyle name="Currency 2 2 4 2 2 2 2 3 4" xfId="28168"/>
    <cellStyle name="Currency 2 2 4 2 2 2 2 4" xfId="28169"/>
    <cellStyle name="Currency 2 2 4 2 2 2 2 4 2" xfId="28170"/>
    <cellStyle name="Currency 2 2 4 2 2 2 2 4 3" xfId="55591"/>
    <cellStyle name="Currency 2 2 4 2 2 2 2 5" xfId="28171"/>
    <cellStyle name="Currency 2 2 4 2 2 2 2 6" xfId="28172"/>
    <cellStyle name="Currency 2 2 4 2 2 2 3" xfId="28173"/>
    <cellStyle name="Currency 2 2 4 2 2 2 3 2" xfId="28174"/>
    <cellStyle name="Currency 2 2 4 2 2 2 3 2 2" xfId="28175"/>
    <cellStyle name="Currency 2 2 4 2 2 2 3 2 3" xfId="55592"/>
    <cellStyle name="Currency 2 2 4 2 2 2 3 3" xfId="28176"/>
    <cellStyle name="Currency 2 2 4 2 2 2 3 4" xfId="28177"/>
    <cellStyle name="Currency 2 2 4 2 2 2 4" xfId="28178"/>
    <cellStyle name="Currency 2 2 4 2 2 2 4 2" xfId="28179"/>
    <cellStyle name="Currency 2 2 4 2 2 2 4 2 2" xfId="28180"/>
    <cellStyle name="Currency 2 2 4 2 2 2 4 2 3" xfId="55593"/>
    <cellStyle name="Currency 2 2 4 2 2 2 4 3" xfId="28181"/>
    <cellStyle name="Currency 2 2 4 2 2 2 4 4" xfId="28182"/>
    <cellStyle name="Currency 2 2 4 2 2 2 5" xfId="28183"/>
    <cellStyle name="Currency 2 2 4 2 2 2 5 2" xfId="28184"/>
    <cellStyle name="Currency 2 2 4 2 2 2 5 3" xfId="55594"/>
    <cellStyle name="Currency 2 2 4 2 2 2 6" xfId="28185"/>
    <cellStyle name="Currency 2 2 4 2 2 2 7" xfId="28186"/>
    <cellStyle name="Currency 2 2 4 2 2 3" xfId="28187"/>
    <cellStyle name="Currency 2 2 4 2 2 3 2" xfId="28188"/>
    <cellStyle name="Currency 2 2 4 2 2 3 2 2" xfId="28189"/>
    <cellStyle name="Currency 2 2 4 2 2 3 2 2 2" xfId="28190"/>
    <cellStyle name="Currency 2 2 4 2 2 3 2 2 3" xfId="55595"/>
    <cellStyle name="Currency 2 2 4 2 2 3 2 3" xfId="28191"/>
    <cellStyle name="Currency 2 2 4 2 2 3 2 4" xfId="28192"/>
    <cellStyle name="Currency 2 2 4 2 2 3 3" xfId="28193"/>
    <cellStyle name="Currency 2 2 4 2 2 3 3 2" xfId="28194"/>
    <cellStyle name="Currency 2 2 4 2 2 3 3 2 2" xfId="28195"/>
    <cellStyle name="Currency 2 2 4 2 2 3 3 2 3" xfId="55596"/>
    <cellStyle name="Currency 2 2 4 2 2 3 3 3" xfId="28196"/>
    <cellStyle name="Currency 2 2 4 2 2 3 3 4" xfId="28197"/>
    <cellStyle name="Currency 2 2 4 2 2 3 4" xfId="28198"/>
    <cellStyle name="Currency 2 2 4 2 2 3 4 2" xfId="28199"/>
    <cellStyle name="Currency 2 2 4 2 2 3 4 3" xfId="55597"/>
    <cellStyle name="Currency 2 2 4 2 2 3 5" xfId="28200"/>
    <cellStyle name="Currency 2 2 4 2 2 3 6" xfId="28201"/>
    <cellStyle name="Currency 2 2 4 2 2 4" xfId="28202"/>
    <cellStyle name="Currency 2 2 4 2 2 4 2" xfId="28203"/>
    <cellStyle name="Currency 2 2 4 2 2 4 2 2" xfId="28204"/>
    <cellStyle name="Currency 2 2 4 2 2 4 2 3" xfId="55598"/>
    <cellStyle name="Currency 2 2 4 2 2 4 3" xfId="28205"/>
    <cellStyle name="Currency 2 2 4 2 2 4 4" xfId="28206"/>
    <cellStyle name="Currency 2 2 4 2 2 5" xfId="28207"/>
    <cellStyle name="Currency 2 2 4 2 2 5 2" xfId="28208"/>
    <cellStyle name="Currency 2 2 4 2 2 5 2 2" xfId="28209"/>
    <cellStyle name="Currency 2 2 4 2 2 5 2 3" xfId="55599"/>
    <cellStyle name="Currency 2 2 4 2 2 5 3" xfId="28210"/>
    <cellStyle name="Currency 2 2 4 2 2 5 4" xfId="28211"/>
    <cellStyle name="Currency 2 2 4 2 2 6" xfId="28212"/>
    <cellStyle name="Currency 2 2 4 2 2 6 2" xfId="28213"/>
    <cellStyle name="Currency 2 2 4 2 2 6 3" xfId="55600"/>
    <cellStyle name="Currency 2 2 4 2 2 7" xfId="28214"/>
    <cellStyle name="Currency 2 2 4 2 2 8" xfId="28215"/>
    <cellStyle name="Currency 2 2 4 2 3" xfId="28216"/>
    <cellStyle name="Currency 2 2 4 2 3 2" xfId="28217"/>
    <cellStyle name="Currency 2 2 4 2 3 2 2" xfId="28218"/>
    <cellStyle name="Currency 2 2 4 2 3 2 2 2" xfId="28219"/>
    <cellStyle name="Currency 2 2 4 2 3 2 2 2 2" xfId="28220"/>
    <cellStyle name="Currency 2 2 4 2 3 2 2 2 3" xfId="55601"/>
    <cellStyle name="Currency 2 2 4 2 3 2 2 3" xfId="28221"/>
    <cellStyle name="Currency 2 2 4 2 3 2 2 4" xfId="28222"/>
    <cellStyle name="Currency 2 2 4 2 3 2 3" xfId="28223"/>
    <cellStyle name="Currency 2 2 4 2 3 2 3 2" xfId="28224"/>
    <cellStyle name="Currency 2 2 4 2 3 2 3 2 2" xfId="28225"/>
    <cellStyle name="Currency 2 2 4 2 3 2 3 2 3" xfId="55602"/>
    <cellStyle name="Currency 2 2 4 2 3 2 3 3" xfId="28226"/>
    <cellStyle name="Currency 2 2 4 2 3 2 3 4" xfId="28227"/>
    <cellStyle name="Currency 2 2 4 2 3 2 4" xfId="28228"/>
    <cellStyle name="Currency 2 2 4 2 3 2 4 2" xfId="28229"/>
    <cellStyle name="Currency 2 2 4 2 3 2 4 3" xfId="55603"/>
    <cellStyle name="Currency 2 2 4 2 3 2 5" xfId="28230"/>
    <cellStyle name="Currency 2 2 4 2 3 2 6" xfId="28231"/>
    <cellStyle name="Currency 2 2 4 2 3 3" xfId="28232"/>
    <cellStyle name="Currency 2 2 4 2 3 3 2" xfId="28233"/>
    <cellStyle name="Currency 2 2 4 2 3 3 2 2" xfId="28234"/>
    <cellStyle name="Currency 2 2 4 2 3 3 2 3" xfId="55604"/>
    <cellStyle name="Currency 2 2 4 2 3 3 3" xfId="28235"/>
    <cellStyle name="Currency 2 2 4 2 3 3 4" xfId="28236"/>
    <cellStyle name="Currency 2 2 4 2 3 4" xfId="28237"/>
    <cellStyle name="Currency 2 2 4 2 3 4 2" xfId="28238"/>
    <cellStyle name="Currency 2 2 4 2 3 4 2 2" xfId="28239"/>
    <cellStyle name="Currency 2 2 4 2 3 4 2 3" xfId="55605"/>
    <cellStyle name="Currency 2 2 4 2 3 4 3" xfId="28240"/>
    <cellStyle name="Currency 2 2 4 2 3 4 4" xfId="28241"/>
    <cellStyle name="Currency 2 2 4 2 3 5" xfId="28242"/>
    <cellStyle name="Currency 2 2 4 2 3 5 2" xfId="28243"/>
    <cellStyle name="Currency 2 2 4 2 3 5 3" xfId="55606"/>
    <cellStyle name="Currency 2 2 4 2 3 6" xfId="28244"/>
    <cellStyle name="Currency 2 2 4 2 3 7" xfId="28245"/>
    <cellStyle name="Currency 2 2 4 2 4" xfId="28246"/>
    <cellStyle name="Currency 2 2 4 2 4 2" xfId="28247"/>
    <cellStyle name="Currency 2 2 4 2 4 2 2" xfId="28248"/>
    <cellStyle name="Currency 2 2 4 2 4 2 2 2" xfId="28249"/>
    <cellStyle name="Currency 2 2 4 2 4 2 2 3" xfId="55607"/>
    <cellStyle name="Currency 2 2 4 2 4 2 3" xfId="28250"/>
    <cellStyle name="Currency 2 2 4 2 4 2 4" xfId="28251"/>
    <cellStyle name="Currency 2 2 4 2 4 3" xfId="28252"/>
    <cellStyle name="Currency 2 2 4 2 4 3 2" xfId="28253"/>
    <cellStyle name="Currency 2 2 4 2 4 3 2 2" xfId="28254"/>
    <cellStyle name="Currency 2 2 4 2 4 3 2 3" xfId="55608"/>
    <cellStyle name="Currency 2 2 4 2 4 3 3" xfId="28255"/>
    <cellStyle name="Currency 2 2 4 2 4 3 4" xfId="28256"/>
    <cellStyle name="Currency 2 2 4 2 4 4" xfId="28257"/>
    <cellStyle name="Currency 2 2 4 2 4 4 2" xfId="28258"/>
    <cellStyle name="Currency 2 2 4 2 4 4 3" xfId="55609"/>
    <cellStyle name="Currency 2 2 4 2 4 5" xfId="28259"/>
    <cellStyle name="Currency 2 2 4 2 4 6" xfId="28260"/>
    <cellStyle name="Currency 2 2 4 2 5" xfId="28261"/>
    <cellStyle name="Currency 2 2 4 2 5 2" xfId="28262"/>
    <cellStyle name="Currency 2 2 4 2 5 2 2" xfId="28263"/>
    <cellStyle name="Currency 2 2 4 2 5 2 2 2" xfId="28264"/>
    <cellStyle name="Currency 2 2 4 2 5 2 2 3" xfId="55610"/>
    <cellStyle name="Currency 2 2 4 2 5 2 3" xfId="28265"/>
    <cellStyle name="Currency 2 2 4 2 5 2 4" xfId="28266"/>
    <cellStyle name="Currency 2 2 4 2 5 3" xfId="28267"/>
    <cellStyle name="Currency 2 2 4 2 5 3 2" xfId="28268"/>
    <cellStyle name="Currency 2 2 4 2 5 3 3" xfId="55611"/>
    <cellStyle name="Currency 2 2 4 2 5 4" xfId="28269"/>
    <cellStyle name="Currency 2 2 4 2 5 5" xfId="28270"/>
    <cellStyle name="Currency 2 2 4 2 6" xfId="28271"/>
    <cellStyle name="Currency 2 2 4 2 6 2" xfId="28272"/>
    <cellStyle name="Currency 2 2 4 2 6 2 2" xfId="28273"/>
    <cellStyle name="Currency 2 2 4 2 6 2 3" xfId="55612"/>
    <cellStyle name="Currency 2 2 4 2 6 3" xfId="28274"/>
    <cellStyle name="Currency 2 2 4 2 6 4" xfId="28275"/>
    <cellStyle name="Currency 2 2 4 2 7" xfId="28276"/>
    <cellStyle name="Currency 2 2 4 2 7 2" xfId="28277"/>
    <cellStyle name="Currency 2 2 4 2 7 2 2" xfId="28278"/>
    <cellStyle name="Currency 2 2 4 2 7 2 3" xfId="55613"/>
    <cellStyle name="Currency 2 2 4 2 7 3" xfId="28279"/>
    <cellStyle name="Currency 2 2 4 2 7 4" xfId="28280"/>
    <cellStyle name="Currency 2 2 4 2 8" xfId="28281"/>
    <cellStyle name="Currency 2 2 4 2 8 2" xfId="28282"/>
    <cellStyle name="Currency 2 2 4 2 8 3" xfId="55614"/>
    <cellStyle name="Currency 2 2 4 2 9" xfId="28283"/>
    <cellStyle name="Currency 2 2 4 3" xfId="28284"/>
    <cellStyle name="Currency 2 2 4 3 2" xfId="28285"/>
    <cellStyle name="Currency 2 2 4 3 2 2" xfId="28286"/>
    <cellStyle name="Currency 2 2 4 3 2 2 2" xfId="28287"/>
    <cellStyle name="Currency 2 2 4 3 2 2 2 2" xfId="28288"/>
    <cellStyle name="Currency 2 2 4 3 2 2 2 2 2" xfId="28289"/>
    <cellStyle name="Currency 2 2 4 3 2 2 2 2 3" xfId="55615"/>
    <cellStyle name="Currency 2 2 4 3 2 2 2 3" xfId="28290"/>
    <cellStyle name="Currency 2 2 4 3 2 2 2 4" xfId="28291"/>
    <cellStyle name="Currency 2 2 4 3 2 2 3" xfId="28292"/>
    <cellStyle name="Currency 2 2 4 3 2 2 3 2" xfId="28293"/>
    <cellStyle name="Currency 2 2 4 3 2 2 3 2 2" xfId="28294"/>
    <cellStyle name="Currency 2 2 4 3 2 2 3 2 3" xfId="55616"/>
    <cellStyle name="Currency 2 2 4 3 2 2 3 3" xfId="28295"/>
    <cellStyle name="Currency 2 2 4 3 2 2 3 4" xfId="28296"/>
    <cellStyle name="Currency 2 2 4 3 2 2 4" xfId="28297"/>
    <cellStyle name="Currency 2 2 4 3 2 2 4 2" xfId="28298"/>
    <cellStyle name="Currency 2 2 4 3 2 2 4 3" xfId="55617"/>
    <cellStyle name="Currency 2 2 4 3 2 2 5" xfId="28299"/>
    <cellStyle name="Currency 2 2 4 3 2 2 6" xfId="28300"/>
    <cellStyle name="Currency 2 2 4 3 2 3" xfId="28301"/>
    <cellStyle name="Currency 2 2 4 3 2 3 2" xfId="28302"/>
    <cellStyle name="Currency 2 2 4 3 2 3 2 2" xfId="28303"/>
    <cellStyle name="Currency 2 2 4 3 2 3 2 3" xfId="55618"/>
    <cellStyle name="Currency 2 2 4 3 2 3 3" xfId="28304"/>
    <cellStyle name="Currency 2 2 4 3 2 3 4" xfId="28305"/>
    <cellStyle name="Currency 2 2 4 3 2 4" xfId="28306"/>
    <cellStyle name="Currency 2 2 4 3 2 4 2" xfId="28307"/>
    <cellStyle name="Currency 2 2 4 3 2 4 2 2" xfId="28308"/>
    <cellStyle name="Currency 2 2 4 3 2 4 2 3" xfId="55619"/>
    <cellStyle name="Currency 2 2 4 3 2 4 3" xfId="28309"/>
    <cellStyle name="Currency 2 2 4 3 2 4 4" xfId="28310"/>
    <cellStyle name="Currency 2 2 4 3 2 5" xfId="28311"/>
    <cellStyle name="Currency 2 2 4 3 2 5 2" xfId="28312"/>
    <cellStyle name="Currency 2 2 4 3 2 5 3" xfId="55620"/>
    <cellStyle name="Currency 2 2 4 3 2 6" xfId="28313"/>
    <cellStyle name="Currency 2 2 4 3 2 7" xfId="28314"/>
    <cellStyle name="Currency 2 2 4 3 3" xfId="28315"/>
    <cellStyle name="Currency 2 2 4 3 3 2" xfId="28316"/>
    <cellStyle name="Currency 2 2 4 3 3 2 2" xfId="28317"/>
    <cellStyle name="Currency 2 2 4 3 3 2 2 2" xfId="28318"/>
    <cellStyle name="Currency 2 2 4 3 3 2 2 3" xfId="55621"/>
    <cellStyle name="Currency 2 2 4 3 3 2 3" xfId="28319"/>
    <cellStyle name="Currency 2 2 4 3 3 2 4" xfId="28320"/>
    <cellStyle name="Currency 2 2 4 3 3 3" xfId="28321"/>
    <cellStyle name="Currency 2 2 4 3 3 3 2" xfId="28322"/>
    <cellStyle name="Currency 2 2 4 3 3 3 2 2" xfId="28323"/>
    <cellStyle name="Currency 2 2 4 3 3 3 2 3" xfId="55622"/>
    <cellStyle name="Currency 2 2 4 3 3 3 3" xfId="28324"/>
    <cellStyle name="Currency 2 2 4 3 3 3 4" xfId="28325"/>
    <cellStyle name="Currency 2 2 4 3 3 4" xfId="28326"/>
    <cellStyle name="Currency 2 2 4 3 3 4 2" xfId="28327"/>
    <cellStyle name="Currency 2 2 4 3 3 4 3" xfId="55623"/>
    <cellStyle name="Currency 2 2 4 3 3 5" xfId="28328"/>
    <cellStyle name="Currency 2 2 4 3 3 6" xfId="28329"/>
    <cellStyle name="Currency 2 2 4 3 4" xfId="28330"/>
    <cellStyle name="Currency 2 2 4 3 4 2" xfId="28331"/>
    <cellStyle name="Currency 2 2 4 3 4 2 2" xfId="28332"/>
    <cellStyle name="Currency 2 2 4 3 4 2 2 2" xfId="28333"/>
    <cellStyle name="Currency 2 2 4 3 4 2 2 3" xfId="55624"/>
    <cellStyle name="Currency 2 2 4 3 4 2 3" xfId="28334"/>
    <cellStyle name="Currency 2 2 4 3 4 2 4" xfId="28335"/>
    <cellStyle name="Currency 2 2 4 3 4 3" xfId="28336"/>
    <cellStyle name="Currency 2 2 4 3 4 3 2" xfId="28337"/>
    <cellStyle name="Currency 2 2 4 3 4 3 3" xfId="55625"/>
    <cellStyle name="Currency 2 2 4 3 4 4" xfId="28338"/>
    <cellStyle name="Currency 2 2 4 3 4 5" xfId="28339"/>
    <cellStyle name="Currency 2 2 4 3 5" xfId="28340"/>
    <cellStyle name="Currency 2 2 4 3 5 2" xfId="28341"/>
    <cellStyle name="Currency 2 2 4 3 5 2 2" xfId="28342"/>
    <cellStyle name="Currency 2 2 4 3 5 2 3" xfId="55626"/>
    <cellStyle name="Currency 2 2 4 3 5 3" xfId="28343"/>
    <cellStyle name="Currency 2 2 4 3 5 4" xfId="28344"/>
    <cellStyle name="Currency 2 2 4 3 6" xfId="28345"/>
    <cellStyle name="Currency 2 2 4 3 6 2" xfId="28346"/>
    <cellStyle name="Currency 2 2 4 3 6 2 2" xfId="28347"/>
    <cellStyle name="Currency 2 2 4 3 6 2 3" xfId="55627"/>
    <cellStyle name="Currency 2 2 4 3 6 3" xfId="28348"/>
    <cellStyle name="Currency 2 2 4 3 6 4" xfId="28349"/>
    <cellStyle name="Currency 2 2 4 3 7" xfId="28350"/>
    <cellStyle name="Currency 2 2 4 3 7 2" xfId="28351"/>
    <cellStyle name="Currency 2 2 4 3 7 3" xfId="55628"/>
    <cellStyle name="Currency 2 2 4 3 8" xfId="28352"/>
    <cellStyle name="Currency 2 2 4 3 9" xfId="28353"/>
    <cellStyle name="Currency 2 2 4 4" xfId="28354"/>
    <cellStyle name="Currency 2 2 4 4 2" xfId="28355"/>
    <cellStyle name="Currency 2 2 4 4 2 2" xfId="28356"/>
    <cellStyle name="Currency 2 2 4 4 2 2 2" xfId="28357"/>
    <cellStyle name="Currency 2 2 4 4 2 2 2 2" xfId="28358"/>
    <cellStyle name="Currency 2 2 4 4 2 2 2 3" xfId="55629"/>
    <cellStyle name="Currency 2 2 4 4 2 2 3" xfId="28359"/>
    <cellStyle name="Currency 2 2 4 4 2 2 4" xfId="28360"/>
    <cellStyle name="Currency 2 2 4 4 2 3" xfId="28361"/>
    <cellStyle name="Currency 2 2 4 4 2 3 2" xfId="28362"/>
    <cellStyle name="Currency 2 2 4 4 2 3 2 2" xfId="28363"/>
    <cellStyle name="Currency 2 2 4 4 2 3 2 3" xfId="55630"/>
    <cellStyle name="Currency 2 2 4 4 2 3 3" xfId="28364"/>
    <cellStyle name="Currency 2 2 4 4 2 3 4" xfId="28365"/>
    <cellStyle name="Currency 2 2 4 4 2 4" xfId="28366"/>
    <cellStyle name="Currency 2 2 4 4 2 4 2" xfId="28367"/>
    <cellStyle name="Currency 2 2 4 4 2 4 3" xfId="55631"/>
    <cellStyle name="Currency 2 2 4 4 2 5" xfId="28368"/>
    <cellStyle name="Currency 2 2 4 4 2 6" xfId="28369"/>
    <cellStyle name="Currency 2 2 4 4 3" xfId="28370"/>
    <cellStyle name="Currency 2 2 4 4 3 2" xfId="28371"/>
    <cellStyle name="Currency 2 2 4 4 3 2 2" xfId="28372"/>
    <cellStyle name="Currency 2 2 4 4 3 2 3" xfId="55632"/>
    <cellStyle name="Currency 2 2 4 4 3 3" xfId="28373"/>
    <cellStyle name="Currency 2 2 4 4 3 4" xfId="28374"/>
    <cellStyle name="Currency 2 2 4 4 4" xfId="28375"/>
    <cellStyle name="Currency 2 2 4 4 4 2" xfId="28376"/>
    <cellStyle name="Currency 2 2 4 4 4 2 2" xfId="28377"/>
    <cellStyle name="Currency 2 2 4 4 4 2 3" xfId="55633"/>
    <cellStyle name="Currency 2 2 4 4 4 3" xfId="28378"/>
    <cellStyle name="Currency 2 2 4 4 4 4" xfId="28379"/>
    <cellStyle name="Currency 2 2 4 4 5" xfId="28380"/>
    <cellStyle name="Currency 2 2 4 4 5 2" xfId="28381"/>
    <cellStyle name="Currency 2 2 4 4 5 3" xfId="55634"/>
    <cellStyle name="Currency 2 2 4 4 6" xfId="28382"/>
    <cellStyle name="Currency 2 2 4 4 7" xfId="28383"/>
    <cellStyle name="Currency 2 2 4 5" xfId="28384"/>
    <cellStyle name="Currency 2 2 4 5 2" xfId="28385"/>
    <cellStyle name="Currency 2 2 4 5 2 2" xfId="28386"/>
    <cellStyle name="Currency 2 2 4 5 2 2 2" xfId="28387"/>
    <cellStyle name="Currency 2 2 4 5 2 2 3" xfId="55635"/>
    <cellStyle name="Currency 2 2 4 5 2 3" xfId="28388"/>
    <cellStyle name="Currency 2 2 4 5 2 4" xfId="28389"/>
    <cellStyle name="Currency 2 2 4 5 3" xfId="28390"/>
    <cellStyle name="Currency 2 2 4 5 3 2" xfId="28391"/>
    <cellStyle name="Currency 2 2 4 5 3 2 2" xfId="28392"/>
    <cellStyle name="Currency 2 2 4 5 3 2 3" xfId="55636"/>
    <cellStyle name="Currency 2 2 4 5 3 3" xfId="28393"/>
    <cellStyle name="Currency 2 2 4 5 3 4" xfId="28394"/>
    <cellStyle name="Currency 2 2 4 5 4" xfId="28395"/>
    <cellStyle name="Currency 2 2 4 5 4 2" xfId="28396"/>
    <cellStyle name="Currency 2 2 4 5 4 3" xfId="55637"/>
    <cellStyle name="Currency 2 2 4 5 5" xfId="28397"/>
    <cellStyle name="Currency 2 2 4 5 6" xfId="28398"/>
    <cellStyle name="Currency 2 2 4 6" xfId="28399"/>
    <cellStyle name="Currency 2 2 4 6 2" xfId="28400"/>
    <cellStyle name="Currency 2 2 4 6 2 2" xfId="28401"/>
    <cellStyle name="Currency 2 2 4 6 2 2 2" xfId="28402"/>
    <cellStyle name="Currency 2 2 4 6 2 2 3" xfId="55638"/>
    <cellStyle name="Currency 2 2 4 6 2 3" xfId="28403"/>
    <cellStyle name="Currency 2 2 4 6 2 4" xfId="28404"/>
    <cellStyle name="Currency 2 2 4 6 3" xfId="28405"/>
    <cellStyle name="Currency 2 2 4 6 3 2" xfId="28406"/>
    <cellStyle name="Currency 2 2 4 6 3 3" xfId="55639"/>
    <cellStyle name="Currency 2 2 4 6 4" xfId="28407"/>
    <cellStyle name="Currency 2 2 4 6 5" xfId="28408"/>
    <cellStyle name="Currency 2 2 4 7" xfId="28409"/>
    <cellStyle name="Currency 2 2 4 7 2" xfId="28410"/>
    <cellStyle name="Currency 2 2 4 7 2 2" xfId="28411"/>
    <cellStyle name="Currency 2 2 4 7 2 3" xfId="55640"/>
    <cellStyle name="Currency 2 2 4 7 3" xfId="28412"/>
    <cellStyle name="Currency 2 2 4 7 4" xfId="28413"/>
    <cellStyle name="Currency 2 2 4 8" xfId="28414"/>
    <cellStyle name="Currency 2 2 4 8 2" xfId="28415"/>
    <cellStyle name="Currency 2 2 4 8 2 2" xfId="28416"/>
    <cellStyle name="Currency 2 2 4 8 2 3" xfId="55641"/>
    <cellStyle name="Currency 2 2 4 8 3" xfId="28417"/>
    <cellStyle name="Currency 2 2 4 8 4" xfId="28418"/>
    <cellStyle name="Currency 2 2 4 9" xfId="28419"/>
    <cellStyle name="Currency 2 2 4 9 2" xfId="28420"/>
    <cellStyle name="Currency 2 2 4 9 3" xfId="55642"/>
    <cellStyle name="Currency 2 2 5" xfId="28421"/>
    <cellStyle name="Currency 2 2 5 10" xfId="28422"/>
    <cellStyle name="Currency 2 2 5 2" xfId="28423"/>
    <cellStyle name="Currency 2 2 5 2 2" xfId="28424"/>
    <cellStyle name="Currency 2 2 5 2 2 2" xfId="28425"/>
    <cellStyle name="Currency 2 2 5 2 2 2 2" xfId="28426"/>
    <cellStyle name="Currency 2 2 5 2 2 2 2 2" xfId="28427"/>
    <cellStyle name="Currency 2 2 5 2 2 2 2 2 2" xfId="28428"/>
    <cellStyle name="Currency 2 2 5 2 2 2 2 2 3" xfId="55643"/>
    <cellStyle name="Currency 2 2 5 2 2 2 2 3" xfId="28429"/>
    <cellStyle name="Currency 2 2 5 2 2 2 2 4" xfId="28430"/>
    <cellStyle name="Currency 2 2 5 2 2 2 3" xfId="28431"/>
    <cellStyle name="Currency 2 2 5 2 2 2 3 2" xfId="28432"/>
    <cellStyle name="Currency 2 2 5 2 2 2 3 2 2" xfId="28433"/>
    <cellStyle name="Currency 2 2 5 2 2 2 3 2 3" xfId="55644"/>
    <cellStyle name="Currency 2 2 5 2 2 2 3 3" xfId="28434"/>
    <cellStyle name="Currency 2 2 5 2 2 2 3 4" xfId="28435"/>
    <cellStyle name="Currency 2 2 5 2 2 2 4" xfId="28436"/>
    <cellStyle name="Currency 2 2 5 2 2 2 4 2" xfId="28437"/>
    <cellStyle name="Currency 2 2 5 2 2 2 4 3" xfId="55645"/>
    <cellStyle name="Currency 2 2 5 2 2 2 5" xfId="28438"/>
    <cellStyle name="Currency 2 2 5 2 2 2 6" xfId="28439"/>
    <cellStyle name="Currency 2 2 5 2 2 3" xfId="28440"/>
    <cellStyle name="Currency 2 2 5 2 2 3 2" xfId="28441"/>
    <cellStyle name="Currency 2 2 5 2 2 3 2 2" xfId="28442"/>
    <cellStyle name="Currency 2 2 5 2 2 3 2 3" xfId="55646"/>
    <cellStyle name="Currency 2 2 5 2 2 3 3" xfId="28443"/>
    <cellStyle name="Currency 2 2 5 2 2 3 4" xfId="28444"/>
    <cellStyle name="Currency 2 2 5 2 2 4" xfId="28445"/>
    <cellStyle name="Currency 2 2 5 2 2 4 2" xfId="28446"/>
    <cellStyle name="Currency 2 2 5 2 2 4 2 2" xfId="28447"/>
    <cellStyle name="Currency 2 2 5 2 2 4 2 3" xfId="55647"/>
    <cellStyle name="Currency 2 2 5 2 2 4 3" xfId="28448"/>
    <cellStyle name="Currency 2 2 5 2 2 4 4" xfId="28449"/>
    <cellStyle name="Currency 2 2 5 2 2 5" xfId="28450"/>
    <cellStyle name="Currency 2 2 5 2 2 5 2" xfId="28451"/>
    <cellStyle name="Currency 2 2 5 2 2 5 3" xfId="55648"/>
    <cellStyle name="Currency 2 2 5 2 2 6" xfId="28452"/>
    <cellStyle name="Currency 2 2 5 2 2 7" xfId="28453"/>
    <cellStyle name="Currency 2 2 5 2 3" xfId="28454"/>
    <cellStyle name="Currency 2 2 5 2 3 2" xfId="28455"/>
    <cellStyle name="Currency 2 2 5 2 3 2 2" xfId="28456"/>
    <cellStyle name="Currency 2 2 5 2 3 2 2 2" xfId="28457"/>
    <cellStyle name="Currency 2 2 5 2 3 2 2 3" xfId="55649"/>
    <cellStyle name="Currency 2 2 5 2 3 2 3" xfId="28458"/>
    <cellStyle name="Currency 2 2 5 2 3 2 4" xfId="28459"/>
    <cellStyle name="Currency 2 2 5 2 3 3" xfId="28460"/>
    <cellStyle name="Currency 2 2 5 2 3 3 2" xfId="28461"/>
    <cellStyle name="Currency 2 2 5 2 3 3 2 2" xfId="28462"/>
    <cellStyle name="Currency 2 2 5 2 3 3 2 3" xfId="55650"/>
    <cellStyle name="Currency 2 2 5 2 3 3 3" xfId="28463"/>
    <cellStyle name="Currency 2 2 5 2 3 3 4" xfId="28464"/>
    <cellStyle name="Currency 2 2 5 2 3 4" xfId="28465"/>
    <cellStyle name="Currency 2 2 5 2 3 4 2" xfId="28466"/>
    <cellStyle name="Currency 2 2 5 2 3 4 3" xfId="55651"/>
    <cellStyle name="Currency 2 2 5 2 3 5" xfId="28467"/>
    <cellStyle name="Currency 2 2 5 2 3 6" xfId="28468"/>
    <cellStyle name="Currency 2 2 5 2 4" xfId="28469"/>
    <cellStyle name="Currency 2 2 5 2 4 2" xfId="28470"/>
    <cellStyle name="Currency 2 2 5 2 4 2 2" xfId="28471"/>
    <cellStyle name="Currency 2 2 5 2 4 2 3" xfId="55652"/>
    <cellStyle name="Currency 2 2 5 2 4 3" xfId="28472"/>
    <cellStyle name="Currency 2 2 5 2 4 4" xfId="28473"/>
    <cellStyle name="Currency 2 2 5 2 5" xfId="28474"/>
    <cellStyle name="Currency 2 2 5 2 5 2" xfId="28475"/>
    <cellStyle name="Currency 2 2 5 2 5 2 2" xfId="28476"/>
    <cellStyle name="Currency 2 2 5 2 5 2 3" xfId="55653"/>
    <cellStyle name="Currency 2 2 5 2 5 3" xfId="28477"/>
    <cellStyle name="Currency 2 2 5 2 5 4" xfId="28478"/>
    <cellStyle name="Currency 2 2 5 2 6" xfId="28479"/>
    <cellStyle name="Currency 2 2 5 2 6 2" xfId="28480"/>
    <cellStyle name="Currency 2 2 5 2 6 3" xfId="55654"/>
    <cellStyle name="Currency 2 2 5 2 7" xfId="28481"/>
    <cellStyle name="Currency 2 2 5 2 8" xfId="28482"/>
    <cellStyle name="Currency 2 2 5 3" xfId="28483"/>
    <cellStyle name="Currency 2 2 5 3 2" xfId="28484"/>
    <cellStyle name="Currency 2 2 5 3 2 2" xfId="28485"/>
    <cellStyle name="Currency 2 2 5 3 2 2 2" xfId="28486"/>
    <cellStyle name="Currency 2 2 5 3 2 2 2 2" xfId="28487"/>
    <cellStyle name="Currency 2 2 5 3 2 2 2 3" xfId="55655"/>
    <cellStyle name="Currency 2 2 5 3 2 2 3" xfId="28488"/>
    <cellStyle name="Currency 2 2 5 3 2 2 4" xfId="28489"/>
    <cellStyle name="Currency 2 2 5 3 2 3" xfId="28490"/>
    <cellStyle name="Currency 2 2 5 3 2 3 2" xfId="28491"/>
    <cellStyle name="Currency 2 2 5 3 2 3 2 2" xfId="28492"/>
    <cellStyle name="Currency 2 2 5 3 2 3 2 3" xfId="55656"/>
    <cellStyle name="Currency 2 2 5 3 2 3 3" xfId="28493"/>
    <cellStyle name="Currency 2 2 5 3 2 3 4" xfId="28494"/>
    <cellStyle name="Currency 2 2 5 3 2 4" xfId="28495"/>
    <cellStyle name="Currency 2 2 5 3 2 4 2" xfId="28496"/>
    <cellStyle name="Currency 2 2 5 3 2 4 3" xfId="55657"/>
    <cellStyle name="Currency 2 2 5 3 2 5" xfId="28497"/>
    <cellStyle name="Currency 2 2 5 3 2 6" xfId="28498"/>
    <cellStyle name="Currency 2 2 5 3 3" xfId="28499"/>
    <cellStyle name="Currency 2 2 5 3 3 2" xfId="28500"/>
    <cellStyle name="Currency 2 2 5 3 3 2 2" xfId="28501"/>
    <cellStyle name="Currency 2 2 5 3 3 2 3" xfId="55658"/>
    <cellStyle name="Currency 2 2 5 3 3 3" xfId="28502"/>
    <cellStyle name="Currency 2 2 5 3 3 4" xfId="28503"/>
    <cellStyle name="Currency 2 2 5 3 4" xfId="28504"/>
    <cellStyle name="Currency 2 2 5 3 4 2" xfId="28505"/>
    <cellStyle name="Currency 2 2 5 3 4 2 2" xfId="28506"/>
    <cellStyle name="Currency 2 2 5 3 4 2 3" xfId="55659"/>
    <cellStyle name="Currency 2 2 5 3 4 3" xfId="28507"/>
    <cellStyle name="Currency 2 2 5 3 4 4" xfId="28508"/>
    <cellStyle name="Currency 2 2 5 3 5" xfId="28509"/>
    <cellStyle name="Currency 2 2 5 3 5 2" xfId="28510"/>
    <cellStyle name="Currency 2 2 5 3 5 3" xfId="55660"/>
    <cellStyle name="Currency 2 2 5 3 6" xfId="28511"/>
    <cellStyle name="Currency 2 2 5 3 7" xfId="28512"/>
    <cellStyle name="Currency 2 2 5 4" xfId="28513"/>
    <cellStyle name="Currency 2 2 5 4 2" xfId="28514"/>
    <cellStyle name="Currency 2 2 5 4 2 2" xfId="28515"/>
    <cellStyle name="Currency 2 2 5 4 2 2 2" xfId="28516"/>
    <cellStyle name="Currency 2 2 5 4 2 2 3" xfId="55661"/>
    <cellStyle name="Currency 2 2 5 4 2 3" xfId="28517"/>
    <cellStyle name="Currency 2 2 5 4 2 4" xfId="28518"/>
    <cellStyle name="Currency 2 2 5 4 3" xfId="28519"/>
    <cellStyle name="Currency 2 2 5 4 3 2" xfId="28520"/>
    <cellStyle name="Currency 2 2 5 4 3 2 2" xfId="28521"/>
    <cellStyle name="Currency 2 2 5 4 3 2 3" xfId="55662"/>
    <cellStyle name="Currency 2 2 5 4 3 3" xfId="28522"/>
    <cellStyle name="Currency 2 2 5 4 3 4" xfId="28523"/>
    <cellStyle name="Currency 2 2 5 4 4" xfId="28524"/>
    <cellStyle name="Currency 2 2 5 4 4 2" xfId="28525"/>
    <cellStyle name="Currency 2 2 5 4 4 3" xfId="55663"/>
    <cellStyle name="Currency 2 2 5 4 5" xfId="28526"/>
    <cellStyle name="Currency 2 2 5 4 6" xfId="28527"/>
    <cellStyle name="Currency 2 2 5 5" xfId="28528"/>
    <cellStyle name="Currency 2 2 5 5 2" xfId="28529"/>
    <cellStyle name="Currency 2 2 5 5 2 2" xfId="28530"/>
    <cellStyle name="Currency 2 2 5 5 2 2 2" xfId="28531"/>
    <cellStyle name="Currency 2 2 5 5 2 2 3" xfId="55664"/>
    <cellStyle name="Currency 2 2 5 5 2 3" xfId="28532"/>
    <cellStyle name="Currency 2 2 5 5 2 4" xfId="28533"/>
    <cellStyle name="Currency 2 2 5 5 3" xfId="28534"/>
    <cellStyle name="Currency 2 2 5 5 3 2" xfId="28535"/>
    <cellStyle name="Currency 2 2 5 5 3 3" xfId="55665"/>
    <cellStyle name="Currency 2 2 5 5 4" xfId="28536"/>
    <cellStyle name="Currency 2 2 5 5 5" xfId="28537"/>
    <cellStyle name="Currency 2 2 5 6" xfId="28538"/>
    <cellStyle name="Currency 2 2 5 6 2" xfId="28539"/>
    <cellStyle name="Currency 2 2 5 6 2 2" xfId="28540"/>
    <cellStyle name="Currency 2 2 5 6 2 3" xfId="55666"/>
    <cellStyle name="Currency 2 2 5 6 3" xfId="28541"/>
    <cellStyle name="Currency 2 2 5 6 4" xfId="28542"/>
    <cellStyle name="Currency 2 2 5 7" xfId="28543"/>
    <cellStyle name="Currency 2 2 5 7 2" xfId="28544"/>
    <cellStyle name="Currency 2 2 5 7 2 2" xfId="28545"/>
    <cellStyle name="Currency 2 2 5 7 2 3" xfId="55667"/>
    <cellStyle name="Currency 2 2 5 7 3" xfId="28546"/>
    <cellStyle name="Currency 2 2 5 7 4" xfId="28547"/>
    <cellStyle name="Currency 2 2 5 8" xfId="28548"/>
    <cellStyle name="Currency 2 2 5 8 2" xfId="28549"/>
    <cellStyle name="Currency 2 2 5 8 3" xfId="55668"/>
    <cellStyle name="Currency 2 2 5 9" xfId="28550"/>
    <cellStyle name="Currency 2 2 6" xfId="28551"/>
    <cellStyle name="Currency 2 2 6 10" xfId="28552"/>
    <cellStyle name="Currency 2 2 6 2" xfId="28553"/>
    <cellStyle name="Currency 2 2 6 2 2" xfId="28554"/>
    <cellStyle name="Currency 2 2 6 2 2 2" xfId="28555"/>
    <cellStyle name="Currency 2 2 6 2 2 2 2" xfId="28556"/>
    <cellStyle name="Currency 2 2 6 2 2 2 2 2" xfId="28557"/>
    <cellStyle name="Currency 2 2 6 2 2 2 2 2 2" xfId="28558"/>
    <cellStyle name="Currency 2 2 6 2 2 2 2 2 3" xfId="55669"/>
    <cellStyle name="Currency 2 2 6 2 2 2 2 3" xfId="28559"/>
    <cellStyle name="Currency 2 2 6 2 2 2 2 4" xfId="28560"/>
    <cellStyle name="Currency 2 2 6 2 2 2 3" xfId="28561"/>
    <cellStyle name="Currency 2 2 6 2 2 2 3 2" xfId="28562"/>
    <cellStyle name="Currency 2 2 6 2 2 2 3 2 2" xfId="28563"/>
    <cellStyle name="Currency 2 2 6 2 2 2 3 2 3" xfId="55670"/>
    <cellStyle name="Currency 2 2 6 2 2 2 3 3" xfId="28564"/>
    <cellStyle name="Currency 2 2 6 2 2 2 3 4" xfId="28565"/>
    <cellStyle name="Currency 2 2 6 2 2 2 4" xfId="28566"/>
    <cellStyle name="Currency 2 2 6 2 2 2 4 2" xfId="28567"/>
    <cellStyle name="Currency 2 2 6 2 2 2 4 3" xfId="55671"/>
    <cellStyle name="Currency 2 2 6 2 2 2 5" xfId="28568"/>
    <cellStyle name="Currency 2 2 6 2 2 2 6" xfId="28569"/>
    <cellStyle name="Currency 2 2 6 2 2 3" xfId="28570"/>
    <cellStyle name="Currency 2 2 6 2 2 3 2" xfId="28571"/>
    <cellStyle name="Currency 2 2 6 2 2 3 2 2" xfId="28572"/>
    <cellStyle name="Currency 2 2 6 2 2 3 2 3" xfId="55672"/>
    <cellStyle name="Currency 2 2 6 2 2 3 3" xfId="28573"/>
    <cellStyle name="Currency 2 2 6 2 2 3 4" xfId="28574"/>
    <cellStyle name="Currency 2 2 6 2 2 4" xfId="28575"/>
    <cellStyle name="Currency 2 2 6 2 2 4 2" xfId="28576"/>
    <cellStyle name="Currency 2 2 6 2 2 4 2 2" xfId="28577"/>
    <cellStyle name="Currency 2 2 6 2 2 4 2 3" xfId="55673"/>
    <cellStyle name="Currency 2 2 6 2 2 4 3" xfId="28578"/>
    <cellStyle name="Currency 2 2 6 2 2 4 4" xfId="28579"/>
    <cellStyle name="Currency 2 2 6 2 2 5" xfId="28580"/>
    <cellStyle name="Currency 2 2 6 2 2 5 2" xfId="28581"/>
    <cellStyle name="Currency 2 2 6 2 2 5 3" xfId="55674"/>
    <cellStyle name="Currency 2 2 6 2 2 6" xfId="28582"/>
    <cellStyle name="Currency 2 2 6 2 2 7" xfId="28583"/>
    <cellStyle name="Currency 2 2 6 2 3" xfId="28584"/>
    <cellStyle name="Currency 2 2 6 2 3 2" xfId="28585"/>
    <cellStyle name="Currency 2 2 6 2 3 2 2" xfId="28586"/>
    <cellStyle name="Currency 2 2 6 2 3 2 2 2" xfId="28587"/>
    <cellStyle name="Currency 2 2 6 2 3 2 2 3" xfId="55675"/>
    <cellStyle name="Currency 2 2 6 2 3 2 3" xfId="28588"/>
    <cellStyle name="Currency 2 2 6 2 3 2 4" xfId="28589"/>
    <cellStyle name="Currency 2 2 6 2 3 3" xfId="28590"/>
    <cellStyle name="Currency 2 2 6 2 3 3 2" xfId="28591"/>
    <cellStyle name="Currency 2 2 6 2 3 3 2 2" xfId="28592"/>
    <cellStyle name="Currency 2 2 6 2 3 3 2 3" xfId="55676"/>
    <cellStyle name="Currency 2 2 6 2 3 3 3" xfId="28593"/>
    <cellStyle name="Currency 2 2 6 2 3 3 4" xfId="28594"/>
    <cellStyle name="Currency 2 2 6 2 3 4" xfId="28595"/>
    <cellStyle name="Currency 2 2 6 2 3 4 2" xfId="28596"/>
    <cellStyle name="Currency 2 2 6 2 3 4 3" xfId="55677"/>
    <cellStyle name="Currency 2 2 6 2 3 5" xfId="28597"/>
    <cellStyle name="Currency 2 2 6 2 3 6" xfId="28598"/>
    <cellStyle name="Currency 2 2 6 2 4" xfId="28599"/>
    <cellStyle name="Currency 2 2 6 2 4 2" xfId="28600"/>
    <cellStyle name="Currency 2 2 6 2 4 2 2" xfId="28601"/>
    <cellStyle name="Currency 2 2 6 2 4 2 3" xfId="55678"/>
    <cellStyle name="Currency 2 2 6 2 4 3" xfId="28602"/>
    <cellStyle name="Currency 2 2 6 2 4 4" xfId="28603"/>
    <cellStyle name="Currency 2 2 6 2 5" xfId="28604"/>
    <cellStyle name="Currency 2 2 6 2 5 2" xfId="28605"/>
    <cellStyle name="Currency 2 2 6 2 5 2 2" xfId="28606"/>
    <cellStyle name="Currency 2 2 6 2 5 2 3" xfId="55679"/>
    <cellStyle name="Currency 2 2 6 2 5 3" xfId="28607"/>
    <cellStyle name="Currency 2 2 6 2 5 4" xfId="28608"/>
    <cellStyle name="Currency 2 2 6 2 6" xfId="28609"/>
    <cellStyle name="Currency 2 2 6 2 6 2" xfId="28610"/>
    <cellStyle name="Currency 2 2 6 2 6 3" xfId="55680"/>
    <cellStyle name="Currency 2 2 6 2 7" xfId="28611"/>
    <cellStyle name="Currency 2 2 6 2 8" xfId="28612"/>
    <cellStyle name="Currency 2 2 6 3" xfId="28613"/>
    <cellStyle name="Currency 2 2 6 3 2" xfId="28614"/>
    <cellStyle name="Currency 2 2 6 3 2 2" xfId="28615"/>
    <cellStyle name="Currency 2 2 6 3 2 2 2" xfId="28616"/>
    <cellStyle name="Currency 2 2 6 3 2 2 2 2" xfId="28617"/>
    <cellStyle name="Currency 2 2 6 3 2 2 2 3" xfId="55681"/>
    <cellStyle name="Currency 2 2 6 3 2 2 3" xfId="28618"/>
    <cellStyle name="Currency 2 2 6 3 2 2 4" xfId="28619"/>
    <cellStyle name="Currency 2 2 6 3 2 3" xfId="28620"/>
    <cellStyle name="Currency 2 2 6 3 2 3 2" xfId="28621"/>
    <cellStyle name="Currency 2 2 6 3 2 3 2 2" xfId="28622"/>
    <cellStyle name="Currency 2 2 6 3 2 3 2 3" xfId="55682"/>
    <cellStyle name="Currency 2 2 6 3 2 3 3" xfId="28623"/>
    <cellStyle name="Currency 2 2 6 3 2 3 4" xfId="28624"/>
    <cellStyle name="Currency 2 2 6 3 2 4" xfId="28625"/>
    <cellStyle name="Currency 2 2 6 3 2 4 2" xfId="28626"/>
    <cellStyle name="Currency 2 2 6 3 2 4 3" xfId="55683"/>
    <cellStyle name="Currency 2 2 6 3 2 5" xfId="28627"/>
    <cellStyle name="Currency 2 2 6 3 2 6" xfId="28628"/>
    <cellStyle name="Currency 2 2 6 3 3" xfId="28629"/>
    <cellStyle name="Currency 2 2 6 3 3 2" xfId="28630"/>
    <cellStyle name="Currency 2 2 6 3 3 2 2" xfId="28631"/>
    <cellStyle name="Currency 2 2 6 3 3 2 3" xfId="55684"/>
    <cellStyle name="Currency 2 2 6 3 3 3" xfId="28632"/>
    <cellStyle name="Currency 2 2 6 3 3 4" xfId="28633"/>
    <cellStyle name="Currency 2 2 6 3 4" xfId="28634"/>
    <cellStyle name="Currency 2 2 6 3 4 2" xfId="28635"/>
    <cellStyle name="Currency 2 2 6 3 4 2 2" xfId="28636"/>
    <cellStyle name="Currency 2 2 6 3 4 2 3" xfId="55685"/>
    <cellStyle name="Currency 2 2 6 3 4 3" xfId="28637"/>
    <cellStyle name="Currency 2 2 6 3 4 4" xfId="28638"/>
    <cellStyle name="Currency 2 2 6 3 5" xfId="28639"/>
    <cellStyle name="Currency 2 2 6 3 5 2" xfId="28640"/>
    <cellStyle name="Currency 2 2 6 3 5 3" xfId="55686"/>
    <cellStyle name="Currency 2 2 6 3 6" xfId="28641"/>
    <cellStyle name="Currency 2 2 6 3 7" xfId="28642"/>
    <cellStyle name="Currency 2 2 6 4" xfId="28643"/>
    <cellStyle name="Currency 2 2 6 4 2" xfId="28644"/>
    <cellStyle name="Currency 2 2 6 4 2 2" xfId="28645"/>
    <cellStyle name="Currency 2 2 6 4 2 2 2" xfId="28646"/>
    <cellStyle name="Currency 2 2 6 4 2 2 3" xfId="55687"/>
    <cellStyle name="Currency 2 2 6 4 2 3" xfId="28647"/>
    <cellStyle name="Currency 2 2 6 4 2 4" xfId="28648"/>
    <cellStyle name="Currency 2 2 6 4 3" xfId="28649"/>
    <cellStyle name="Currency 2 2 6 4 3 2" xfId="28650"/>
    <cellStyle name="Currency 2 2 6 4 3 2 2" xfId="28651"/>
    <cellStyle name="Currency 2 2 6 4 3 2 3" xfId="55688"/>
    <cellStyle name="Currency 2 2 6 4 3 3" xfId="28652"/>
    <cellStyle name="Currency 2 2 6 4 3 4" xfId="28653"/>
    <cellStyle name="Currency 2 2 6 4 4" xfId="28654"/>
    <cellStyle name="Currency 2 2 6 4 4 2" xfId="28655"/>
    <cellStyle name="Currency 2 2 6 4 4 3" xfId="55689"/>
    <cellStyle name="Currency 2 2 6 4 5" xfId="28656"/>
    <cellStyle name="Currency 2 2 6 4 6" xfId="28657"/>
    <cellStyle name="Currency 2 2 6 5" xfId="28658"/>
    <cellStyle name="Currency 2 2 6 5 2" xfId="28659"/>
    <cellStyle name="Currency 2 2 6 5 2 2" xfId="28660"/>
    <cellStyle name="Currency 2 2 6 5 2 2 2" xfId="28661"/>
    <cellStyle name="Currency 2 2 6 5 2 2 3" xfId="55690"/>
    <cellStyle name="Currency 2 2 6 5 2 3" xfId="28662"/>
    <cellStyle name="Currency 2 2 6 5 2 4" xfId="28663"/>
    <cellStyle name="Currency 2 2 6 5 3" xfId="28664"/>
    <cellStyle name="Currency 2 2 6 5 3 2" xfId="28665"/>
    <cellStyle name="Currency 2 2 6 5 3 3" xfId="55691"/>
    <cellStyle name="Currency 2 2 6 5 4" xfId="28666"/>
    <cellStyle name="Currency 2 2 6 5 5" xfId="28667"/>
    <cellStyle name="Currency 2 2 6 6" xfId="28668"/>
    <cellStyle name="Currency 2 2 6 6 2" xfId="28669"/>
    <cellStyle name="Currency 2 2 6 6 2 2" xfId="28670"/>
    <cellStyle name="Currency 2 2 6 6 2 3" xfId="55692"/>
    <cellStyle name="Currency 2 2 6 6 3" xfId="28671"/>
    <cellStyle name="Currency 2 2 6 6 4" xfId="28672"/>
    <cellStyle name="Currency 2 2 6 7" xfId="28673"/>
    <cellStyle name="Currency 2 2 6 7 2" xfId="28674"/>
    <cellStyle name="Currency 2 2 6 7 2 2" xfId="28675"/>
    <cellStyle name="Currency 2 2 6 7 2 3" xfId="55693"/>
    <cellStyle name="Currency 2 2 6 7 3" xfId="28676"/>
    <cellStyle name="Currency 2 2 6 7 4" xfId="28677"/>
    <cellStyle name="Currency 2 2 6 8" xfId="28678"/>
    <cellStyle name="Currency 2 2 6 8 2" xfId="28679"/>
    <cellStyle name="Currency 2 2 6 8 3" xfId="55694"/>
    <cellStyle name="Currency 2 2 6 9" xfId="28680"/>
    <cellStyle name="Currency 2 2 7" xfId="28681"/>
    <cellStyle name="Currency 2 2 7 10" xfId="28682"/>
    <cellStyle name="Currency 2 2 7 2" xfId="28683"/>
    <cellStyle name="Currency 2 2 7 2 2" xfId="28684"/>
    <cellStyle name="Currency 2 2 7 2 2 2" xfId="28685"/>
    <cellStyle name="Currency 2 2 7 2 2 2 2" xfId="28686"/>
    <cellStyle name="Currency 2 2 7 2 2 2 2 2" xfId="28687"/>
    <cellStyle name="Currency 2 2 7 2 2 2 2 2 2" xfId="28688"/>
    <cellStyle name="Currency 2 2 7 2 2 2 2 2 3" xfId="55695"/>
    <cellStyle name="Currency 2 2 7 2 2 2 2 3" xfId="28689"/>
    <cellStyle name="Currency 2 2 7 2 2 2 2 4" xfId="28690"/>
    <cellStyle name="Currency 2 2 7 2 2 2 3" xfId="28691"/>
    <cellStyle name="Currency 2 2 7 2 2 2 3 2" xfId="28692"/>
    <cellStyle name="Currency 2 2 7 2 2 2 3 2 2" xfId="28693"/>
    <cellStyle name="Currency 2 2 7 2 2 2 3 2 3" xfId="55696"/>
    <cellStyle name="Currency 2 2 7 2 2 2 3 3" xfId="28694"/>
    <cellStyle name="Currency 2 2 7 2 2 2 3 4" xfId="28695"/>
    <cellStyle name="Currency 2 2 7 2 2 2 4" xfId="28696"/>
    <cellStyle name="Currency 2 2 7 2 2 2 4 2" xfId="28697"/>
    <cellStyle name="Currency 2 2 7 2 2 2 4 3" xfId="55697"/>
    <cellStyle name="Currency 2 2 7 2 2 2 5" xfId="28698"/>
    <cellStyle name="Currency 2 2 7 2 2 2 6" xfId="28699"/>
    <cellStyle name="Currency 2 2 7 2 2 3" xfId="28700"/>
    <cellStyle name="Currency 2 2 7 2 2 3 2" xfId="28701"/>
    <cellStyle name="Currency 2 2 7 2 2 3 2 2" xfId="28702"/>
    <cellStyle name="Currency 2 2 7 2 2 3 2 3" xfId="55698"/>
    <cellStyle name="Currency 2 2 7 2 2 3 3" xfId="28703"/>
    <cellStyle name="Currency 2 2 7 2 2 3 4" xfId="28704"/>
    <cellStyle name="Currency 2 2 7 2 2 4" xfId="28705"/>
    <cellStyle name="Currency 2 2 7 2 2 4 2" xfId="28706"/>
    <cellStyle name="Currency 2 2 7 2 2 4 2 2" xfId="28707"/>
    <cellStyle name="Currency 2 2 7 2 2 4 2 3" xfId="55699"/>
    <cellStyle name="Currency 2 2 7 2 2 4 3" xfId="28708"/>
    <cellStyle name="Currency 2 2 7 2 2 4 4" xfId="28709"/>
    <cellStyle name="Currency 2 2 7 2 2 5" xfId="28710"/>
    <cellStyle name="Currency 2 2 7 2 2 5 2" xfId="28711"/>
    <cellStyle name="Currency 2 2 7 2 2 5 3" xfId="55700"/>
    <cellStyle name="Currency 2 2 7 2 2 6" xfId="28712"/>
    <cellStyle name="Currency 2 2 7 2 2 7" xfId="28713"/>
    <cellStyle name="Currency 2 2 7 2 3" xfId="28714"/>
    <cellStyle name="Currency 2 2 7 2 3 2" xfId="28715"/>
    <cellStyle name="Currency 2 2 7 2 3 2 2" xfId="28716"/>
    <cellStyle name="Currency 2 2 7 2 3 2 2 2" xfId="28717"/>
    <cellStyle name="Currency 2 2 7 2 3 2 2 3" xfId="55701"/>
    <cellStyle name="Currency 2 2 7 2 3 2 3" xfId="28718"/>
    <cellStyle name="Currency 2 2 7 2 3 2 4" xfId="28719"/>
    <cellStyle name="Currency 2 2 7 2 3 3" xfId="28720"/>
    <cellStyle name="Currency 2 2 7 2 3 3 2" xfId="28721"/>
    <cellStyle name="Currency 2 2 7 2 3 3 2 2" xfId="28722"/>
    <cellStyle name="Currency 2 2 7 2 3 3 2 3" xfId="55702"/>
    <cellStyle name="Currency 2 2 7 2 3 3 3" xfId="28723"/>
    <cellStyle name="Currency 2 2 7 2 3 3 4" xfId="28724"/>
    <cellStyle name="Currency 2 2 7 2 3 4" xfId="28725"/>
    <cellStyle name="Currency 2 2 7 2 3 4 2" xfId="28726"/>
    <cellStyle name="Currency 2 2 7 2 3 4 3" xfId="55703"/>
    <cellStyle name="Currency 2 2 7 2 3 5" xfId="28727"/>
    <cellStyle name="Currency 2 2 7 2 3 6" xfId="28728"/>
    <cellStyle name="Currency 2 2 7 2 4" xfId="28729"/>
    <cellStyle name="Currency 2 2 7 2 4 2" xfId="28730"/>
    <cellStyle name="Currency 2 2 7 2 4 2 2" xfId="28731"/>
    <cellStyle name="Currency 2 2 7 2 4 2 3" xfId="55704"/>
    <cellStyle name="Currency 2 2 7 2 4 3" xfId="28732"/>
    <cellStyle name="Currency 2 2 7 2 4 4" xfId="28733"/>
    <cellStyle name="Currency 2 2 7 2 5" xfId="28734"/>
    <cellStyle name="Currency 2 2 7 2 5 2" xfId="28735"/>
    <cellStyle name="Currency 2 2 7 2 5 2 2" xfId="28736"/>
    <cellStyle name="Currency 2 2 7 2 5 2 3" xfId="55705"/>
    <cellStyle name="Currency 2 2 7 2 5 3" xfId="28737"/>
    <cellStyle name="Currency 2 2 7 2 5 4" xfId="28738"/>
    <cellStyle name="Currency 2 2 7 2 6" xfId="28739"/>
    <cellStyle name="Currency 2 2 7 2 6 2" xfId="28740"/>
    <cellStyle name="Currency 2 2 7 2 6 3" xfId="55706"/>
    <cellStyle name="Currency 2 2 7 2 7" xfId="28741"/>
    <cellStyle name="Currency 2 2 7 2 8" xfId="28742"/>
    <cellStyle name="Currency 2 2 7 3" xfId="28743"/>
    <cellStyle name="Currency 2 2 7 3 2" xfId="28744"/>
    <cellStyle name="Currency 2 2 7 3 2 2" xfId="28745"/>
    <cellStyle name="Currency 2 2 7 3 2 2 2" xfId="28746"/>
    <cellStyle name="Currency 2 2 7 3 2 2 2 2" xfId="28747"/>
    <cellStyle name="Currency 2 2 7 3 2 2 2 3" xfId="55707"/>
    <cellStyle name="Currency 2 2 7 3 2 2 3" xfId="28748"/>
    <cellStyle name="Currency 2 2 7 3 2 2 4" xfId="28749"/>
    <cellStyle name="Currency 2 2 7 3 2 3" xfId="28750"/>
    <cellStyle name="Currency 2 2 7 3 2 3 2" xfId="28751"/>
    <cellStyle name="Currency 2 2 7 3 2 3 2 2" xfId="28752"/>
    <cellStyle name="Currency 2 2 7 3 2 3 2 3" xfId="55708"/>
    <cellStyle name="Currency 2 2 7 3 2 3 3" xfId="28753"/>
    <cellStyle name="Currency 2 2 7 3 2 3 4" xfId="28754"/>
    <cellStyle name="Currency 2 2 7 3 2 4" xfId="28755"/>
    <cellStyle name="Currency 2 2 7 3 2 4 2" xfId="28756"/>
    <cellStyle name="Currency 2 2 7 3 2 4 3" xfId="55709"/>
    <cellStyle name="Currency 2 2 7 3 2 5" xfId="28757"/>
    <cellStyle name="Currency 2 2 7 3 2 6" xfId="28758"/>
    <cellStyle name="Currency 2 2 7 3 3" xfId="28759"/>
    <cellStyle name="Currency 2 2 7 3 3 2" xfId="28760"/>
    <cellStyle name="Currency 2 2 7 3 3 2 2" xfId="28761"/>
    <cellStyle name="Currency 2 2 7 3 3 2 3" xfId="55710"/>
    <cellStyle name="Currency 2 2 7 3 3 3" xfId="28762"/>
    <cellStyle name="Currency 2 2 7 3 3 4" xfId="28763"/>
    <cellStyle name="Currency 2 2 7 3 4" xfId="28764"/>
    <cellStyle name="Currency 2 2 7 3 4 2" xfId="28765"/>
    <cellStyle name="Currency 2 2 7 3 4 2 2" xfId="28766"/>
    <cellStyle name="Currency 2 2 7 3 4 2 3" xfId="55711"/>
    <cellStyle name="Currency 2 2 7 3 4 3" xfId="28767"/>
    <cellStyle name="Currency 2 2 7 3 4 4" xfId="28768"/>
    <cellStyle name="Currency 2 2 7 3 5" xfId="28769"/>
    <cellStyle name="Currency 2 2 7 3 5 2" xfId="28770"/>
    <cellStyle name="Currency 2 2 7 3 5 3" xfId="55712"/>
    <cellStyle name="Currency 2 2 7 3 6" xfId="28771"/>
    <cellStyle name="Currency 2 2 7 3 7" xfId="28772"/>
    <cellStyle name="Currency 2 2 7 4" xfId="28773"/>
    <cellStyle name="Currency 2 2 7 4 2" xfId="28774"/>
    <cellStyle name="Currency 2 2 7 4 2 2" xfId="28775"/>
    <cellStyle name="Currency 2 2 7 4 2 2 2" xfId="28776"/>
    <cellStyle name="Currency 2 2 7 4 2 2 3" xfId="55713"/>
    <cellStyle name="Currency 2 2 7 4 2 3" xfId="28777"/>
    <cellStyle name="Currency 2 2 7 4 2 4" xfId="28778"/>
    <cellStyle name="Currency 2 2 7 4 3" xfId="28779"/>
    <cellStyle name="Currency 2 2 7 4 3 2" xfId="28780"/>
    <cellStyle name="Currency 2 2 7 4 3 2 2" xfId="28781"/>
    <cellStyle name="Currency 2 2 7 4 3 2 3" xfId="55714"/>
    <cellStyle name="Currency 2 2 7 4 3 3" xfId="28782"/>
    <cellStyle name="Currency 2 2 7 4 3 4" xfId="28783"/>
    <cellStyle name="Currency 2 2 7 4 4" xfId="28784"/>
    <cellStyle name="Currency 2 2 7 4 4 2" xfId="28785"/>
    <cellStyle name="Currency 2 2 7 4 4 3" xfId="55715"/>
    <cellStyle name="Currency 2 2 7 4 5" xfId="28786"/>
    <cellStyle name="Currency 2 2 7 4 6" xfId="28787"/>
    <cellStyle name="Currency 2 2 7 5" xfId="28788"/>
    <cellStyle name="Currency 2 2 7 5 2" xfId="28789"/>
    <cellStyle name="Currency 2 2 7 5 2 2" xfId="28790"/>
    <cellStyle name="Currency 2 2 7 5 2 2 2" xfId="28791"/>
    <cellStyle name="Currency 2 2 7 5 2 2 3" xfId="55716"/>
    <cellStyle name="Currency 2 2 7 5 2 3" xfId="28792"/>
    <cellStyle name="Currency 2 2 7 5 2 4" xfId="28793"/>
    <cellStyle name="Currency 2 2 7 5 3" xfId="28794"/>
    <cellStyle name="Currency 2 2 7 5 3 2" xfId="28795"/>
    <cellStyle name="Currency 2 2 7 5 3 3" xfId="55717"/>
    <cellStyle name="Currency 2 2 7 5 4" xfId="28796"/>
    <cellStyle name="Currency 2 2 7 5 5" xfId="28797"/>
    <cellStyle name="Currency 2 2 7 6" xfId="28798"/>
    <cellStyle name="Currency 2 2 7 6 2" xfId="28799"/>
    <cellStyle name="Currency 2 2 7 6 2 2" xfId="28800"/>
    <cellStyle name="Currency 2 2 7 6 2 3" xfId="55718"/>
    <cellStyle name="Currency 2 2 7 6 3" xfId="28801"/>
    <cellStyle name="Currency 2 2 7 6 4" xfId="28802"/>
    <cellStyle name="Currency 2 2 7 7" xfId="28803"/>
    <cellStyle name="Currency 2 2 7 7 2" xfId="28804"/>
    <cellStyle name="Currency 2 2 7 7 2 2" xfId="28805"/>
    <cellStyle name="Currency 2 2 7 7 2 3" xfId="55719"/>
    <cellStyle name="Currency 2 2 7 7 3" xfId="28806"/>
    <cellStyle name="Currency 2 2 7 7 4" xfId="28807"/>
    <cellStyle name="Currency 2 2 7 8" xfId="28808"/>
    <cellStyle name="Currency 2 2 7 8 2" xfId="28809"/>
    <cellStyle name="Currency 2 2 7 8 3" xfId="55720"/>
    <cellStyle name="Currency 2 2 7 9" xfId="28810"/>
    <cellStyle name="Currency 2 2 8" xfId="28811"/>
    <cellStyle name="Currency 2 2 8 2" xfId="28812"/>
    <cellStyle name="Currency 2 2 8 2 2" xfId="28813"/>
    <cellStyle name="Currency 2 2 8 2 2 2" xfId="28814"/>
    <cellStyle name="Currency 2 2 8 2 2 2 2" xfId="28815"/>
    <cellStyle name="Currency 2 2 8 2 2 2 2 2" xfId="28816"/>
    <cellStyle name="Currency 2 2 8 2 2 2 2 3" xfId="55721"/>
    <cellStyle name="Currency 2 2 8 2 2 2 3" xfId="28817"/>
    <cellStyle name="Currency 2 2 8 2 2 2 4" xfId="28818"/>
    <cellStyle name="Currency 2 2 8 2 2 3" xfId="28819"/>
    <cellStyle name="Currency 2 2 8 2 2 3 2" xfId="28820"/>
    <cellStyle name="Currency 2 2 8 2 2 3 2 2" xfId="28821"/>
    <cellStyle name="Currency 2 2 8 2 2 3 2 3" xfId="55722"/>
    <cellStyle name="Currency 2 2 8 2 2 3 3" xfId="28822"/>
    <cellStyle name="Currency 2 2 8 2 2 3 4" xfId="28823"/>
    <cellStyle name="Currency 2 2 8 2 2 4" xfId="28824"/>
    <cellStyle name="Currency 2 2 8 2 2 4 2" xfId="28825"/>
    <cellStyle name="Currency 2 2 8 2 2 4 3" xfId="55723"/>
    <cellStyle name="Currency 2 2 8 2 2 5" xfId="28826"/>
    <cellStyle name="Currency 2 2 8 2 2 6" xfId="28827"/>
    <cellStyle name="Currency 2 2 8 2 3" xfId="28828"/>
    <cellStyle name="Currency 2 2 8 2 3 2" xfId="28829"/>
    <cellStyle name="Currency 2 2 8 2 3 2 2" xfId="28830"/>
    <cellStyle name="Currency 2 2 8 2 3 2 3" xfId="55724"/>
    <cellStyle name="Currency 2 2 8 2 3 3" xfId="28831"/>
    <cellStyle name="Currency 2 2 8 2 3 4" xfId="28832"/>
    <cellStyle name="Currency 2 2 8 2 4" xfId="28833"/>
    <cellStyle name="Currency 2 2 8 2 4 2" xfId="28834"/>
    <cellStyle name="Currency 2 2 8 2 4 2 2" xfId="28835"/>
    <cellStyle name="Currency 2 2 8 2 4 2 3" xfId="55725"/>
    <cellStyle name="Currency 2 2 8 2 4 3" xfId="28836"/>
    <cellStyle name="Currency 2 2 8 2 4 4" xfId="28837"/>
    <cellStyle name="Currency 2 2 8 2 5" xfId="28838"/>
    <cellStyle name="Currency 2 2 8 2 5 2" xfId="28839"/>
    <cellStyle name="Currency 2 2 8 2 5 3" xfId="55726"/>
    <cellStyle name="Currency 2 2 8 2 6" xfId="28840"/>
    <cellStyle name="Currency 2 2 8 2 7" xfId="28841"/>
    <cellStyle name="Currency 2 2 8 3" xfId="28842"/>
    <cellStyle name="Currency 2 2 8 3 2" xfId="28843"/>
    <cellStyle name="Currency 2 2 8 3 2 2" xfId="28844"/>
    <cellStyle name="Currency 2 2 8 3 2 2 2" xfId="28845"/>
    <cellStyle name="Currency 2 2 8 3 2 2 3" xfId="55727"/>
    <cellStyle name="Currency 2 2 8 3 2 3" xfId="28846"/>
    <cellStyle name="Currency 2 2 8 3 2 4" xfId="28847"/>
    <cellStyle name="Currency 2 2 8 3 3" xfId="28848"/>
    <cellStyle name="Currency 2 2 8 3 3 2" xfId="28849"/>
    <cellStyle name="Currency 2 2 8 3 3 2 2" xfId="28850"/>
    <cellStyle name="Currency 2 2 8 3 3 2 3" xfId="55728"/>
    <cellStyle name="Currency 2 2 8 3 3 3" xfId="28851"/>
    <cellStyle name="Currency 2 2 8 3 3 4" xfId="28852"/>
    <cellStyle name="Currency 2 2 8 3 4" xfId="28853"/>
    <cellStyle name="Currency 2 2 8 3 4 2" xfId="28854"/>
    <cellStyle name="Currency 2 2 8 3 4 3" xfId="55729"/>
    <cellStyle name="Currency 2 2 8 3 5" xfId="28855"/>
    <cellStyle name="Currency 2 2 8 3 6" xfId="28856"/>
    <cellStyle name="Currency 2 2 8 4" xfId="28857"/>
    <cellStyle name="Currency 2 2 8 4 2" xfId="28858"/>
    <cellStyle name="Currency 2 2 8 4 2 2" xfId="28859"/>
    <cellStyle name="Currency 2 2 8 4 2 3" xfId="55730"/>
    <cellStyle name="Currency 2 2 8 4 3" xfId="28860"/>
    <cellStyle name="Currency 2 2 8 4 4" xfId="28861"/>
    <cellStyle name="Currency 2 2 8 5" xfId="28862"/>
    <cellStyle name="Currency 2 2 8 5 2" xfId="28863"/>
    <cellStyle name="Currency 2 2 8 5 2 2" xfId="28864"/>
    <cellStyle name="Currency 2 2 8 5 2 3" xfId="55731"/>
    <cellStyle name="Currency 2 2 8 5 3" xfId="28865"/>
    <cellStyle name="Currency 2 2 8 5 4" xfId="28866"/>
    <cellStyle name="Currency 2 2 8 6" xfId="28867"/>
    <cellStyle name="Currency 2 2 8 6 2" xfId="28868"/>
    <cellStyle name="Currency 2 2 8 6 3" xfId="55732"/>
    <cellStyle name="Currency 2 2 8 7" xfId="28869"/>
    <cellStyle name="Currency 2 2 8 8" xfId="28870"/>
    <cellStyle name="Currency 2 2 9" xfId="28871"/>
    <cellStyle name="Currency 2 2 9 2" xfId="28872"/>
    <cellStyle name="Currency 2 2 9 2 2" xfId="28873"/>
    <cellStyle name="Currency 2 2 9 2 2 2" xfId="28874"/>
    <cellStyle name="Currency 2 2 9 2 2 2 2" xfId="28875"/>
    <cellStyle name="Currency 2 2 9 2 2 2 3" xfId="55733"/>
    <cellStyle name="Currency 2 2 9 2 2 3" xfId="28876"/>
    <cellStyle name="Currency 2 2 9 2 2 4" xfId="28877"/>
    <cellStyle name="Currency 2 2 9 2 3" xfId="28878"/>
    <cellStyle name="Currency 2 2 9 2 3 2" xfId="28879"/>
    <cellStyle name="Currency 2 2 9 2 3 2 2" xfId="28880"/>
    <cellStyle name="Currency 2 2 9 2 3 2 3" xfId="55734"/>
    <cellStyle name="Currency 2 2 9 2 3 3" xfId="28881"/>
    <cellStyle name="Currency 2 2 9 2 3 4" xfId="28882"/>
    <cellStyle name="Currency 2 2 9 2 4" xfId="28883"/>
    <cellStyle name="Currency 2 2 9 2 4 2" xfId="28884"/>
    <cellStyle name="Currency 2 2 9 2 4 3" xfId="55735"/>
    <cellStyle name="Currency 2 2 9 2 5" xfId="28885"/>
    <cellStyle name="Currency 2 2 9 2 6" xfId="28886"/>
    <cellStyle name="Currency 2 2 9 3" xfId="28887"/>
    <cellStyle name="Currency 2 2 9 3 2" xfId="28888"/>
    <cellStyle name="Currency 2 2 9 3 2 2" xfId="28889"/>
    <cellStyle name="Currency 2 2 9 3 2 3" xfId="55736"/>
    <cellStyle name="Currency 2 2 9 3 3" xfId="28890"/>
    <cellStyle name="Currency 2 2 9 3 4" xfId="28891"/>
    <cellStyle name="Currency 2 2 9 4" xfId="28892"/>
    <cellStyle name="Currency 2 2 9 4 2" xfId="28893"/>
    <cellStyle name="Currency 2 2 9 4 2 2" xfId="28894"/>
    <cellStyle name="Currency 2 2 9 4 2 3" xfId="55737"/>
    <cellStyle name="Currency 2 2 9 4 3" xfId="28895"/>
    <cellStyle name="Currency 2 2 9 4 4" xfId="28896"/>
    <cellStyle name="Currency 2 2 9 5" xfId="28897"/>
    <cellStyle name="Currency 2 2 9 5 2" xfId="28898"/>
    <cellStyle name="Currency 2 2 9 5 3" xfId="55738"/>
    <cellStyle name="Currency 2 2 9 6" xfId="28899"/>
    <cellStyle name="Currency 2 2 9 7" xfId="28900"/>
    <cellStyle name="Currency 2 3" xfId="28901"/>
    <cellStyle name="Currency 2 3 10" xfId="28902"/>
    <cellStyle name="Currency 2 3 10 2" xfId="28903"/>
    <cellStyle name="Currency 2 3 10 2 2" xfId="28904"/>
    <cellStyle name="Currency 2 3 10 2 2 2" xfId="28905"/>
    <cellStyle name="Currency 2 3 10 2 2 3" xfId="55739"/>
    <cellStyle name="Currency 2 3 10 2 3" xfId="28906"/>
    <cellStyle name="Currency 2 3 10 2 4" xfId="28907"/>
    <cellStyle name="Currency 2 3 10 3" xfId="28908"/>
    <cellStyle name="Currency 2 3 10 3 2" xfId="28909"/>
    <cellStyle name="Currency 2 3 10 3 2 2" xfId="28910"/>
    <cellStyle name="Currency 2 3 10 3 2 3" xfId="55740"/>
    <cellStyle name="Currency 2 3 10 3 3" xfId="28911"/>
    <cellStyle name="Currency 2 3 10 3 4" xfId="28912"/>
    <cellStyle name="Currency 2 3 10 4" xfId="28913"/>
    <cellStyle name="Currency 2 3 10 4 2" xfId="28914"/>
    <cellStyle name="Currency 2 3 10 4 3" xfId="55741"/>
    <cellStyle name="Currency 2 3 10 5" xfId="28915"/>
    <cellStyle name="Currency 2 3 10 6" xfId="28916"/>
    <cellStyle name="Currency 2 3 11" xfId="28917"/>
    <cellStyle name="Currency 2 3 11 2" xfId="28918"/>
    <cellStyle name="Currency 2 3 11 2 2" xfId="28919"/>
    <cellStyle name="Currency 2 3 11 2 2 2" xfId="28920"/>
    <cellStyle name="Currency 2 3 11 2 2 3" xfId="55742"/>
    <cellStyle name="Currency 2 3 11 2 3" xfId="28921"/>
    <cellStyle name="Currency 2 3 11 2 4" xfId="28922"/>
    <cellStyle name="Currency 2 3 11 3" xfId="28923"/>
    <cellStyle name="Currency 2 3 11 3 2" xfId="28924"/>
    <cellStyle name="Currency 2 3 11 3 3" xfId="55743"/>
    <cellStyle name="Currency 2 3 11 4" xfId="28925"/>
    <cellStyle name="Currency 2 3 11 5" xfId="28926"/>
    <cellStyle name="Currency 2 3 12" xfId="28927"/>
    <cellStyle name="Currency 2 3 12 2" xfId="28928"/>
    <cellStyle name="Currency 2 3 12 2 2" xfId="28929"/>
    <cellStyle name="Currency 2 3 12 2 3" xfId="55744"/>
    <cellStyle name="Currency 2 3 12 3" xfId="28930"/>
    <cellStyle name="Currency 2 3 12 4" xfId="28931"/>
    <cellStyle name="Currency 2 3 13" xfId="28932"/>
    <cellStyle name="Currency 2 3 13 2" xfId="28933"/>
    <cellStyle name="Currency 2 3 13 2 2" xfId="28934"/>
    <cellStyle name="Currency 2 3 13 2 3" xfId="55745"/>
    <cellStyle name="Currency 2 3 13 3" xfId="28935"/>
    <cellStyle name="Currency 2 3 13 4" xfId="28936"/>
    <cellStyle name="Currency 2 3 14" xfId="28937"/>
    <cellStyle name="Currency 2 3 14 2" xfId="28938"/>
    <cellStyle name="Currency 2 3 14 3" xfId="55746"/>
    <cellStyle name="Currency 2 3 15" xfId="28939"/>
    <cellStyle name="Currency 2 3 16" xfId="28940"/>
    <cellStyle name="Currency 2 3 2" xfId="28941"/>
    <cellStyle name="Currency 2 3 2 10" xfId="28942"/>
    <cellStyle name="Currency 2 3 2 10 2" xfId="28943"/>
    <cellStyle name="Currency 2 3 2 10 2 2" xfId="28944"/>
    <cellStyle name="Currency 2 3 2 10 2 2 2" xfId="28945"/>
    <cellStyle name="Currency 2 3 2 10 2 2 3" xfId="55747"/>
    <cellStyle name="Currency 2 3 2 10 2 3" xfId="28946"/>
    <cellStyle name="Currency 2 3 2 10 2 4" xfId="28947"/>
    <cellStyle name="Currency 2 3 2 10 3" xfId="28948"/>
    <cellStyle name="Currency 2 3 2 10 3 2" xfId="28949"/>
    <cellStyle name="Currency 2 3 2 10 3 3" xfId="55748"/>
    <cellStyle name="Currency 2 3 2 10 4" xfId="28950"/>
    <cellStyle name="Currency 2 3 2 10 5" xfId="28951"/>
    <cellStyle name="Currency 2 3 2 11" xfId="28952"/>
    <cellStyle name="Currency 2 3 2 11 2" xfId="28953"/>
    <cellStyle name="Currency 2 3 2 11 2 2" xfId="28954"/>
    <cellStyle name="Currency 2 3 2 11 2 3" xfId="55749"/>
    <cellStyle name="Currency 2 3 2 11 3" xfId="28955"/>
    <cellStyle name="Currency 2 3 2 11 4" xfId="28956"/>
    <cellStyle name="Currency 2 3 2 12" xfId="28957"/>
    <cellStyle name="Currency 2 3 2 12 2" xfId="28958"/>
    <cellStyle name="Currency 2 3 2 12 2 2" xfId="28959"/>
    <cellStyle name="Currency 2 3 2 12 2 3" xfId="55750"/>
    <cellStyle name="Currency 2 3 2 12 3" xfId="28960"/>
    <cellStyle name="Currency 2 3 2 12 4" xfId="28961"/>
    <cellStyle name="Currency 2 3 2 13" xfId="28962"/>
    <cellStyle name="Currency 2 3 2 13 2" xfId="28963"/>
    <cellStyle name="Currency 2 3 2 13 3" xfId="55751"/>
    <cellStyle name="Currency 2 3 2 14" xfId="28964"/>
    <cellStyle name="Currency 2 3 2 15" xfId="28965"/>
    <cellStyle name="Currency 2 3 2 2" xfId="28966"/>
    <cellStyle name="Currency 2 3 2 2 10" xfId="28967"/>
    <cellStyle name="Currency 2 3 2 2 11" xfId="28968"/>
    <cellStyle name="Currency 2 3 2 2 2" xfId="28969"/>
    <cellStyle name="Currency 2 3 2 2 2 10" xfId="28970"/>
    <cellStyle name="Currency 2 3 2 2 2 2" xfId="28971"/>
    <cellStyle name="Currency 2 3 2 2 2 2 2" xfId="28972"/>
    <cellStyle name="Currency 2 3 2 2 2 2 2 2" xfId="28973"/>
    <cellStyle name="Currency 2 3 2 2 2 2 2 2 2" xfId="28974"/>
    <cellStyle name="Currency 2 3 2 2 2 2 2 2 2 2" xfId="28975"/>
    <cellStyle name="Currency 2 3 2 2 2 2 2 2 2 2 2" xfId="28976"/>
    <cellStyle name="Currency 2 3 2 2 2 2 2 2 2 2 3" xfId="55752"/>
    <cellStyle name="Currency 2 3 2 2 2 2 2 2 2 3" xfId="28977"/>
    <cellStyle name="Currency 2 3 2 2 2 2 2 2 2 4" xfId="28978"/>
    <cellStyle name="Currency 2 3 2 2 2 2 2 2 3" xfId="28979"/>
    <cellStyle name="Currency 2 3 2 2 2 2 2 2 3 2" xfId="28980"/>
    <cellStyle name="Currency 2 3 2 2 2 2 2 2 3 2 2" xfId="28981"/>
    <cellStyle name="Currency 2 3 2 2 2 2 2 2 3 2 3" xfId="55753"/>
    <cellStyle name="Currency 2 3 2 2 2 2 2 2 3 3" xfId="28982"/>
    <cellStyle name="Currency 2 3 2 2 2 2 2 2 3 4" xfId="28983"/>
    <cellStyle name="Currency 2 3 2 2 2 2 2 2 4" xfId="28984"/>
    <cellStyle name="Currency 2 3 2 2 2 2 2 2 4 2" xfId="28985"/>
    <cellStyle name="Currency 2 3 2 2 2 2 2 2 4 3" xfId="55754"/>
    <cellStyle name="Currency 2 3 2 2 2 2 2 2 5" xfId="28986"/>
    <cellStyle name="Currency 2 3 2 2 2 2 2 2 6" xfId="28987"/>
    <cellStyle name="Currency 2 3 2 2 2 2 2 3" xfId="28988"/>
    <cellStyle name="Currency 2 3 2 2 2 2 2 3 2" xfId="28989"/>
    <cellStyle name="Currency 2 3 2 2 2 2 2 3 2 2" xfId="28990"/>
    <cellStyle name="Currency 2 3 2 2 2 2 2 3 2 3" xfId="55755"/>
    <cellStyle name="Currency 2 3 2 2 2 2 2 3 3" xfId="28991"/>
    <cellStyle name="Currency 2 3 2 2 2 2 2 3 4" xfId="28992"/>
    <cellStyle name="Currency 2 3 2 2 2 2 2 4" xfId="28993"/>
    <cellStyle name="Currency 2 3 2 2 2 2 2 4 2" xfId="28994"/>
    <cellStyle name="Currency 2 3 2 2 2 2 2 4 2 2" xfId="28995"/>
    <cellStyle name="Currency 2 3 2 2 2 2 2 4 2 3" xfId="55756"/>
    <cellStyle name="Currency 2 3 2 2 2 2 2 4 3" xfId="28996"/>
    <cellStyle name="Currency 2 3 2 2 2 2 2 4 4" xfId="28997"/>
    <cellStyle name="Currency 2 3 2 2 2 2 2 5" xfId="28998"/>
    <cellStyle name="Currency 2 3 2 2 2 2 2 5 2" xfId="28999"/>
    <cellStyle name="Currency 2 3 2 2 2 2 2 5 3" xfId="55757"/>
    <cellStyle name="Currency 2 3 2 2 2 2 2 6" xfId="29000"/>
    <cellStyle name="Currency 2 3 2 2 2 2 2 7" xfId="29001"/>
    <cellStyle name="Currency 2 3 2 2 2 2 3" xfId="29002"/>
    <cellStyle name="Currency 2 3 2 2 2 2 3 2" xfId="29003"/>
    <cellStyle name="Currency 2 3 2 2 2 2 3 2 2" xfId="29004"/>
    <cellStyle name="Currency 2 3 2 2 2 2 3 2 2 2" xfId="29005"/>
    <cellStyle name="Currency 2 3 2 2 2 2 3 2 2 3" xfId="55758"/>
    <cellStyle name="Currency 2 3 2 2 2 2 3 2 3" xfId="29006"/>
    <cellStyle name="Currency 2 3 2 2 2 2 3 2 4" xfId="29007"/>
    <cellStyle name="Currency 2 3 2 2 2 2 3 3" xfId="29008"/>
    <cellStyle name="Currency 2 3 2 2 2 2 3 3 2" xfId="29009"/>
    <cellStyle name="Currency 2 3 2 2 2 2 3 3 2 2" xfId="29010"/>
    <cellStyle name="Currency 2 3 2 2 2 2 3 3 2 3" xfId="55759"/>
    <cellStyle name="Currency 2 3 2 2 2 2 3 3 3" xfId="29011"/>
    <cellStyle name="Currency 2 3 2 2 2 2 3 3 4" xfId="29012"/>
    <cellStyle name="Currency 2 3 2 2 2 2 3 4" xfId="29013"/>
    <cellStyle name="Currency 2 3 2 2 2 2 3 4 2" xfId="29014"/>
    <cellStyle name="Currency 2 3 2 2 2 2 3 4 3" xfId="55760"/>
    <cellStyle name="Currency 2 3 2 2 2 2 3 5" xfId="29015"/>
    <cellStyle name="Currency 2 3 2 2 2 2 3 6" xfId="29016"/>
    <cellStyle name="Currency 2 3 2 2 2 2 4" xfId="29017"/>
    <cellStyle name="Currency 2 3 2 2 2 2 4 2" xfId="29018"/>
    <cellStyle name="Currency 2 3 2 2 2 2 4 2 2" xfId="29019"/>
    <cellStyle name="Currency 2 3 2 2 2 2 4 2 3" xfId="55761"/>
    <cellStyle name="Currency 2 3 2 2 2 2 4 3" xfId="29020"/>
    <cellStyle name="Currency 2 3 2 2 2 2 4 4" xfId="29021"/>
    <cellStyle name="Currency 2 3 2 2 2 2 5" xfId="29022"/>
    <cellStyle name="Currency 2 3 2 2 2 2 5 2" xfId="29023"/>
    <cellStyle name="Currency 2 3 2 2 2 2 5 2 2" xfId="29024"/>
    <cellStyle name="Currency 2 3 2 2 2 2 5 2 3" xfId="55762"/>
    <cellStyle name="Currency 2 3 2 2 2 2 5 3" xfId="29025"/>
    <cellStyle name="Currency 2 3 2 2 2 2 5 4" xfId="29026"/>
    <cellStyle name="Currency 2 3 2 2 2 2 6" xfId="29027"/>
    <cellStyle name="Currency 2 3 2 2 2 2 6 2" xfId="29028"/>
    <cellStyle name="Currency 2 3 2 2 2 2 6 3" xfId="55763"/>
    <cellStyle name="Currency 2 3 2 2 2 2 7" xfId="29029"/>
    <cellStyle name="Currency 2 3 2 2 2 2 8" xfId="29030"/>
    <cellStyle name="Currency 2 3 2 2 2 3" xfId="29031"/>
    <cellStyle name="Currency 2 3 2 2 2 3 2" xfId="29032"/>
    <cellStyle name="Currency 2 3 2 2 2 3 2 2" xfId="29033"/>
    <cellStyle name="Currency 2 3 2 2 2 3 2 2 2" xfId="29034"/>
    <cellStyle name="Currency 2 3 2 2 2 3 2 2 2 2" xfId="29035"/>
    <cellStyle name="Currency 2 3 2 2 2 3 2 2 2 3" xfId="55764"/>
    <cellStyle name="Currency 2 3 2 2 2 3 2 2 3" xfId="29036"/>
    <cellStyle name="Currency 2 3 2 2 2 3 2 2 4" xfId="29037"/>
    <cellStyle name="Currency 2 3 2 2 2 3 2 3" xfId="29038"/>
    <cellStyle name="Currency 2 3 2 2 2 3 2 3 2" xfId="29039"/>
    <cellStyle name="Currency 2 3 2 2 2 3 2 3 2 2" xfId="29040"/>
    <cellStyle name="Currency 2 3 2 2 2 3 2 3 2 3" xfId="55765"/>
    <cellStyle name="Currency 2 3 2 2 2 3 2 3 3" xfId="29041"/>
    <cellStyle name="Currency 2 3 2 2 2 3 2 3 4" xfId="29042"/>
    <cellStyle name="Currency 2 3 2 2 2 3 2 4" xfId="29043"/>
    <cellStyle name="Currency 2 3 2 2 2 3 2 4 2" xfId="29044"/>
    <cellStyle name="Currency 2 3 2 2 2 3 2 4 3" xfId="55766"/>
    <cellStyle name="Currency 2 3 2 2 2 3 2 5" xfId="29045"/>
    <cellStyle name="Currency 2 3 2 2 2 3 2 6" xfId="29046"/>
    <cellStyle name="Currency 2 3 2 2 2 3 3" xfId="29047"/>
    <cellStyle name="Currency 2 3 2 2 2 3 3 2" xfId="29048"/>
    <cellStyle name="Currency 2 3 2 2 2 3 3 2 2" xfId="29049"/>
    <cellStyle name="Currency 2 3 2 2 2 3 3 2 3" xfId="55767"/>
    <cellStyle name="Currency 2 3 2 2 2 3 3 3" xfId="29050"/>
    <cellStyle name="Currency 2 3 2 2 2 3 3 4" xfId="29051"/>
    <cellStyle name="Currency 2 3 2 2 2 3 4" xfId="29052"/>
    <cellStyle name="Currency 2 3 2 2 2 3 4 2" xfId="29053"/>
    <cellStyle name="Currency 2 3 2 2 2 3 4 2 2" xfId="29054"/>
    <cellStyle name="Currency 2 3 2 2 2 3 4 2 3" xfId="55768"/>
    <cellStyle name="Currency 2 3 2 2 2 3 4 3" xfId="29055"/>
    <cellStyle name="Currency 2 3 2 2 2 3 4 4" xfId="29056"/>
    <cellStyle name="Currency 2 3 2 2 2 3 5" xfId="29057"/>
    <cellStyle name="Currency 2 3 2 2 2 3 5 2" xfId="29058"/>
    <cellStyle name="Currency 2 3 2 2 2 3 5 3" xfId="55769"/>
    <cellStyle name="Currency 2 3 2 2 2 3 6" xfId="29059"/>
    <cellStyle name="Currency 2 3 2 2 2 3 7" xfId="29060"/>
    <cellStyle name="Currency 2 3 2 2 2 4" xfId="29061"/>
    <cellStyle name="Currency 2 3 2 2 2 4 2" xfId="29062"/>
    <cellStyle name="Currency 2 3 2 2 2 4 2 2" xfId="29063"/>
    <cellStyle name="Currency 2 3 2 2 2 4 2 2 2" xfId="29064"/>
    <cellStyle name="Currency 2 3 2 2 2 4 2 2 3" xfId="55770"/>
    <cellStyle name="Currency 2 3 2 2 2 4 2 3" xfId="29065"/>
    <cellStyle name="Currency 2 3 2 2 2 4 2 4" xfId="29066"/>
    <cellStyle name="Currency 2 3 2 2 2 4 3" xfId="29067"/>
    <cellStyle name="Currency 2 3 2 2 2 4 3 2" xfId="29068"/>
    <cellStyle name="Currency 2 3 2 2 2 4 3 2 2" xfId="29069"/>
    <cellStyle name="Currency 2 3 2 2 2 4 3 2 3" xfId="55771"/>
    <cellStyle name="Currency 2 3 2 2 2 4 3 3" xfId="29070"/>
    <cellStyle name="Currency 2 3 2 2 2 4 3 4" xfId="29071"/>
    <cellStyle name="Currency 2 3 2 2 2 4 4" xfId="29072"/>
    <cellStyle name="Currency 2 3 2 2 2 4 4 2" xfId="29073"/>
    <cellStyle name="Currency 2 3 2 2 2 4 4 3" xfId="55772"/>
    <cellStyle name="Currency 2 3 2 2 2 4 5" xfId="29074"/>
    <cellStyle name="Currency 2 3 2 2 2 4 6" xfId="29075"/>
    <cellStyle name="Currency 2 3 2 2 2 5" xfId="29076"/>
    <cellStyle name="Currency 2 3 2 2 2 5 2" xfId="29077"/>
    <cellStyle name="Currency 2 3 2 2 2 5 2 2" xfId="29078"/>
    <cellStyle name="Currency 2 3 2 2 2 5 2 2 2" xfId="29079"/>
    <cellStyle name="Currency 2 3 2 2 2 5 2 2 3" xfId="55773"/>
    <cellStyle name="Currency 2 3 2 2 2 5 2 3" xfId="29080"/>
    <cellStyle name="Currency 2 3 2 2 2 5 2 4" xfId="29081"/>
    <cellStyle name="Currency 2 3 2 2 2 5 3" xfId="29082"/>
    <cellStyle name="Currency 2 3 2 2 2 5 3 2" xfId="29083"/>
    <cellStyle name="Currency 2 3 2 2 2 5 3 3" xfId="55774"/>
    <cellStyle name="Currency 2 3 2 2 2 5 4" xfId="29084"/>
    <cellStyle name="Currency 2 3 2 2 2 5 5" xfId="29085"/>
    <cellStyle name="Currency 2 3 2 2 2 6" xfId="29086"/>
    <cellStyle name="Currency 2 3 2 2 2 6 2" xfId="29087"/>
    <cellStyle name="Currency 2 3 2 2 2 6 2 2" xfId="29088"/>
    <cellStyle name="Currency 2 3 2 2 2 6 2 3" xfId="55775"/>
    <cellStyle name="Currency 2 3 2 2 2 6 3" xfId="29089"/>
    <cellStyle name="Currency 2 3 2 2 2 6 4" xfId="29090"/>
    <cellStyle name="Currency 2 3 2 2 2 7" xfId="29091"/>
    <cellStyle name="Currency 2 3 2 2 2 7 2" xfId="29092"/>
    <cellStyle name="Currency 2 3 2 2 2 7 2 2" xfId="29093"/>
    <cellStyle name="Currency 2 3 2 2 2 7 2 3" xfId="55776"/>
    <cellStyle name="Currency 2 3 2 2 2 7 3" xfId="29094"/>
    <cellStyle name="Currency 2 3 2 2 2 7 4" xfId="29095"/>
    <cellStyle name="Currency 2 3 2 2 2 8" xfId="29096"/>
    <cellStyle name="Currency 2 3 2 2 2 8 2" xfId="29097"/>
    <cellStyle name="Currency 2 3 2 2 2 8 3" xfId="55777"/>
    <cellStyle name="Currency 2 3 2 2 2 9" xfId="29098"/>
    <cellStyle name="Currency 2 3 2 2 3" xfId="29099"/>
    <cellStyle name="Currency 2 3 2 2 3 2" xfId="29100"/>
    <cellStyle name="Currency 2 3 2 2 3 2 2" xfId="29101"/>
    <cellStyle name="Currency 2 3 2 2 3 2 2 2" xfId="29102"/>
    <cellStyle name="Currency 2 3 2 2 3 2 2 2 2" xfId="29103"/>
    <cellStyle name="Currency 2 3 2 2 3 2 2 2 2 2" xfId="29104"/>
    <cellStyle name="Currency 2 3 2 2 3 2 2 2 2 3" xfId="55778"/>
    <cellStyle name="Currency 2 3 2 2 3 2 2 2 3" xfId="29105"/>
    <cellStyle name="Currency 2 3 2 2 3 2 2 2 4" xfId="29106"/>
    <cellStyle name="Currency 2 3 2 2 3 2 2 3" xfId="29107"/>
    <cellStyle name="Currency 2 3 2 2 3 2 2 3 2" xfId="29108"/>
    <cellStyle name="Currency 2 3 2 2 3 2 2 3 2 2" xfId="29109"/>
    <cellStyle name="Currency 2 3 2 2 3 2 2 3 2 3" xfId="55779"/>
    <cellStyle name="Currency 2 3 2 2 3 2 2 3 3" xfId="29110"/>
    <cellStyle name="Currency 2 3 2 2 3 2 2 3 4" xfId="29111"/>
    <cellStyle name="Currency 2 3 2 2 3 2 2 4" xfId="29112"/>
    <cellStyle name="Currency 2 3 2 2 3 2 2 4 2" xfId="29113"/>
    <cellStyle name="Currency 2 3 2 2 3 2 2 4 3" xfId="55780"/>
    <cellStyle name="Currency 2 3 2 2 3 2 2 5" xfId="29114"/>
    <cellStyle name="Currency 2 3 2 2 3 2 2 6" xfId="29115"/>
    <cellStyle name="Currency 2 3 2 2 3 2 3" xfId="29116"/>
    <cellStyle name="Currency 2 3 2 2 3 2 3 2" xfId="29117"/>
    <cellStyle name="Currency 2 3 2 2 3 2 3 2 2" xfId="29118"/>
    <cellStyle name="Currency 2 3 2 2 3 2 3 2 3" xfId="55781"/>
    <cellStyle name="Currency 2 3 2 2 3 2 3 3" xfId="29119"/>
    <cellStyle name="Currency 2 3 2 2 3 2 3 4" xfId="29120"/>
    <cellStyle name="Currency 2 3 2 2 3 2 4" xfId="29121"/>
    <cellStyle name="Currency 2 3 2 2 3 2 4 2" xfId="29122"/>
    <cellStyle name="Currency 2 3 2 2 3 2 4 2 2" xfId="29123"/>
    <cellStyle name="Currency 2 3 2 2 3 2 4 2 3" xfId="55782"/>
    <cellStyle name="Currency 2 3 2 2 3 2 4 3" xfId="29124"/>
    <cellStyle name="Currency 2 3 2 2 3 2 4 4" xfId="29125"/>
    <cellStyle name="Currency 2 3 2 2 3 2 5" xfId="29126"/>
    <cellStyle name="Currency 2 3 2 2 3 2 5 2" xfId="29127"/>
    <cellStyle name="Currency 2 3 2 2 3 2 5 3" xfId="55783"/>
    <cellStyle name="Currency 2 3 2 2 3 2 6" xfId="29128"/>
    <cellStyle name="Currency 2 3 2 2 3 2 7" xfId="29129"/>
    <cellStyle name="Currency 2 3 2 2 3 3" xfId="29130"/>
    <cellStyle name="Currency 2 3 2 2 3 3 2" xfId="29131"/>
    <cellStyle name="Currency 2 3 2 2 3 3 2 2" xfId="29132"/>
    <cellStyle name="Currency 2 3 2 2 3 3 2 2 2" xfId="29133"/>
    <cellStyle name="Currency 2 3 2 2 3 3 2 2 3" xfId="55784"/>
    <cellStyle name="Currency 2 3 2 2 3 3 2 3" xfId="29134"/>
    <cellStyle name="Currency 2 3 2 2 3 3 2 4" xfId="29135"/>
    <cellStyle name="Currency 2 3 2 2 3 3 3" xfId="29136"/>
    <cellStyle name="Currency 2 3 2 2 3 3 3 2" xfId="29137"/>
    <cellStyle name="Currency 2 3 2 2 3 3 3 2 2" xfId="29138"/>
    <cellStyle name="Currency 2 3 2 2 3 3 3 2 3" xfId="55785"/>
    <cellStyle name="Currency 2 3 2 2 3 3 3 3" xfId="29139"/>
    <cellStyle name="Currency 2 3 2 2 3 3 3 4" xfId="29140"/>
    <cellStyle name="Currency 2 3 2 2 3 3 4" xfId="29141"/>
    <cellStyle name="Currency 2 3 2 2 3 3 4 2" xfId="29142"/>
    <cellStyle name="Currency 2 3 2 2 3 3 4 3" xfId="55786"/>
    <cellStyle name="Currency 2 3 2 2 3 3 5" xfId="29143"/>
    <cellStyle name="Currency 2 3 2 2 3 3 6" xfId="29144"/>
    <cellStyle name="Currency 2 3 2 2 3 4" xfId="29145"/>
    <cellStyle name="Currency 2 3 2 2 3 4 2" xfId="29146"/>
    <cellStyle name="Currency 2 3 2 2 3 4 2 2" xfId="29147"/>
    <cellStyle name="Currency 2 3 2 2 3 4 2 2 2" xfId="29148"/>
    <cellStyle name="Currency 2 3 2 2 3 4 2 2 3" xfId="55787"/>
    <cellStyle name="Currency 2 3 2 2 3 4 2 3" xfId="29149"/>
    <cellStyle name="Currency 2 3 2 2 3 4 2 4" xfId="29150"/>
    <cellStyle name="Currency 2 3 2 2 3 4 3" xfId="29151"/>
    <cellStyle name="Currency 2 3 2 2 3 4 3 2" xfId="29152"/>
    <cellStyle name="Currency 2 3 2 2 3 4 3 3" xfId="55788"/>
    <cellStyle name="Currency 2 3 2 2 3 4 4" xfId="29153"/>
    <cellStyle name="Currency 2 3 2 2 3 4 5" xfId="29154"/>
    <cellStyle name="Currency 2 3 2 2 3 5" xfId="29155"/>
    <cellStyle name="Currency 2 3 2 2 3 5 2" xfId="29156"/>
    <cellStyle name="Currency 2 3 2 2 3 5 2 2" xfId="29157"/>
    <cellStyle name="Currency 2 3 2 2 3 5 2 3" xfId="55789"/>
    <cellStyle name="Currency 2 3 2 2 3 5 3" xfId="29158"/>
    <cellStyle name="Currency 2 3 2 2 3 5 4" xfId="29159"/>
    <cellStyle name="Currency 2 3 2 2 3 6" xfId="29160"/>
    <cellStyle name="Currency 2 3 2 2 3 6 2" xfId="29161"/>
    <cellStyle name="Currency 2 3 2 2 3 6 2 2" xfId="29162"/>
    <cellStyle name="Currency 2 3 2 2 3 6 2 3" xfId="55790"/>
    <cellStyle name="Currency 2 3 2 2 3 6 3" xfId="29163"/>
    <cellStyle name="Currency 2 3 2 2 3 6 4" xfId="29164"/>
    <cellStyle name="Currency 2 3 2 2 3 7" xfId="29165"/>
    <cellStyle name="Currency 2 3 2 2 3 7 2" xfId="29166"/>
    <cellStyle name="Currency 2 3 2 2 3 7 3" xfId="55791"/>
    <cellStyle name="Currency 2 3 2 2 3 8" xfId="29167"/>
    <cellStyle name="Currency 2 3 2 2 3 9" xfId="29168"/>
    <cellStyle name="Currency 2 3 2 2 4" xfId="29169"/>
    <cellStyle name="Currency 2 3 2 2 4 2" xfId="29170"/>
    <cellStyle name="Currency 2 3 2 2 4 2 2" xfId="29171"/>
    <cellStyle name="Currency 2 3 2 2 4 2 2 2" xfId="29172"/>
    <cellStyle name="Currency 2 3 2 2 4 2 2 2 2" xfId="29173"/>
    <cellStyle name="Currency 2 3 2 2 4 2 2 2 3" xfId="55792"/>
    <cellStyle name="Currency 2 3 2 2 4 2 2 3" xfId="29174"/>
    <cellStyle name="Currency 2 3 2 2 4 2 2 4" xfId="29175"/>
    <cellStyle name="Currency 2 3 2 2 4 2 3" xfId="29176"/>
    <cellStyle name="Currency 2 3 2 2 4 2 3 2" xfId="29177"/>
    <cellStyle name="Currency 2 3 2 2 4 2 3 2 2" xfId="29178"/>
    <cellStyle name="Currency 2 3 2 2 4 2 3 2 3" xfId="55793"/>
    <cellStyle name="Currency 2 3 2 2 4 2 3 3" xfId="29179"/>
    <cellStyle name="Currency 2 3 2 2 4 2 3 4" xfId="29180"/>
    <cellStyle name="Currency 2 3 2 2 4 2 4" xfId="29181"/>
    <cellStyle name="Currency 2 3 2 2 4 2 4 2" xfId="29182"/>
    <cellStyle name="Currency 2 3 2 2 4 2 4 3" xfId="55794"/>
    <cellStyle name="Currency 2 3 2 2 4 2 5" xfId="29183"/>
    <cellStyle name="Currency 2 3 2 2 4 2 6" xfId="29184"/>
    <cellStyle name="Currency 2 3 2 2 4 3" xfId="29185"/>
    <cellStyle name="Currency 2 3 2 2 4 3 2" xfId="29186"/>
    <cellStyle name="Currency 2 3 2 2 4 3 2 2" xfId="29187"/>
    <cellStyle name="Currency 2 3 2 2 4 3 2 3" xfId="55795"/>
    <cellStyle name="Currency 2 3 2 2 4 3 3" xfId="29188"/>
    <cellStyle name="Currency 2 3 2 2 4 3 4" xfId="29189"/>
    <cellStyle name="Currency 2 3 2 2 4 4" xfId="29190"/>
    <cellStyle name="Currency 2 3 2 2 4 4 2" xfId="29191"/>
    <cellStyle name="Currency 2 3 2 2 4 4 2 2" xfId="29192"/>
    <cellStyle name="Currency 2 3 2 2 4 4 2 3" xfId="55796"/>
    <cellStyle name="Currency 2 3 2 2 4 4 3" xfId="29193"/>
    <cellStyle name="Currency 2 3 2 2 4 4 4" xfId="29194"/>
    <cellStyle name="Currency 2 3 2 2 4 5" xfId="29195"/>
    <cellStyle name="Currency 2 3 2 2 4 5 2" xfId="29196"/>
    <cellStyle name="Currency 2 3 2 2 4 5 3" xfId="55797"/>
    <cellStyle name="Currency 2 3 2 2 4 6" xfId="29197"/>
    <cellStyle name="Currency 2 3 2 2 4 7" xfId="29198"/>
    <cellStyle name="Currency 2 3 2 2 5" xfId="29199"/>
    <cellStyle name="Currency 2 3 2 2 5 2" xfId="29200"/>
    <cellStyle name="Currency 2 3 2 2 5 2 2" xfId="29201"/>
    <cellStyle name="Currency 2 3 2 2 5 2 2 2" xfId="29202"/>
    <cellStyle name="Currency 2 3 2 2 5 2 2 3" xfId="55798"/>
    <cellStyle name="Currency 2 3 2 2 5 2 3" xfId="29203"/>
    <cellStyle name="Currency 2 3 2 2 5 2 4" xfId="29204"/>
    <cellStyle name="Currency 2 3 2 2 5 3" xfId="29205"/>
    <cellStyle name="Currency 2 3 2 2 5 3 2" xfId="29206"/>
    <cellStyle name="Currency 2 3 2 2 5 3 2 2" xfId="29207"/>
    <cellStyle name="Currency 2 3 2 2 5 3 2 3" xfId="55799"/>
    <cellStyle name="Currency 2 3 2 2 5 3 3" xfId="29208"/>
    <cellStyle name="Currency 2 3 2 2 5 3 4" xfId="29209"/>
    <cellStyle name="Currency 2 3 2 2 5 4" xfId="29210"/>
    <cellStyle name="Currency 2 3 2 2 5 4 2" xfId="29211"/>
    <cellStyle name="Currency 2 3 2 2 5 4 3" xfId="55800"/>
    <cellStyle name="Currency 2 3 2 2 5 5" xfId="29212"/>
    <cellStyle name="Currency 2 3 2 2 5 6" xfId="29213"/>
    <cellStyle name="Currency 2 3 2 2 6" xfId="29214"/>
    <cellStyle name="Currency 2 3 2 2 6 2" xfId="29215"/>
    <cellStyle name="Currency 2 3 2 2 6 2 2" xfId="29216"/>
    <cellStyle name="Currency 2 3 2 2 6 2 2 2" xfId="29217"/>
    <cellStyle name="Currency 2 3 2 2 6 2 2 3" xfId="55801"/>
    <cellStyle name="Currency 2 3 2 2 6 2 3" xfId="29218"/>
    <cellStyle name="Currency 2 3 2 2 6 2 4" xfId="29219"/>
    <cellStyle name="Currency 2 3 2 2 6 3" xfId="29220"/>
    <cellStyle name="Currency 2 3 2 2 6 3 2" xfId="29221"/>
    <cellStyle name="Currency 2 3 2 2 6 3 3" xfId="55802"/>
    <cellStyle name="Currency 2 3 2 2 6 4" xfId="29222"/>
    <cellStyle name="Currency 2 3 2 2 6 5" xfId="29223"/>
    <cellStyle name="Currency 2 3 2 2 7" xfId="29224"/>
    <cellStyle name="Currency 2 3 2 2 7 2" xfId="29225"/>
    <cellStyle name="Currency 2 3 2 2 7 2 2" xfId="29226"/>
    <cellStyle name="Currency 2 3 2 2 7 2 3" xfId="55803"/>
    <cellStyle name="Currency 2 3 2 2 7 3" xfId="29227"/>
    <cellStyle name="Currency 2 3 2 2 7 4" xfId="29228"/>
    <cellStyle name="Currency 2 3 2 2 8" xfId="29229"/>
    <cellStyle name="Currency 2 3 2 2 8 2" xfId="29230"/>
    <cellStyle name="Currency 2 3 2 2 8 2 2" xfId="29231"/>
    <cellStyle name="Currency 2 3 2 2 8 2 3" xfId="55804"/>
    <cellStyle name="Currency 2 3 2 2 8 3" xfId="29232"/>
    <cellStyle name="Currency 2 3 2 2 8 4" xfId="29233"/>
    <cellStyle name="Currency 2 3 2 2 9" xfId="29234"/>
    <cellStyle name="Currency 2 3 2 2 9 2" xfId="29235"/>
    <cellStyle name="Currency 2 3 2 2 9 3" xfId="55805"/>
    <cellStyle name="Currency 2 3 2 3" xfId="29236"/>
    <cellStyle name="Currency 2 3 2 3 10" xfId="29237"/>
    <cellStyle name="Currency 2 3 2 3 11" xfId="29238"/>
    <cellStyle name="Currency 2 3 2 3 2" xfId="29239"/>
    <cellStyle name="Currency 2 3 2 3 2 10" xfId="29240"/>
    <cellStyle name="Currency 2 3 2 3 2 2" xfId="29241"/>
    <cellStyle name="Currency 2 3 2 3 2 2 2" xfId="29242"/>
    <cellStyle name="Currency 2 3 2 3 2 2 2 2" xfId="29243"/>
    <cellStyle name="Currency 2 3 2 3 2 2 2 2 2" xfId="29244"/>
    <cellStyle name="Currency 2 3 2 3 2 2 2 2 2 2" xfId="29245"/>
    <cellStyle name="Currency 2 3 2 3 2 2 2 2 2 2 2" xfId="29246"/>
    <cellStyle name="Currency 2 3 2 3 2 2 2 2 2 2 3" xfId="55806"/>
    <cellStyle name="Currency 2 3 2 3 2 2 2 2 2 3" xfId="29247"/>
    <cellStyle name="Currency 2 3 2 3 2 2 2 2 2 4" xfId="29248"/>
    <cellStyle name="Currency 2 3 2 3 2 2 2 2 3" xfId="29249"/>
    <cellStyle name="Currency 2 3 2 3 2 2 2 2 3 2" xfId="29250"/>
    <cellStyle name="Currency 2 3 2 3 2 2 2 2 3 2 2" xfId="29251"/>
    <cellStyle name="Currency 2 3 2 3 2 2 2 2 3 2 3" xfId="55807"/>
    <cellStyle name="Currency 2 3 2 3 2 2 2 2 3 3" xfId="29252"/>
    <cellStyle name="Currency 2 3 2 3 2 2 2 2 3 4" xfId="29253"/>
    <cellStyle name="Currency 2 3 2 3 2 2 2 2 4" xfId="29254"/>
    <cellStyle name="Currency 2 3 2 3 2 2 2 2 4 2" xfId="29255"/>
    <cellStyle name="Currency 2 3 2 3 2 2 2 2 4 3" xfId="55808"/>
    <cellStyle name="Currency 2 3 2 3 2 2 2 2 5" xfId="29256"/>
    <cellStyle name="Currency 2 3 2 3 2 2 2 2 6" xfId="29257"/>
    <cellStyle name="Currency 2 3 2 3 2 2 2 3" xfId="29258"/>
    <cellStyle name="Currency 2 3 2 3 2 2 2 3 2" xfId="29259"/>
    <cellStyle name="Currency 2 3 2 3 2 2 2 3 2 2" xfId="29260"/>
    <cellStyle name="Currency 2 3 2 3 2 2 2 3 2 3" xfId="55809"/>
    <cellStyle name="Currency 2 3 2 3 2 2 2 3 3" xfId="29261"/>
    <cellStyle name="Currency 2 3 2 3 2 2 2 3 4" xfId="29262"/>
    <cellStyle name="Currency 2 3 2 3 2 2 2 4" xfId="29263"/>
    <cellStyle name="Currency 2 3 2 3 2 2 2 4 2" xfId="29264"/>
    <cellStyle name="Currency 2 3 2 3 2 2 2 4 2 2" xfId="29265"/>
    <cellStyle name="Currency 2 3 2 3 2 2 2 4 2 3" xfId="55810"/>
    <cellStyle name="Currency 2 3 2 3 2 2 2 4 3" xfId="29266"/>
    <cellStyle name="Currency 2 3 2 3 2 2 2 4 4" xfId="29267"/>
    <cellStyle name="Currency 2 3 2 3 2 2 2 5" xfId="29268"/>
    <cellStyle name="Currency 2 3 2 3 2 2 2 5 2" xfId="29269"/>
    <cellStyle name="Currency 2 3 2 3 2 2 2 5 3" xfId="55811"/>
    <cellStyle name="Currency 2 3 2 3 2 2 2 6" xfId="29270"/>
    <cellStyle name="Currency 2 3 2 3 2 2 2 7" xfId="29271"/>
    <cellStyle name="Currency 2 3 2 3 2 2 3" xfId="29272"/>
    <cellStyle name="Currency 2 3 2 3 2 2 3 2" xfId="29273"/>
    <cellStyle name="Currency 2 3 2 3 2 2 3 2 2" xfId="29274"/>
    <cellStyle name="Currency 2 3 2 3 2 2 3 2 2 2" xfId="29275"/>
    <cellStyle name="Currency 2 3 2 3 2 2 3 2 2 3" xfId="55812"/>
    <cellStyle name="Currency 2 3 2 3 2 2 3 2 3" xfId="29276"/>
    <cellStyle name="Currency 2 3 2 3 2 2 3 2 4" xfId="29277"/>
    <cellStyle name="Currency 2 3 2 3 2 2 3 3" xfId="29278"/>
    <cellStyle name="Currency 2 3 2 3 2 2 3 3 2" xfId="29279"/>
    <cellStyle name="Currency 2 3 2 3 2 2 3 3 2 2" xfId="29280"/>
    <cellStyle name="Currency 2 3 2 3 2 2 3 3 2 3" xfId="55813"/>
    <cellStyle name="Currency 2 3 2 3 2 2 3 3 3" xfId="29281"/>
    <cellStyle name="Currency 2 3 2 3 2 2 3 3 4" xfId="29282"/>
    <cellStyle name="Currency 2 3 2 3 2 2 3 4" xfId="29283"/>
    <cellStyle name="Currency 2 3 2 3 2 2 3 4 2" xfId="29284"/>
    <cellStyle name="Currency 2 3 2 3 2 2 3 4 3" xfId="55814"/>
    <cellStyle name="Currency 2 3 2 3 2 2 3 5" xfId="29285"/>
    <cellStyle name="Currency 2 3 2 3 2 2 3 6" xfId="29286"/>
    <cellStyle name="Currency 2 3 2 3 2 2 4" xfId="29287"/>
    <cellStyle name="Currency 2 3 2 3 2 2 4 2" xfId="29288"/>
    <cellStyle name="Currency 2 3 2 3 2 2 4 2 2" xfId="29289"/>
    <cellStyle name="Currency 2 3 2 3 2 2 4 2 3" xfId="55815"/>
    <cellStyle name="Currency 2 3 2 3 2 2 4 3" xfId="29290"/>
    <cellStyle name="Currency 2 3 2 3 2 2 4 4" xfId="29291"/>
    <cellStyle name="Currency 2 3 2 3 2 2 5" xfId="29292"/>
    <cellStyle name="Currency 2 3 2 3 2 2 5 2" xfId="29293"/>
    <cellStyle name="Currency 2 3 2 3 2 2 5 2 2" xfId="29294"/>
    <cellStyle name="Currency 2 3 2 3 2 2 5 2 3" xfId="55816"/>
    <cellStyle name="Currency 2 3 2 3 2 2 5 3" xfId="29295"/>
    <cellStyle name="Currency 2 3 2 3 2 2 5 4" xfId="29296"/>
    <cellStyle name="Currency 2 3 2 3 2 2 6" xfId="29297"/>
    <cellStyle name="Currency 2 3 2 3 2 2 6 2" xfId="29298"/>
    <cellStyle name="Currency 2 3 2 3 2 2 6 3" xfId="55817"/>
    <cellStyle name="Currency 2 3 2 3 2 2 7" xfId="29299"/>
    <cellStyle name="Currency 2 3 2 3 2 2 8" xfId="29300"/>
    <cellStyle name="Currency 2 3 2 3 2 3" xfId="29301"/>
    <cellStyle name="Currency 2 3 2 3 2 3 2" xfId="29302"/>
    <cellStyle name="Currency 2 3 2 3 2 3 2 2" xfId="29303"/>
    <cellStyle name="Currency 2 3 2 3 2 3 2 2 2" xfId="29304"/>
    <cellStyle name="Currency 2 3 2 3 2 3 2 2 2 2" xfId="29305"/>
    <cellStyle name="Currency 2 3 2 3 2 3 2 2 2 3" xfId="55818"/>
    <cellStyle name="Currency 2 3 2 3 2 3 2 2 3" xfId="29306"/>
    <cellStyle name="Currency 2 3 2 3 2 3 2 2 4" xfId="29307"/>
    <cellStyle name="Currency 2 3 2 3 2 3 2 3" xfId="29308"/>
    <cellStyle name="Currency 2 3 2 3 2 3 2 3 2" xfId="29309"/>
    <cellStyle name="Currency 2 3 2 3 2 3 2 3 2 2" xfId="29310"/>
    <cellStyle name="Currency 2 3 2 3 2 3 2 3 2 3" xfId="55819"/>
    <cellStyle name="Currency 2 3 2 3 2 3 2 3 3" xfId="29311"/>
    <cellStyle name="Currency 2 3 2 3 2 3 2 3 4" xfId="29312"/>
    <cellStyle name="Currency 2 3 2 3 2 3 2 4" xfId="29313"/>
    <cellStyle name="Currency 2 3 2 3 2 3 2 4 2" xfId="29314"/>
    <cellStyle name="Currency 2 3 2 3 2 3 2 4 3" xfId="55820"/>
    <cellStyle name="Currency 2 3 2 3 2 3 2 5" xfId="29315"/>
    <cellStyle name="Currency 2 3 2 3 2 3 2 6" xfId="29316"/>
    <cellStyle name="Currency 2 3 2 3 2 3 3" xfId="29317"/>
    <cellStyle name="Currency 2 3 2 3 2 3 3 2" xfId="29318"/>
    <cellStyle name="Currency 2 3 2 3 2 3 3 2 2" xfId="29319"/>
    <cellStyle name="Currency 2 3 2 3 2 3 3 2 3" xfId="55821"/>
    <cellStyle name="Currency 2 3 2 3 2 3 3 3" xfId="29320"/>
    <cellStyle name="Currency 2 3 2 3 2 3 3 4" xfId="29321"/>
    <cellStyle name="Currency 2 3 2 3 2 3 4" xfId="29322"/>
    <cellStyle name="Currency 2 3 2 3 2 3 4 2" xfId="29323"/>
    <cellStyle name="Currency 2 3 2 3 2 3 4 2 2" xfId="29324"/>
    <cellStyle name="Currency 2 3 2 3 2 3 4 2 3" xfId="55822"/>
    <cellStyle name="Currency 2 3 2 3 2 3 4 3" xfId="29325"/>
    <cellStyle name="Currency 2 3 2 3 2 3 4 4" xfId="29326"/>
    <cellStyle name="Currency 2 3 2 3 2 3 5" xfId="29327"/>
    <cellStyle name="Currency 2 3 2 3 2 3 5 2" xfId="29328"/>
    <cellStyle name="Currency 2 3 2 3 2 3 5 3" xfId="55823"/>
    <cellStyle name="Currency 2 3 2 3 2 3 6" xfId="29329"/>
    <cellStyle name="Currency 2 3 2 3 2 3 7" xfId="29330"/>
    <cellStyle name="Currency 2 3 2 3 2 4" xfId="29331"/>
    <cellStyle name="Currency 2 3 2 3 2 4 2" xfId="29332"/>
    <cellStyle name="Currency 2 3 2 3 2 4 2 2" xfId="29333"/>
    <cellStyle name="Currency 2 3 2 3 2 4 2 2 2" xfId="29334"/>
    <cellStyle name="Currency 2 3 2 3 2 4 2 2 3" xfId="55824"/>
    <cellStyle name="Currency 2 3 2 3 2 4 2 3" xfId="29335"/>
    <cellStyle name="Currency 2 3 2 3 2 4 2 4" xfId="29336"/>
    <cellStyle name="Currency 2 3 2 3 2 4 3" xfId="29337"/>
    <cellStyle name="Currency 2 3 2 3 2 4 3 2" xfId="29338"/>
    <cellStyle name="Currency 2 3 2 3 2 4 3 2 2" xfId="29339"/>
    <cellStyle name="Currency 2 3 2 3 2 4 3 2 3" xfId="55825"/>
    <cellStyle name="Currency 2 3 2 3 2 4 3 3" xfId="29340"/>
    <cellStyle name="Currency 2 3 2 3 2 4 3 4" xfId="29341"/>
    <cellStyle name="Currency 2 3 2 3 2 4 4" xfId="29342"/>
    <cellStyle name="Currency 2 3 2 3 2 4 4 2" xfId="29343"/>
    <cellStyle name="Currency 2 3 2 3 2 4 4 3" xfId="55826"/>
    <cellStyle name="Currency 2 3 2 3 2 4 5" xfId="29344"/>
    <cellStyle name="Currency 2 3 2 3 2 4 6" xfId="29345"/>
    <cellStyle name="Currency 2 3 2 3 2 5" xfId="29346"/>
    <cellStyle name="Currency 2 3 2 3 2 5 2" xfId="29347"/>
    <cellStyle name="Currency 2 3 2 3 2 5 2 2" xfId="29348"/>
    <cellStyle name="Currency 2 3 2 3 2 5 2 2 2" xfId="29349"/>
    <cellStyle name="Currency 2 3 2 3 2 5 2 2 3" xfId="55827"/>
    <cellStyle name="Currency 2 3 2 3 2 5 2 3" xfId="29350"/>
    <cellStyle name="Currency 2 3 2 3 2 5 2 4" xfId="29351"/>
    <cellStyle name="Currency 2 3 2 3 2 5 3" xfId="29352"/>
    <cellStyle name="Currency 2 3 2 3 2 5 3 2" xfId="29353"/>
    <cellStyle name="Currency 2 3 2 3 2 5 3 3" xfId="55828"/>
    <cellStyle name="Currency 2 3 2 3 2 5 4" xfId="29354"/>
    <cellStyle name="Currency 2 3 2 3 2 5 5" xfId="29355"/>
    <cellStyle name="Currency 2 3 2 3 2 6" xfId="29356"/>
    <cellStyle name="Currency 2 3 2 3 2 6 2" xfId="29357"/>
    <cellStyle name="Currency 2 3 2 3 2 6 2 2" xfId="29358"/>
    <cellStyle name="Currency 2 3 2 3 2 6 2 3" xfId="55829"/>
    <cellStyle name="Currency 2 3 2 3 2 6 3" xfId="29359"/>
    <cellStyle name="Currency 2 3 2 3 2 6 4" xfId="29360"/>
    <cellStyle name="Currency 2 3 2 3 2 7" xfId="29361"/>
    <cellStyle name="Currency 2 3 2 3 2 7 2" xfId="29362"/>
    <cellStyle name="Currency 2 3 2 3 2 7 2 2" xfId="29363"/>
    <cellStyle name="Currency 2 3 2 3 2 7 2 3" xfId="55830"/>
    <cellStyle name="Currency 2 3 2 3 2 7 3" xfId="29364"/>
    <cellStyle name="Currency 2 3 2 3 2 7 4" xfId="29365"/>
    <cellStyle name="Currency 2 3 2 3 2 8" xfId="29366"/>
    <cellStyle name="Currency 2 3 2 3 2 8 2" xfId="29367"/>
    <cellStyle name="Currency 2 3 2 3 2 8 3" xfId="55831"/>
    <cellStyle name="Currency 2 3 2 3 2 9" xfId="29368"/>
    <cellStyle name="Currency 2 3 2 3 3" xfId="29369"/>
    <cellStyle name="Currency 2 3 2 3 3 2" xfId="29370"/>
    <cellStyle name="Currency 2 3 2 3 3 2 2" xfId="29371"/>
    <cellStyle name="Currency 2 3 2 3 3 2 2 2" xfId="29372"/>
    <cellStyle name="Currency 2 3 2 3 3 2 2 2 2" xfId="29373"/>
    <cellStyle name="Currency 2 3 2 3 3 2 2 2 2 2" xfId="29374"/>
    <cellStyle name="Currency 2 3 2 3 3 2 2 2 2 3" xfId="55832"/>
    <cellStyle name="Currency 2 3 2 3 3 2 2 2 3" xfId="29375"/>
    <cellStyle name="Currency 2 3 2 3 3 2 2 2 4" xfId="29376"/>
    <cellStyle name="Currency 2 3 2 3 3 2 2 3" xfId="29377"/>
    <cellStyle name="Currency 2 3 2 3 3 2 2 3 2" xfId="29378"/>
    <cellStyle name="Currency 2 3 2 3 3 2 2 3 2 2" xfId="29379"/>
    <cellStyle name="Currency 2 3 2 3 3 2 2 3 2 3" xfId="55833"/>
    <cellStyle name="Currency 2 3 2 3 3 2 2 3 3" xfId="29380"/>
    <cellStyle name="Currency 2 3 2 3 3 2 2 3 4" xfId="29381"/>
    <cellStyle name="Currency 2 3 2 3 3 2 2 4" xfId="29382"/>
    <cellStyle name="Currency 2 3 2 3 3 2 2 4 2" xfId="29383"/>
    <cellStyle name="Currency 2 3 2 3 3 2 2 4 3" xfId="55834"/>
    <cellStyle name="Currency 2 3 2 3 3 2 2 5" xfId="29384"/>
    <cellStyle name="Currency 2 3 2 3 3 2 2 6" xfId="29385"/>
    <cellStyle name="Currency 2 3 2 3 3 2 3" xfId="29386"/>
    <cellStyle name="Currency 2 3 2 3 3 2 3 2" xfId="29387"/>
    <cellStyle name="Currency 2 3 2 3 3 2 3 2 2" xfId="29388"/>
    <cellStyle name="Currency 2 3 2 3 3 2 3 2 3" xfId="55835"/>
    <cellStyle name="Currency 2 3 2 3 3 2 3 3" xfId="29389"/>
    <cellStyle name="Currency 2 3 2 3 3 2 3 4" xfId="29390"/>
    <cellStyle name="Currency 2 3 2 3 3 2 4" xfId="29391"/>
    <cellStyle name="Currency 2 3 2 3 3 2 4 2" xfId="29392"/>
    <cellStyle name="Currency 2 3 2 3 3 2 4 2 2" xfId="29393"/>
    <cellStyle name="Currency 2 3 2 3 3 2 4 2 3" xfId="55836"/>
    <cellStyle name="Currency 2 3 2 3 3 2 4 3" xfId="29394"/>
    <cellStyle name="Currency 2 3 2 3 3 2 4 4" xfId="29395"/>
    <cellStyle name="Currency 2 3 2 3 3 2 5" xfId="29396"/>
    <cellStyle name="Currency 2 3 2 3 3 2 5 2" xfId="29397"/>
    <cellStyle name="Currency 2 3 2 3 3 2 5 3" xfId="55837"/>
    <cellStyle name="Currency 2 3 2 3 3 2 6" xfId="29398"/>
    <cellStyle name="Currency 2 3 2 3 3 2 7" xfId="29399"/>
    <cellStyle name="Currency 2 3 2 3 3 3" xfId="29400"/>
    <cellStyle name="Currency 2 3 2 3 3 3 2" xfId="29401"/>
    <cellStyle name="Currency 2 3 2 3 3 3 2 2" xfId="29402"/>
    <cellStyle name="Currency 2 3 2 3 3 3 2 2 2" xfId="29403"/>
    <cellStyle name="Currency 2 3 2 3 3 3 2 2 3" xfId="55838"/>
    <cellStyle name="Currency 2 3 2 3 3 3 2 3" xfId="29404"/>
    <cellStyle name="Currency 2 3 2 3 3 3 2 4" xfId="29405"/>
    <cellStyle name="Currency 2 3 2 3 3 3 3" xfId="29406"/>
    <cellStyle name="Currency 2 3 2 3 3 3 3 2" xfId="29407"/>
    <cellStyle name="Currency 2 3 2 3 3 3 3 2 2" xfId="29408"/>
    <cellStyle name="Currency 2 3 2 3 3 3 3 2 3" xfId="55839"/>
    <cellStyle name="Currency 2 3 2 3 3 3 3 3" xfId="29409"/>
    <cellStyle name="Currency 2 3 2 3 3 3 3 4" xfId="29410"/>
    <cellStyle name="Currency 2 3 2 3 3 3 4" xfId="29411"/>
    <cellStyle name="Currency 2 3 2 3 3 3 4 2" xfId="29412"/>
    <cellStyle name="Currency 2 3 2 3 3 3 4 3" xfId="55840"/>
    <cellStyle name="Currency 2 3 2 3 3 3 5" xfId="29413"/>
    <cellStyle name="Currency 2 3 2 3 3 3 6" xfId="29414"/>
    <cellStyle name="Currency 2 3 2 3 3 4" xfId="29415"/>
    <cellStyle name="Currency 2 3 2 3 3 4 2" xfId="29416"/>
    <cellStyle name="Currency 2 3 2 3 3 4 2 2" xfId="29417"/>
    <cellStyle name="Currency 2 3 2 3 3 4 2 3" xfId="55841"/>
    <cellStyle name="Currency 2 3 2 3 3 4 3" xfId="29418"/>
    <cellStyle name="Currency 2 3 2 3 3 4 4" xfId="29419"/>
    <cellStyle name="Currency 2 3 2 3 3 5" xfId="29420"/>
    <cellStyle name="Currency 2 3 2 3 3 5 2" xfId="29421"/>
    <cellStyle name="Currency 2 3 2 3 3 5 2 2" xfId="29422"/>
    <cellStyle name="Currency 2 3 2 3 3 5 2 3" xfId="55842"/>
    <cellStyle name="Currency 2 3 2 3 3 5 3" xfId="29423"/>
    <cellStyle name="Currency 2 3 2 3 3 5 4" xfId="29424"/>
    <cellStyle name="Currency 2 3 2 3 3 6" xfId="29425"/>
    <cellStyle name="Currency 2 3 2 3 3 6 2" xfId="29426"/>
    <cellStyle name="Currency 2 3 2 3 3 6 3" xfId="55843"/>
    <cellStyle name="Currency 2 3 2 3 3 7" xfId="29427"/>
    <cellStyle name="Currency 2 3 2 3 3 8" xfId="29428"/>
    <cellStyle name="Currency 2 3 2 3 4" xfId="29429"/>
    <cellStyle name="Currency 2 3 2 3 4 2" xfId="29430"/>
    <cellStyle name="Currency 2 3 2 3 4 2 2" xfId="29431"/>
    <cellStyle name="Currency 2 3 2 3 4 2 2 2" xfId="29432"/>
    <cellStyle name="Currency 2 3 2 3 4 2 2 2 2" xfId="29433"/>
    <cellStyle name="Currency 2 3 2 3 4 2 2 2 3" xfId="55844"/>
    <cellStyle name="Currency 2 3 2 3 4 2 2 3" xfId="29434"/>
    <cellStyle name="Currency 2 3 2 3 4 2 2 4" xfId="29435"/>
    <cellStyle name="Currency 2 3 2 3 4 2 3" xfId="29436"/>
    <cellStyle name="Currency 2 3 2 3 4 2 3 2" xfId="29437"/>
    <cellStyle name="Currency 2 3 2 3 4 2 3 2 2" xfId="29438"/>
    <cellStyle name="Currency 2 3 2 3 4 2 3 2 3" xfId="55845"/>
    <cellStyle name="Currency 2 3 2 3 4 2 3 3" xfId="29439"/>
    <cellStyle name="Currency 2 3 2 3 4 2 3 4" xfId="29440"/>
    <cellStyle name="Currency 2 3 2 3 4 2 4" xfId="29441"/>
    <cellStyle name="Currency 2 3 2 3 4 2 4 2" xfId="29442"/>
    <cellStyle name="Currency 2 3 2 3 4 2 4 3" xfId="55846"/>
    <cellStyle name="Currency 2 3 2 3 4 2 5" xfId="29443"/>
    <cellStyle name="Currency 2 3 2 3 4 2 6" xfId="29444"/>
    <cellStyle name="Currency 2 3 2 3 4 3" xfId="29445"/>
    <cellStyle name="Currency 2 3 2 3 4 3 2" xfId="29446"/>
    <cellStyle name="Currency 2 3 2 3 4 3 2 2" xfId="29447"/>
    <cellStyle name="Currency 2 3 2 3 4 3 2 3" xfId="55847"/>
    <cellStyle name="Currency 2 3 2 3 4 3 3" xfId="29448"/>
    <cellStyle name="Currency 2 3 2 3 4 3 4" xfId="29449"/>
    <cellStyle name="Currency 2 3 2 3 4 4" xfId="29450"/>
    <cellStyle name="Currency 2 3 2 3 4 4 2" xfId="29451"/>
    <cellStyle name="Currency 2 3 2 3 4 4 2 2" xfId="29452"/>
    <cellStyle name="Currency 2 3 2 3 4 4 2 3" xfId="55848"/>
    <cellStyle name="Currency 2 3 2 3 4 4 3" xfId="29453"/>
    <cellStyle name="Currency 2 3 2 3 4 4 4" xfId="29454"/>
    <cellStyle name="Currency 2 3 2 3 4 5" xfId="29455"/>
    <cellStyle name="Currency 2 3 2 3 4 5 2" xfId="29456"/>
    <cellStyle name="Currency 2 3 2 3 4 5 3" xfId="55849"/>
    <cellStyle name="Currency 2 3 2 3 4 6" xfId="29457"/>
    <cellStyle name="Currency 2 3 2 3 4 7" xfId="29458"/>
    <cellStyle name="Currency 2 3 2 3 5" xfId="29459"/>
    <cellStyle name="Currency 2 3 2 3 5 2" xfId="29460"/>
    <cellStyle name="Currency 2 3 2 3 5 2 2" xfId="29461"/>
    <cellStyle name="Currency 2 3 2 3 5 2 2 2" xfId="29462"/>
    <cellStyle name="Currency 2 3 2 3 5 2 2 3" xfId="55850"/>
    <cellStyle name="Currency 2 3 2 3 5 2 3" xfId="29463"/>
    <cellStyle name="Currency 2 3 2 3 5 2 4" xfId="29464"/>
    <cellStyle name="Currency 2 3 2 3 5 3" xfId="29465"/>
    <cellStyle name="Currency 2 3 2 3 5 3 2" xfId="29466"/>
    <cellStyle name="Currency 2 3 2 3 5 3 2 2" xfId="29467"/>
    <cellStyle name="Currency 2 3 2 3 5 3 2 3" xfId="55851"/>
    <cellStyle name="Currency 2 3 2 3 5 3 3" xfId="29468"/>
    <cellStyle name="Currency 2 3 2 3 5 3 4" xfId="29469"/>
    <cellStyle name="Currency 2 3 2 3 5 4" xfId="29470"/>
    <cellStyle name="Currency 2 3 2 3 5 4 2" xfId="29471"/>
    <cellStyle name="Currency 2 3 2 3 5 4 3" xfId="55852"/>
    <cellStyle name="Currency 2 3 2 3 5 5" xfId="29472"/>
    <cellStyle name="Currency 2 3 2 3 5 6" xfId="29473"/>
    <cellStyle name="Currency 2 3 2 3 6" xfId="29474"/>
    <cellStyle name="Currency 2 3 2 3 6 2" xfId="29475"/>
    <cellStyle name="Currency 2 3 2 3 6 2 2" xfId="29476"/>
    <cellStyle name="Currency 2 3 2 3 6 2 2 2" xfId="29477"/>
    <cellStyle name="Currency 2 3 2 3 6 2 2 3" xfId="55853"/>
    <cellStyle name="Currency 2 3 2 3 6 2 3" xfId="29478"/>
    <cellStyle name="Currency 2 3 2 3 6 2 4" xfId="29479"/>
    <cellStyle name="Currency 2 3 2 3 6 3" xfId="29480"/>
    <cellStyle name="Currency 2 3 2 3 6 3 2" xfId="29481"/>
    <cellStyle name="Currency 2 3 2 3 6 3 3" xfId="55854"/>
    <cellStyle name="Currency 2 3 2 3 6 4" xfId="29482"/>
    <cellStyle name="Currency 2 3 2 3 6 5" xfId="29483"/>
    <cellStyle name="Currency 2 3 2 3 7" xfId="29484"/>
    <cellStyle name="Currency 2 3 2 3 7 2" xfId="29485"/>
    <cellStyle name="Currency 2 3 2 3 7 2 2" xfId="29486"/>
    <cellStyle name="Currency 2 3 2 3 7 2 3" xfId="55855"/>
    <cellStyle name="Currency 2 3 2 3 7 3" xfId="29487"/>
    <cellStyle name="Currency 2 3 2 3 7 4" xfId="29488"/>
    <cellStyle name="Currency 2 3 2 3 8" xfId="29489"/>
    <cellStyle name="Currency 2 3 2 3 8 2" xfId="29490"/>
    <cellStyle name="Currency 2 3 2 3 8 2 2" xfId="29491"/>
    <cellStyle name="Currency 2 3 2 3 8 2 3" xfId="55856"/>
    <cellStyle name="Currency 2 3 2 3 8 3" xfId="29492"/>
    <cellStyle name="Currency 2 3 2 3 8 4" xfId="29493"/>
    <cellStyle name="Currency 2 3 2 3 9" xfId="29494"/>
    <cellStyle name="Currency 2 3 2 3 9 2" xfId="29495"/>
    <cellStyle name="Currency 2 3 2 3 9 3" xfId="55857"/>
    <cellStyle name="Currency 2 3 2 4" xfId="29496"/>
    <cellStyle name="Currency 2 3 2 4 10" xfId="29497"/>
    <cellStyle name="Currency 2 3 2 4 2" xfId="29498"/>
    <cellStyle name="Currency 2 3 2 4 2 2" xfId="29499"/>
    <cellStyle name="Currency 2 3 2 4 2 2 2" xfId="29500"/>
    <cellStyle name="Currency 2 3 2 4 2 2 2 2" xfId="29501"/>
    <cellStyle name="Currency 2 3 2 4 2 2 2 2 2" xfId="29502"/>
    <cellStyle name="Currency 2 3 2 4 2 2 2 2 2 2" xfId="29503"/>
    <cellStyle name="Currency 2 3 2 4 2 2 2 2 2 3" xfId="55858"/>
    <cellStyle name="Currency 2 3 2 4 2 2 2 2 3" xfId="29504"/>
    <cellStyle name="Currency 2 3 2 4 2 2 2 2 4" xfId="29505"/>
    <cellStyle name="Currency 2 3 2 4 2 2 2 3" xfId="29506"/>
    <cellStyle name="Currency 2 3 2 4 2 2 2 3 2" xfId="29507"/>
    <cellStyle name="Currency 2 3 2 4 2 2 2 3 2 2" xfId="29508"/>
    <cellStyle name="Currency 2 3 2 4 2 2 2 3 2 3" xfId="55859"/>
    <cellStyle name="Currency 2 3 2 4 2 2 2 3 3" xfId="29509"/>
    <cellStyle name="Currency 2 3 2 4 2 2 2 3 4" xfId="29510"/>
    <cellStyle name="Currency 2 3 2 4 2 2 2 4" xfId="29511"/>
    <cellStyle name="Currency 2 3 2 4 2 2 2 4 2" xfId="29512"/>
    <cellStyle name="Currency 2 3 2 4 2 2 2 4 3" xfId="55860"/>
    <cellStyle name="Currency 2 3 2 4 2 2 2 5" xfId="29513"/>
    <cellStyle name="Currency 2 3 2 4 2 2 2 6" xfId="29514"/>
    <cellStyle name="Currency 2 3 2 4 2 2 3" xfId="29515"/>
    <cellStyle name="Currency 2 3 2 4 2 2 3 2" xfId="29516"/>
    <cellStyle name="Currency 2 3 2 4 2 2 3 2 2" xfId="29517"/>
    <cellStyle name="Currency 2 3 2 4 2 2 3 2 3" xfId="55861"/>
    <cellStyle name="Currency 2 3 2 4 2 2 3 3" xfId="29518"/>
    <cellStyle name="Currency 2 3 2 4 2 2 3 4" xfId="29519"/>
    <cellStyle name="Currency 2 3 2 4 2 2 4" xfId="29520"/>
    <cellStyle name="Currency 2 3 2 4 2 2 4 2" xfId="29521"/>
    <cellStyle name="Currency 2 3 2 4 2 2 4 2 2" xfId="29522"/>
    <cellStyle name="Currency 2 3 2 4 2 2 4 2 3" xfId="55862"/>
    <cellStyle name="Currency 2 3 2 4 2 2 4 3" xfId="29523"/>
    <cellStyle name="Currency 2 3 2 4 2 2 4 4" xfId="29524"/>
    <cellStyle name="Currency 2 3 2 4 2 2 5" xfId="29525"/>
    <cellStyle name="Currency 2 3 2 4 2 2 5 2" xfId="29526"/>
    <cellStyle name="Currency 2 3 2 4 2 2 5 3" xfId="55863"/>
    <cellStyle name="Currency 2 3 2 4 2 2 6" xfId="29527"/>
    <cellStyle name="Currency 2 3 2 4 2 2 7" xfId="29528"/>
    <cellStyle name="Currency 2 3 2 4 2 3" xfId="29529"/>
    <cellStyle name="Currency 2 3 2 4 2 3 2" xfId="29530"/>
    <cellStyle name="Currency 2 3 2 4 2 3 2 2" xfId="29531"/>
    <cellStyle name="Currency 2 3 2 4 2 3 2 2 2" xfId="29532"/>
    <cellStyle name="Currency 2 3 2 4 2 3 2 2 3" xfId="55864"/>
    <cellStyle name="Currency 2 3 2 4 2 3 2 3" xfId="29533"/>
    <cellStyle name="Currency 2 3 2 4 2 3 2 4" xfId="29534"/>
    <cellStyle name="Currency 2 3 2 4 2 3 3" xfId="29535"/>
    <cellStyle name="Currency 2 3 2 4 2 3 3 2" xfId="29536"/>
    <cellStyle name="Currency 2 3 2 4 2 3 3 2 2" xfId="29537"/>
    <cellStyle name="Currency 2 3 2 4 2 3 3 2 3" xfId="55865"/>
    <cellStyle name="Currency 2 3 2 4 2 3 3 3" xfId="29538"/>
    <cellStyle name="Currency 2 3 2 4 2 3 3 4" xfId="29539"/>
    <cellStyle name="Currency 2 3 2 4 2 3 4" xfId="29540"/>
    <cellStyle name="Currency 2 3 2 4 2 3 4 2" xfId="29541"/>
    <cellStyle name="Currency 2 3 2 4 2 3 4 3" xfId="55866"/>
    <cellStyle name="Currency 2 3 2 4 2 3 5" xfId="29542"/>
    <cellStyle name="Currency 2 3 2 4 2 3 6" xfId="29543"/>
    <cellStyle name="Currency 2 3 2 4 2 4" xfId="29544"/>
    <cellStyle name="Currency 2 3 2 4 2 4 2" xfId="29545"/>
    <cellStyle name="Currency 2 3 2 4 2 4 2 2" xfId="29546"/>
    <cellStyle name="Currency 2 3 2 4 2 4 2 3" xfId="55867"/>
    <cellStyle name="Currency 2 3 2 4 2 4 3" xfId="29547"/>
    <cellStyle name="Currency 2 3 2 4 2 4 4" xfId="29548"/>
    <cellStyle name="Currency 2 3 2 4 2 5" xfId="29549"/>
    <cellStyle name="Currency 2 3 2 4 2 5 2" xfId="29550"/>
    <cellStyle name="Currency 2 3 2 4 2 5 2 2" xfId="29551"/>
    <cellStyle name="Currency 2 3 2 4 2 5 2 3" xfId="55868"/>
    <cellStyle name="Currency 2 3 2 4 2 5 3" xfId="29552"/>
    <cellStyle name="Currency 2 3 2 4 2 5 4" xfId="29553"/>
    <cellStyle name="Currency 2 3 2 4 2 6" xfId="29554"/>
    <cellStyle name="Currency 2 3 2 4 2 6 2" xfId="29555"/>
    <cellStyle name="Currency 2 3 2 4 2 6 3" xfId="55869"/>
    <cellStyle name="Currency 2 3 2 4 2 7" xfId="29556"/>
    <cellStyle name="Currency 2 3 2 4 2 8" xfId="29557"/>
    <cellStyle name="Currency 2 3 2 4 3" xfId="29558"/>
    <cellStyle name="Currency 2 3 2 4 3 2" xfId="29559"/>
    <cellStyle name="Currency 2 3 2 4 3 2 2" xfId="29560"/>
    <cellStyle name="Currency 2 3 2 4 3 2 2 2" xfId="29561"/>
    <cellStyle name="Currency 2 3 2 4 3 2 2 2 2" xfId="29562"/>
    <cellStyle name="Currency 2 3 2 4 3 2 2 2 3" xfId="55870"/>
    <cellStyle name="Currency 2 3 2 4 3 2 2 3" xfId="29563"/>
    <cellStyle name="Currency 2 3 2 4 3 2 2 4" xfId="29564"/>
    <cellStyle name="Currency 2 3 2 4 3 2 3" xfId="29565"/>
    <cellStyle name="Currency 2 3 2 4 3 2 3 2" xfId="29566"/>
    <cellStyle name="Currency 2 3 2 4 3 2 3 2 2" xfId="29567"/>
    <cellStyle name="Currency 2 3 2 4 3 2 3 2 3" xfId="55871"/>
    <cellStyle name="Currency 2 3 2 4 3 2 3 3" xfId="29568"/>
    <cellStyle name="Currency 2 3 2 4 3 2 3 4" xfId="29569"/>
    <cellStyle name="Currency 2 3 2 4 3 2 4" xfId="29570"/>
    <cellStyle name="Currency 2 3 2 4 3 2 4 2" xfId="29571"/>
    <cellStyle name="Currency 2 3 2 4 3 2 4 3" xfId="55872"/>
    <cellStyle name="Currency 2 3 2 4 3 2 5" xfId="29572"/>
    <cellStyle name="Currency 2 3 2 4 3 2 6" xfId="29573"/>
    <cellStyle name="Currency 2 3 2 4 3 3" xfId="29574"/>
    <cellStyle name="Currency 2 3 2 4 3 3 2" xfId="29575"/>
    <cellStyle name="Currency 2 3 2 4 3 3 2 2" xfId="29576"/>
    <cellStyle name="Currency 2 3 2 4 3 3 2 3" xfId="55873"/>
    <cellStyle name="Currency 2 3 2 4 3 3 3" xfId="29577"/>
    <cellStyle name="Currency 2 3 2 4 3 3 4" xfId="29578"/>
    <cellStyle name="Currency 2 3 2 4 3 4" xfId="29579"/>
    <cellStyle name="Currency 2 3 2 4 3 4 2" xfId="29580"/>
    <cellStyle name="Currency 2 3 2 4 3 4 2 2" xfId="29581"/>
    <cellStyle name="Currency 2 3 2 4 3 4 2 3" xfId="55874"/>
    <cellStyle name="Currency 2 3 2 4 3 4 3" xfId="29582"/>
    <cellStyle name="Currency 2 3 2 4 3 4 4" xfId="29583"/>
    <cellStyle name="Currency 2 3 2 4 3 5" xfId="29584"/>
    <cellStyle name="Currency 2 3 2 4 3 5 2" xfId="29585"/>
    <cellStyle name="Currency 2 3 2 4 3 5 3" xfId="55875"/>
    <cellStyle name="Currency 2 3 2 4 3 6" xfId="29586"/>
    <cellStyle name="Currency 2 3 2 4 3 7" xfId="29587"/>
    <cellStyle name="Currency 2 3 2 4 4" xfId="29588"/>
    <cellStyle name="Currency 2 3 2 4 4 2" xfId="29589"/>
    <cellStyle name="Currency 2 3 2 4 4 2 2" xfId="29590"/>
    <cellStyle name="Currency 2 3 2 4 4 2 2 2" xfId="29591"/>
    <cellStyle name="Currency 2 3 2 4 4 2 2 3" xfId="55876"/>
    <cellStyle name="Currency 2 3 2 4 4 2 3" xfId="29592"/>
    <cellStyle name="Currency 2 3 2 4 4 2 4" xfId="29593"/>
    <cellStyle name="Currency 2 3 2 4 4 3" xfId="29594"/>
    <cellStyle name="Currency 2 3 2 4 4 3 2" xfId="29595"/>
    <cellStyle name="Currency 2 3 2 4 4 3 2 2" xfId="29596"/>
    <cellStyle name="Currency 2 3 2 4 4 3 2 3" xfId="55877"/>
    <cellStyle name="Currency 2 3 2 4 4 3 3" xfId="29597"/>
    <cellStyle name="Currency 2 3 2 4 4 3 4" xfId="29598"/>
    <cellStyle name="Currency 2 3 2 4 4 4" xfId="29599"/>
    <cellStyle name="Currency 2 3 2 4 4 4 2" xfId="29600"/>
    <cellStyle name="Currency 2 3 2 4 4 4 3" xfId="55878"/>
    <cellStyle name="Currency 2 3 2 4 4 5" xfId="29601"/>
    <cellStyle name="Currency 2 3 2 4 4 6" xfId="29602"/>
    <cellStyle name="Currency 2 3 2 4 5" xfId="29603"/>
    <cellStyle name="Currency 2 3 2 4 5 2" xfId="29604"/>
    <cellStyle name="Currency 2 3 2 4 5 2 2" xfId="29605"/>
    <cellStyle name="Currency 2 3 2 4 5 2 2 2" xfId="29606"/>
    <cellStyle name="Currency 2 3 2 4 5 2 2 3" xfId="55879"/>
    <cellStyle name="Currency 2 3 2 4 5 2 3" xfId="29607"/>
    <cellStyle name="Currency 2 3 2 4 5 2 4" xfId="29608"/>
    <cellStyle name="Currency 2 3 2 4 5 3" xfId="29609"/>
    <cellStyle name="Currency 2 3 2 4 5 3 2" xfId="29610"/>
    <cellStyle name="Currency 2 3 2 4 5 3 3" xfId="55880"/>
    <cellStyle name="Currency 2 3 2 4 5 4" xfId="29611"/>
    <cellStyle name="Currency 2 3 2 4 5 5" xfId="29612"/>
    <cellStyle name="Currency 2 3 2 4 6" xfId="29613"/>
    <cellStyle name="Currency 2 3 2 4 6 2" xfId="29614"/>
    <cellStyle name="Currency 2 3 2 4 6 2 2" xfId="29615"/>
    <cellStyle name="Currency 2 3 2 4 6 2 3" xfId="55881"/>
    <cellStyle name="Currency 2 3 2 4 6 3" xfId="29616"/>
    <cellStyle name="Currency 2 3 2 4 6 4" xfId="29617"/>
    <cellStyle name="Currency 2 3 2 4 7" xfId="29618"/>
    <cellStyle name="Currency 2 3 2 4 7 2" xfId="29619"/>
    <cellStyle name="Currency 2 3 2 4 7 2 2" xfId="29620"/>
    <cellStyle name="Currency 2 3 2 4 7 2 3" xfId="55882"/>
    <cellStyle name="Currency 2 3 2 4 7 3" xfId="29621"/>
    <cellStyle name="Currency 2 3 2 4 7 4" xfId="29622"/>
    <cellStyle name="Currency 2 3 2 4 8" xfId="29623"/>
    <cellStyle name="Currency 2 3 2 4 8 2" xfId="29624"/>
    <cellStyle name="Currency 2 3 2 4 8 3" xfId="55883"/>
    <cellStyle name="Currency 2 3 2 4 9" xfId="29625"/>
    <cellStyle name="Currency 2 3 2 5" xfId="29626"/>
    <cellStyle name="Currency 2 3 2 5 10" xfId="29627"/>
    <cellStyle name="Currency 2 3 2 5 2" xfId="29628"/>
    <cellStyle name="Currency 2 3 2 5 2 2" xfId="29629"/>
    <cellStyle name="Currency 2 3 2 5 2 2 2" xfId="29630"/>
    <cellStyle name="Currency 2 3 2 5 2 2 2 2" xfId="29631"/>
    <cellStyle name="Currency 2 3 2 5 2 2 2 2 2" xfId="29632"/>
    <cellStyle name="Currency 2 3 2 5 2 2 2 2 2 2" xfId="29633"/>
    <cellStyle name="Currency 2 3 2 5 2 2 2 2 2 3" xfId="55884"/>
    <cellStyle name="Currency 2 3 2 5 2 2 2 2 3" xfId="29634"/>
    <cellStyle name="Currency 2 3 2 5 2 2 2 2 4" xfId="29635"/>
    <cellStyle name="Currency 2 3 2 5 2 2 2 3" xfId="29636"/>
    <cellStyle name="Currency 2 3 2 5 2 2 2 3 2" xfId="29637"/>
    <cellStyle name="Currency 2 3 2 5 2 2 2 3 2 2" xfId="29638"/>
    <cellStyle name="Currency 2 3 2 5 2 2 2 3 2 3" xfId="55885"/>
    <cellStyle name="Currency 2 3 2 5 2 2 2 3 3" xfId="29639"/>
    <cellStyle name="Currency 2 3 2 5 2 2 2 3 4" xfId="29640"/>
    <cellStyle name="Currency 2 3 2 5 2 2 2 4" xfId="29641"/>
    <cellStyle name="Currency 2 3 2 5 2 2 2 4 2" xfId="29642"/>
    <cellStyle name="Currency 2 3 2 5 2 2 2 4 3" xfId="55886"/>
    <cellStyle name="Currency 2 3 2 5 2 2 2 5" xfId="29643"/>
    <cellStyle name="Currency 2 3 2 5 2 2 2 6" xfId="29644"/>
    <cellStyle name="Currency 2 3 2 5 2 2 3" xfId="29645"/>
    <cellStyle name="Currency 2 3 2 5 2 2 3 2" xfId="29646"/>
    <cellStyle name="Currency 2 3 2 5 2 2 3 2 2" xfId="29647"/>
    <cellStyle name="Currency 2 3 2 5 2 2 3 2 3" xfId="55887"/>
    <cellStyle name="Currency 2 3 2 5 2 2 3 3" xfId="29648"/>
    <cellStyle name="Currency 2 3 2 5 2 2 3 4" xfId="29649"/>
    <cellStyle name="Currency 2 3 2 5 2 2 4" xfId="29650"/>
    <cellStyle name="Currency 2 3 2 5 2 2 4 2" xfId="29651"/>
    <cellStyle name="Currency 2 3 2 5 2 2 4 2 2" xfId="29652"/>
    <cellStyle name="Currency 2 3 2 5 2 2 4 2 3" xfId="55888"/>
    <cellStyle name="Currency 2 3 2 5 2 2 4 3" xfId="29653"/>
    <cellStyle name="Currency 2 3 2 5 2 2 4 4" xfId="29654"/>
    <cellStyle name="Currency 2 3 2 5 2 2 5" xfId="29655"/>
    <cellStyle name="Currency 2 3 2 5 2 2 5 2" xfId="29656"/>
    <cellStyle name="Currency 2 3 2 5 2 2 5 3" xfId="55889"/>
    <cellStyle name="Currency 2 3 2 5 2 2 6" xfId="29657"/>
    <cellStyle name="Currency 2 3 2 5 2 2 7" xfId="29658"/>
    <cellStyle name="Currency 2 3 2 5 2 3" xfId="29659"/>
    <cellStyle name="Currency 2 3 2 5 2 3 2" xfId="29660"/>
    <cellStyle name="Currency 2 3 2 5 2 3 2 2" xfId="29661"/>
    <cellStyle name="Currency 2 3 2 5 2 3 2 2 2" xfId="29662"/>
    <cellStyle name="Currency 2 3 2 5 2 3 2 2 3" xfId="55890"/>
    <cellStyle name="Currency 2 3 2 5 2 3 2 3" xfId="29663"/>
    <cellStyle name="Currency 2 3 2 5 2 3 2 4" xfId="29664"/>
    <cellStyle name="Currency 2 3 2 5 2 3 3" xfId="29665"/>
    <cellStyle name="Currency 2 3 2 5 2 3 3 2" xfId="29666"/>
    <cellStyle name="Currency 2 3 2 5 2 3 3 2 2" xfId="29667"/>
    <cellStyle name="Currency 2 3 2 5 2 3 3 2 3" xfId="55891"/>
    <cellStyle name="Currency 2 3 2 5 2 3 3 3" xfId="29668"/>
    <cellStyle name="Currency 2 3 2 5 2 3 3 4" xfId="29669"/>
    <cellStyle name="Currency 2 3 2 5 2 3 4" xfId="29670"/>
    <cellStyle name="Currency 2 3 2 5 2 3 4 2" xfId="29671"/>
    <cellStyle name="Currency 2 3 2 5 2 3 4 3" xfId="55892"/>
    <cellStyle name="Currency 2 3 2 5 2 3 5" xfId="29672"/>
    <cellStyle name="Currency 2 3 2 5 2 3 6" xfId="29673"/>
    <cellStyle name="Currency 2 3 2 5 2 4" xfId="29674"/>
    <cellStyle name="Currency 2 3 2 5 2 4 2" xfId="29675"/>
    <cellStyle name="Currency 2 3 2 5 2 4 2 2" xfId="29676"/>
    <cellStyle name="Currency 2 3 2 5 2 4 2 3" xfId="55893"/>
    <cellStyle name="Currency 2 3 2 5 2 4 3" xfId="29677"/>
    <cellStyle name="Currency 2 3 2 5 2 4 4" xfId="29678"/>
    <cellStyle name="Currency 2 3 2 5 2 5" xfId="29679"/>
    <cellStyle name="Currency 2 3 2 5 2 5 2" xfId="29680"/>
    <cellStyle name="Currency 2 3 2 5 2 5 2 2" xfId="29681"/>
    <cellStyle name="Currency 2 3 2 5 2 5 2 3" xfId="55894"/>
    <cellStyle name="Currency 2 3 2 5 2 5 3" xfId="29682"/>
    <cellStyle name="Currency 2 3 2 5 2 5 4" xfId="29683"/>
    <cellStyle name="Currency 2 3 2 5 2 6" xfId="29684"/>
    <cellStyle name="Currency 2 3 2 5 2 6 2" xfId="29685"/>
    <cellStyle name="Currency 2 3 2 5 2 6 3" xfId="55895"/>
    <cellStyle name="Currency 2 3 2 5 2 7" xfId="29686"/>
    <cellStyle name="Currency 2 3 2 5 2 8" xfId="29687"/>
    <cellStyle name="Currency 2 3 2 5 3" xfId="29688"/>
    <cellStyle name="Currency 2 3 2 5 3 2" xfId="29689"/>
    <cellStyle name="Currency 2 3 2 5 3 2 2" xfId="29690"/>
    <cellStyle name="Currency 2 3 2 5 3 2 2 2" xfId="29691"/>
    <cellStyle name="Currency 2 3 2 5 3 2 2 2 2" xfId="29692"/>
    <cellStyle name="Currency 2 3 2 5 3 2 2 2 3" xfId="55896"/>
    <cellStyle name="Currency 2 3 2 5 3 2 2 3" xfId="29693"/>
    <cellStyle name="Currency 2 3 2 5 3 2 2 4" xfId="29694"/>
    <cellStyle name="Currency 2 3 2 5 3 2 3" xfId="29695"/>
    <cellStyle name="Currency 2 3 2 5 3 2 3 2" xfId="29696"/>
    <cellStyle name="Currency 2 3 2 5 3 2 3 2 2" xfId="29697"/>
    <cellStyle name="Currency 2 3 2 5 3 2 3 2 3" xfId="55897"/>
    <cellStyle name="Currency 2 3 2 5 3 2 3 3" xfId="29698"/>
    <cellStyle name="Currency 2 3 2 5 3 2 3 4" xfId="29699"/>
    <cellStyle name="Currency 2 3 2 5 3 2 4" xfId="29700"/>
    <cellStyle name="Currency 2 3 2 5 3 2 4 2" xfId="29701"/>
    <cellStyle name="Currency 2 3 2 5 3 2 4 3" xfId="55898"/>
    <cellStyle name="Currency 2 3 2 5 3 2 5" xfId="29702"/>
    <cellStyle name="Currency 2 3 2 5 3 2 6" xfId="29703"/>
    <cellStyle name="Currency 2 3 2 5 3 3" xfId="29704"/>
    <cellStyle name="Currency 2 3 2 5 3 3 2" xfId="29705"/>
    <cellStyle name="Currency 2 3 2 5 3 3 2 2" xfId="29706"/>
    <cellStyle name="Currency 2 3 2 5 3 3 2 3" xfId="55899"/>
    <cellStyle name="Currency 2 3 2 5 3 3 3" xfId="29707"/>
    <cellStyle name="Currency 2 3 2 5 3 3 4" xfId="29708"/>
    <cellStyle name="Currency 2 3 2 5 3 4" xfId="29709"/>
    <cellStyle name="Currency 2 3 2 5 3 4 2" xfId="29710"/>
    <cellStyle name="Currency 2 3 2 5 3 4 2 2" xfId="29711"/>
    <cellStyle name="Currency 2 3 2 5 3 4 2 3" xfId="55900"/>
    <cellStyle name="Currency 2 3 2 5 3 4 3" xfId="29712"/>
    <cellStyle name="Currency 2 3 2 5 3 4 4" xfId="29713"/>
    <cellStyle name="Currency 2 3 2 5 3 5" xfId="29714"/>
    <cellStyle name="Currency 2 3 2 5 3 5 2" xfId="29715"/>
    <cellStyle name="Currency 2 3 2 5 3 5 3" xfId="55901"/>
    <cellStyle name="Currency 2 3 2 5 3 6" xfId="29716"/>
    <cellStyle name="Currency 2 3 2 5 3 7" xfId="29717"/>
    <cellStyle name="Currency 2 3 2 5 4" xfId="29718"/>
    <cellStyle name="Currency 2 3 2 5 4 2" xfId="29719"/>
    <cellStyle name="Currency 2 3 2 5 4 2 2" xfId="29720"/>
    <cellStyle name="Currency 2 3 2 5 4 2 2 2" xfId="29721"/>
    <cellStyle name="Currency 2 3 2 5 4 2 2 3" xfId="55902"/>
    <cellStyle name="Currency 2 3 2 5 4 2 3" xfId="29722"/>
    <cellStyle name="Currency 2 3 2 5 4 2 4" xfId="29723"/>
    <cellStyle name="Currency 2 3 2 5 4 3" xfId="29724"/>
    <cellStyle name="Currency 2 3 2 5 4 3 2" xfId="29725"/>
    <cellStyle name="Currency 2 3 2 5 4 3 2 2" xfId="29726"/>
    <cellStyle name="Currency 2 3 2 5 4 3 2 3" xfId="55903"/>
    <cellStyle name="Currency 2 3 2 5 4 3 3" xfId="29727"/>
    <cellStyle name="Currency 2 3 2 5 4 3 4" xfId="29728"/>
    <cellStyle name="Currency 2 3 2 5 4 4" xfId="29729"/>
    <cellStyle name="Currency 2 3 2 5 4 4 2" xfId="29730"/>
    <cellStyle name="Currency 2 3 2 5 4 4 3" xfId="55904"/>
    <cellStyle name="Currency 2 3 2 5 4 5" xfId="29731"/>
    <cellStyle name="Currency 2 3 2 5 4 6" xfId="29732"/>
    <cellStyle name="Currency 2 3 2 5 5" xfId="29733"/>
    <cellStyle name="Currency 2 3 2 5 5 2" xfId="29734"/>
    <cellStyle name="Currency 2 3 2 5 5 2 2" xfId="29735"/>
    <cellStyle name="Currency 2 3 2 5 5 2 2 2" xfId="29736"/>
    <cellStyle name="Currency 2 3 2 5 5 2 2 3" xfId="55905"/>
    <cellStyle name="Currency 2 3 2 5 5 2 3" xfId="29737"/>
    <cellStyle name="Currency 2 3 2 5 5 2 4" xfId="29738"/>
    <cellStyle name="Currency 2 3 2 5 5 3" xfId="29739"/>
    <cellStyle name="Currency 2 3 2 5 5 3 2" xfId="29740"/>
    <cellStyle name="Currency 2 3 2 5 5 3 3" xfId="55906"/>
    <cellStyle name="Currency 2 3 2 5 5 4" xfId="29741"/>
    <cellStyle name="Currency 2 3 2 5 5 5" xfId="29742"/>
    <cellStyle name="Currency 2 3 2 5 6" xfId="29743"/>
    <cellStyle name="Currency 2 3 2 5 6 2" xfId="29744"/>
    <cellStyle name="Currency 2 3 2 5 6 2 2" xfId="29745"/>
    <cellStyle name="Currency 2 3 2 5 6 2 3" xfId="55907"/>
    <cellStyle name="Currency 2 3 2 5 6 3" xfId="29746"/>
    <cellStyle name="Currency 2 3 2 5 6 4" xfId="29747"/>
    <cellStyle name="Currency 2 3 2 5 7" xfId="29748"/>
    <cellStyle name="Currency 2 3 2 5 7 2" xfId="29749"/>
    <cellStyle name="Currency 2 3 2 5 7 2 2" xfId="29750"/>
    <cellStyle name="Currency 2 3 2 5 7 2 3" xfId="55908"/>
    <cellStyle name="Currency 2 3 2 5 7 3" xfId="29751"/>
    <cellStyle name="Currency 2 3 2 5 7 4" xfId="29752"/>
    <cellStyle name="Currency 2 3 2 5 8" xfId="29753"/>
    <cellStyle name="Currency 2 3 2 5 8 2" xfId="29754"/>
    <cellStyle name="Currency 2 3 2 5 8 3" xfId="55909"/>
    <cellStyle name="Currency 2 3 2 5 9" xfId="29755"/>
    <cellStyle name="Currency 2 3 2 6" xfId="29756"/>
    <cellStyle name="Currency 2 3 2 6 10" xfId="29757"/>
    <cellStyle name="Currency 2 3 2 6 2" xfId="29758"/>
    <cellStyle name="Currency 2 3 2 6 2 2" xfId="29759"/>
    <cellStyle name="Currency 2 3 2 6 2 2 2" xfId="29760"/>
    <cellStyle name="Currency 2 3 2 6 2 2 2 2" xfId="29761"/>
    <cellStyle name="Currency 2 3 2 6 2 2 2 2 2" xfId="29762"/>
    <cellStyle name="Currency 2 3 2 6 2 2 2 2 2 2" xfId="29763"/>
    <cellStyle name="Currency 2 3 2 6 2 2 2 2 2 3" xfId="55910"/>
    <cellStyle name="Currency 2 3 2 6 2 2 2 2 3" xfId="29764"/>
    <cellStyle name="Currency 2 3 2 6 2 2 2 2 4" xfId="29765"/>
    <cellStyle name="Currency 2 3 2 6 2 2 2 3" xfId="29766"/>
    <cellStyle name="Currency 2 3 2 6 2 2 2 3 2" xfId="29767"/>
    <cellStyle name="Currency 2 3 2 6 2 2 2 3 2 2" xfId="29768"/>
    <cellStyle name="Currency 2 3 2 6 2 2 2 3 2 3" xfId="55911"/>
    <cellStyle name="Currency 2 3 2 6 2 2 2 3 3" xfId="29769"/>
    <cellStyle name="Currency 2 3 2 6 2 2 2 3 4" xfId="29770"/>
    <cellStyle name="Currency 2 3 2 6 2 2 2 4" xfId="29771"/>
    <cellStyle name="Currency 2 3 2 6 2 2 2 4 2" xfId="29772"/>
    <cellStyle name="Currency 2 3 2 6 2 2 2 4 3" xfId="55912"/>
    <cellStyle name="Currency 2 3 2 6 2 2 2 5" xfId="29773"/>
    <cellStyle name="Currency 2 3 2 6 2 2 2 6" xfId="29774"/>
    <cellStyle name="Currency 2 3 2 6 2 2 3" xfId="29775"/>
    <cellStyle name="Currency 2 3 2 6 2 2 3 2" xfId="29776"/>
    <cellStyle name="Currency 2 3 2 6 2 2 3 2 2" xfId="29777"/>
    <cellStyle name="Currency 2 3 2 6 2 2 3 2 3" xfId="55913"/>
    <cellStyle name="Currency 2 3 2 6 2 2 3 3" xfId="29778"/>
    <cellStyle name="Currency 2 3 2 6 2 2 3 4" xfId="29779"/>
    <cellStyle name="Currency 2 3 2 6 2 2 4" xfId="29780"/>
    <cellStyle name="Currency 2 3 2 6 2 2 4 2" xfId="29781"/>
    <cellStyle name="Currency 2 3 2 6 2 2 4 2 2" xfId="29782"/>
    <cellStyle name="Currency 2 3 2 6 2 2 4 2 3" xfId="55914"/>
    <cellStyle name="Currency 2 3 2 6 2 2 4 3" xfId="29783"/>
    <cellStyle name="Currency 2 3 2 6 2 2 4 4" xfId="29784"/>
    <cellStyle name="Currency 2 3 2 6 2 2 5" xfId="29785"/>
    <cellStyle name="Currency 2 3 2 6 2 2 5 2" xfId="29786"/>
    <cellStyle name="Currency 2 3 2 6 2 2 5 3" xfId="55915"/>
    <cellStyle name="Currency 2 3 2 6 2 2 6" xfId="29787"/>
    <cellStyle name="Currency 2 3 2 6 2 2 7" xfId="29788"/>
    <cellStyle name="Currency 2 3 2 6 2 3" xfId="29789"/>
    <cellStyle name="Currency 2 3 2 6 2 3 2" xfId="29790"/>
    <cellStyle name="Currency 2 3 2 6 2 3 2 2" xfId="29791"/>
    <cellStyle name="Currency 2 3 2 6 2 3 2 2 2" xfId="29792"/>
    <cellStyle name="Currency 2 3 2 6 2 3 2 2 3" xfId="55916"/>
    <cellStyle name="Currency 2 3 2 6 2 3 2 3" xfId="29793"/>
    <cellStyle name="Currency 2 3 2 6 2 3 2 4" xfId="29794"/>
    <cellStyle name="Currency 2 3 2 6 2 3 3" xfId="29795"/>
    <cellStyle name="Currency 2 3 2 6 2 3 3 2" xfId="29796"/>
    <cellStyle name="Currency 2 3 2 6 2 3 3 2 2" xfId="29797"/>
    <cellStyle name="Currency 2 3 2 6 2 3 3 2 3" xfId="55917"/>
    <cellStyle name="Currency 2 3 2 6 2 3 3 3" xfId="29798"/>
    <cellStyle name="Currency 2 3 2 6 2 3 3 4" xfId="29799"/>
    <cellStyle name="Currency 2 3 2 6 2 3 4" xfId="29800"/>
    <cellStyle name="Currency 2 3 2 6 2 3 4 2" xfId="29801"/>
    <cellStyle name="Currency 2 3 2 6 2 3 4 3" xfId="55918"/>
    <cellStyle name="Currency 2 3 2 6 2 3 5" xfId="29802"/>
    <cellStyle name="Currency 2 3 2 6 2 3 6" xfId="29803"/>
    <cellStyle name="Currency 2 3 2 6 2 4" xfId="29804"/>
    <cellStyle name="Currency 2 3 2 6 2 4 2" xfId="29805"/>
    <cellStyle name="Currency 2 3 2 6 2 4 2 2" xfId="29806"/>
    <cellStyle name="Currency 2 3 2 6 2 4 2 3" xfId="55919"/>
    <cellStyle name="Currency 2 3 2 6 2 4 3" xfId="29807"/>
    <cellStyle name="Currency 2 3 2 6 2 4 4" xfId="29808"/>
    <cellStyle name="Currency 2 3 2 6 2 5" xfId="29809"/>
    <cellStyle name="Currency 2 3 2 6 2 5 2" xfId="29810"/>
    <cellStyle name="Currency 2 3 2 6 2 5 2 2" xfId="29811"/>
    <cellStyle name="Currency 2 3 2 6 2 5 2 3" xfId="55920"/>
    <cellStyle name="Currency 2 3 2 6 2 5 3" xfId="29812"/>
    <cellStyle name="Currency 2 3 2 6 2 5 4" xfId="29813"/>
    <cellStyle name="Currency 2 3 2 6 2 6" xfId="29814"/>
    <cellStyle name="Currency 2 3 2 6 2 6 2" xfId="29815"/>
    <cellStyle name="Currency 2 3 2 6 2 6 3" xfId="55921"/>
    <cellStyle name="Currency 2 3 2 6 2 7" xfId="29816"/>
    <cellStyle name="Currency 2 3 2 6 2 8" xfId="29817"/>
    <cellStyle name="Currency 2 3 2 6 3" xfId="29818"/>
    <cellStyle name="Currency 2 3 2 6 3 2" xfId="29819"/>
    <cellStyle name="Currency 2 3 2 6 3 2 2" xfId="29820"/>
    <cellStyle name="Currency 2 3 2 6 3 2 2 2" xfId="29821"/>
    <cellStyle name="Currency 2 3 2 6 3 2 2 2 2" xfId="29822"/>
    <cellStyle name="Currency 2 3 2 6 3 2 2 2 3" xfId="55922"/>
    <cellStyle name="Currency 2 3 2 6 3 2 2 3" xfId="29823"/>
    <cellStyle name="Currency 2 3 2 6 3 2 2 4" xfId="29824"/>
    <cellStyle name="Currency 2 3 2 6 3 2 3" xfId="29825"/>
    <cellStyle name="Currency 2 3 2 6 3 2 3 2" xfId="29826"/>
    <cellStyle name="Currency 2 3 2 6 3 2 3 2 2" xfId="29827"/>
    <cellStyle name="Currency 2 3 2 6 3 2 3 2 3" xfId="55923"/>
    <cellStyle name="Currency 2 3 2 6 3 2 3 3" xfId="29828"/>
    <cellStyle name="Currency 2 3 2 6 3 2 3 4" xfId="29829"/>
    <cellStyle name="Currency 2 3 2 6 3 2 4" xfId="29830"/>
    <cellStyle name="Currency 2 3 2 6 3 2 4 2" xfId="29831"/>
    <cellStyle name="Currency 2 3 2 6 3 2 4 3" xfId="55924"/>
    <cellStyle name="Currency 2 3 2 6 3 2 5" xfId="29832"/>
    <cellStyle name="Currency 2 3 2 6 3 2 6" xfId="29833"/>
    <cellStyle name="Currency 2 3 2 6 3 3" xfId="29834"/>
    <cellStyle name="Currency 2 3 2 6 3 3 2" xfId="29835"/>
    <cellStyle name="Currency 2 3 2 6 3 3 2 2" xfId="29836"/>
    <cellStyle name="Currency 2 3 2 6 3 3 2 3" xfId="55925"/>
    <cellStyle name="Currency 2 3 2 6 3 3 3" xfId="29837"/>
    <cellStyle name="Currency 2 3 2 6 3 3 4" xfId="29838"/>
    <cellStyle name="Currency 2 3 2 6 3 4" xfId="29839"/>
    <cellStyle name="Currency 2 3 2 6 3 4 2" xfId="29840"/>
    <cellStyle name="Currency 2 3 2 6 3 4 2 2" xfId="29841"/>
    <cellStyle name="Currency 2 3 2 6 3 4 2 3" xfId="55926"/>
    <cellStyle name="Currency 2 3 2 6 3 4 3" xfId="29842"/>
    <cellStyle name="Currency 2 3 2 6 3 4 4" xfId="29843"/>
    <cellStyle name="Currency 2 3 2 6 3 5" xfId="29844"/>
    <cellStyle name="Currency 2 3 2 6 3 5 2" xfId="29845"/>
    <cellStyle name="Currency 2 3 2 6 3 5 3" xfId="55927"/>
    <cellStyle name="Currency 2 3 2 6 3 6" xfId="29846"/>
    <cellStyle name="Currency 2 3 2 6 3 7" xfId="29847"/>
    <cellStyle name="Currency 2 3 2 6 4" xfId="29848"/>
    <cellStyle name="Currency 2 3 2 6 4 2" xfId="29849"/>
    <cellStyle name="Currency 2 3 2 6 4 2 2" xfId="29850"/>
    <cellStyle name="Currency 2 3 2 6 4 2 2 2" xfId="29851"/>
    <cellStyle name="Currency 2 3 2 6 4 2 2 3" xfId="55928"/>
    <cellStyle name="Currency 2 3 2 6 4 2 3" xfId="29852"/>
    <cellStyle name="Currency 2 3 2 6 4 2 4" xfId="29853"/>
    <cellStyle name="Currency 2 3 2 6 4 3" xfId="29854"/>
    <cellStyle name="Currency 2 3 2 6 4 3 2" xfId="29855"/>
    <cellStyle name="Currency 2 3 2 6 4 3 2 2" xfId="29856"/>
    <cellStyle name="Currency 2 3 2 6 4 3 2 3" xfId="55929"/>
    <cellStyle name="Currency 2 3 2 6 4 3 3" xfId="29857"/>
    <cellStyle name="Currency 2 3 2 6 4 3 4" xfId="29858"/>
    <cellStyle name="Currency 2 3 2 6 4 4" xfId="29859"/>
    <cellStyle name="Currency 2 3 2 6 4 4 2" xfId="29860"/>
    <cellStyle name="Currency 2 3 2 6 4 4 3" xfId="55930"/>
    <cellStyle name="Currency 2 3 2 6 4 5" xfId="29861"/>
    <cellStyle name="Currency 2 3 2 6 4 6" xfId="29862"/>
    <cellStyle name="Currency 2 3 2 6 5" xfId="29863"/>
    <cellStyle name="Currency 2 3 2 6 5 2" xfId="29864"/>
    <cellStyle name="Currency 2 3 2 6 5 2 2" xfId="29865"/>
    <cellStyle name="Currency 2 3 2 6 5 2 2 2" xfId="29866"/>
    <cellStyle name="Currency 2 3 2 6 5 2 2 3" xfId="55931"/>
    <cellStyle name="Currency 2 3 2 6 5 2 3" xfId="29867"/>
    <cellStyle name="Currency 2 3 2 6 5 2 4" xfId="29868"/>
    <cellStyle name="Currency 2 3 2 6 5 3" xfId="29869"/>
    <cellStyle name="Currency 2 3 2 6 5 3 2" xfId="29870"/>
    <cellStyle name="Currency 2 3 2 6 5 3 3" xfId="55932"/>
    <cellStyle name="Currency 2 3 2 6 5 4" xfId="29871"/>
    <cellStyle name="Currency 2 3 2 6 5 5" xfId="29872"/>
    <cellStyle name="Currency 2 3 2 6 6" xfId="29873"/>
    <cellStyle name="Currency 2 3 2 6 6 2" xfId="29874"/>
    <cellStyle name="Currency 2 3 2 6 6 2 2" xfId="29875"/>
    <cellStyle name="Currency 2 3 2 6 6 2 3" xfId="55933"/>
    <cellStyle name="Currency 2 3 2 6 6 3" xfId="29876"/>
    <cellStyle name="Currency 2 3 2 6 6 4" xfId="29877"/>
    <cellStyle name="Currency 2 3 2 6 7" xfId="29878"/>
    <cellStyle name="Currency 2 3 2 6 7 2" xfId="29879"/>
    <cellStyle name="Currency 2 3 2 6 7 2 2" xfId="29880"/>
    <cellStyle name="Currency 2 3 2 6 7 2 3" xfId="55934"/>
    <cellStyle name="Currency 2 3 2 6 7 3" xfId="29881"/>
    <cellStyle name="Currency 2 3 2 6 7 4" xfId="29882"/>
    <cellStyle name="Currency 2 3 2 6 8" xfId="29883"/>
    <cellStyle name="Currency 2 3 2 6 8 2" xfId="29884"/>
    <cellStyle name="Currency 2 3 2 6 8 3" xfId="55935"/>
    <cellStyle name="Currency 2 3 2 6 9" xfId="29885"/>
    <cellStyle name="Currency 2 3 2 7" xfId="29886"/>
    <cellStyle name="Currency 2 3 2 7 2" xfId="29887"/>
    <cellStyle name="Currency 2 3 2 7 2 2" xfId="29888"/>
    <cellStyle name="Currency 2 3 2 7 2 2 2" xfId="29889"/>
    <cellStyle name="Currency 2 3 2 7 2 2 2 2" xfId="29890"/>
    <cellStyle name="Currency 2 3 2 7 2 2 2 2 2" xfId="29891"/>
    <cellStyle name="Currency 2 3 2 7 2 2 2 2 3" xfId="55936"/>
    <cellStyle name="Currency 2 3 2 7 2 2 2 3" xfId="29892"/>
    <cellStyle name="Currency 2 3 2 7 2 2 2 4" xfId="29893"/>
    <cellStyle name="Currency 2 3 2 7 2 2 3" xfId="29894"/>
    <cellStyle name="Currency 2 3 2 7 2 2 3 2" xfId="29895"/>
    <cellStyle name="Currency 2 3 2 7 2 2 3 2 2" xfId="29896"/>
    <cellStyle name="Currency 2 3 2 7 2 2 3 2 3" xfId="55937"/>
    <cellStyle name="Currency 2 3 2 7 2 2 3 3" xfId="29897"/>
    <cellStyle name="Currency 2 3 2 7 2 2 3 4" xfId="29898"/>
    <cellStyle name="Currency 2 3 2 7 2 2 4" xfId="29899"/>
    <cellStyle name="Currency 2 3 2 7 2 2 4 2" xfId="29900"/>
    <cellStyle name="Currency 2 3 2 7 2 2 4 3" xfId="55938"/>
    <cellStyle name="Currency 2 3 2 7 2 2 5" xfId="29901"/>
    <cellStyle name="Currency 2 3 2 7 2 2 6" xfId="29902"/>
    <cellStyle name="Currency 2 3 2 7 2 3" xfId="29903"/>
    <cellStyle name="Currency 2 3 2 7 2 3 2" xfId="29904"/>
    <cellStyle name="Currency 2 3 2 7 2 3 2 2" xfId="29905"/>
    <cellStyle name="Currency 2 3 2 7 2 3 2 3" xfId="55939"/>
    <cellStyle name="Currency 2 3 2 7 2 3 3" xfId="29906"/>
    <cellStyle name="Currency 2 3 2 7 2 3 4" xfId="29907"/>
    <cellStyle name="Currency 2 3 2 7 2 4" xfId="29908"/>
    <cellStyle name="Currency 2 3 2 7 2 4 2" xfId="29909"/>
    <cellStyle name="Currency 2 3 2 7 2 4 2 2" xfId="29910"/>
    <cellStyle name="Currency 2 3 2 7 2 4 2 3" xfId="55940"/>
    <cellStyle name="Currency 2 3 2 7 2 4 3" xfId="29911"/>
    <cellStyle name="Currency 2 3 2 7 2 4 4" xfId="29912"/>
    <cellStyle name="Currency 2 3 2 7 2 5" xfId="29913"/>
    <cellStyle name="Currency 2 3 2 7 2 5 2" xfId="29914"/>
    <cellStyle name="Currency 2 3 2 7 2 5 3" xfId="55941"/>
    <cellStyle name="Currency 2 3 2 7 2 6" xfId="29915"/>
    <cellStyle name="Currency 2 3 2 7 2 7" xfId="29916"/>
    <cellStyle name="Currency 2 3 2 7 3" xfId="29917"/>
    <cellStyle name="Currency 2 3 2 7 3 2" xfId="29918"/>
    <cellStyle name="Currency 2 3 2 7 3 2 2" xfId="29919"/>
    <cellStyle name="Currency 2 3 2 7 3 2 2 2" xfId="29920"/>
    <cellStyle name="Currency 2 3 2 7 3 2 2 3" xfId="55942"/>
    <cellStyle name="Currency 2 3 2 7 3 2 3" xfId="29921"/>
    <cellStyle name="Currency 2 3 2 7 3 2 4" xfId="29922"/>
    <cellStyle name="Currency 2 3 2 7 3 3" xfId="29923"/>
    <cellStyle name="Currency 2 3 2 7 3 3 2" xfId="29924"/>
    <cellStyle name="Currency 2 3 2 7 3 3 2 2" xfId="29925"/>
    <cellStyle name="Currency 2 3 2 7 3 3 2 3" xfId="55943"/>
    <cellStyle name="Currency 2 3 2 7 3 3 3" xfId="29926"/>
    <cellStyle name="Currency 2 3 2 7 3 3 4" xfId="29927"/>
    <cellStyle name="Currency 2 3 2 7 3 4" xfId="29928"/>
    <cellStyle name="Currency 2 3 2 7 3 4 2" xfId="29929"/>
    <cellStyle name="Currency 2 3 2 7 3 4 3" xfId="55944"/>
    <cellStyle name="Currency 2 3 2 7 3 5" xfId="29930"/>
    <cellStyle name="Currency 2 3 2 7 3 6" xfId="29931"/>
    <cellStyle name="Currency 2 3 2 7 4" xfId="29932"/>
    <cellStyle name="Currency 2 3 2 7 4 2" xfId="29933"/>
    <cellStyle name="Currency 2 3 2 7 4 2 2" xfId="29934"/>
    <cellStyle name="Currency 2 3 2 7 4 2 3" xfId="55945"/>
    <cellStyle name="Currency 2 3 2 7 4 3" xfId="29935"/>
    <cellStyle name="Currency 2 3 2 7 4 4" xfId="29936"/>
    <cellStyle name="Currency 2 3 2 7 5" xfId="29937"/>
    <cellStyle name="Currency 2 3 2 7 5 2" xfId="29938"/>
    <cellStyle name="Currency 2 3 2 7 5 2 2" xfId="29939"/>
    <cellStyle name="Currency 2 3 2 7 5 2 3" xfId="55946"/>
    <cellStyle name="Currency 2 3 2 7 5 3" xfId="29940"/>
    <cellStyle name="Currency 2 3 2 7 5 4" xfId="29941"/>
    <cellStyle name="Currency 2 3 2 7 6" xfId="29942"/>
    <cellStyle name="Currency 2 3 2 7 6 2" xfId="29943"/>
    <cellStyle name="Currency 2 3 2 7 6 3" xfId="55947"/>
    <cellStyle name="Currency 2 3 2 7 7" xfId="29944"/>
    <cellStyle name="Currency 2 3 2 7 8" xfId="29945"/>
    <cellStyle name="Currency 2 3 2 8" xfId="29946"/>
    <cellStyle name="Currency 2 3 2 8 2" xfId="29947"/>
    <cellStyle name="Currency 2 3 2 8 2 2" xfId="29948"/>
    <cellStyle name="Currency 2 3 2 8 2 2 2" xfId="29949"/>
    <cellStyle name="Currency 2 3 2 8 2 2 2 2" xfId="29950"/>
    <cellStyle name="Currency 2 3 2 8 2 2 2 3" xfId="55948"/>
    <cellStyle name="Currency 2 3 2 8 2 2 3" xfId="29951"/>
    <cellStyle name="Currency 2 3 2 8 2 2 4" xfId="29952"/>
    <cellStyle name="Currency 2 3 2 8 2 3" xfId="29953"/>
    <cellStyle name="Currency 2 3 2 8 2 3 2" xfId="29954"/>
    <cellStyle name="Currency 2 3 2 8 2 3 2 2" xfId="29955"/>
    <cellStyle name="Currency 2 3 2 8 2 3 2 3" xfId="55949"/>
    <cellStyle name="Currency 2 3 2 8 2 3 3" xfId="29956"/>
    <cellStyle name="Currency 2 3 2 8 2 3 4" xfId="29957"/>
    <cellStyle name="Currency 2 3 2 8 2 4" xfId="29958"/>
    <cellStyle name="Currency 2 3 2 8 2 4 2" xfId="29959"/>
    <cellStyle name="Currency 2 3 2 8 2 4 3" xfId="55950"/>
    <cellStyle name="Currency 2 3 2 8 2 5" xfId="29960"/>
    <cellStyle name="Currency 2 3 2 8 2 6" xfId="29961"/>
    <cellStyle name="Currency 2 3 2 8 3" xfId="29962"/>
    <cellStyle name="Currency 2 3 2 8 3 2" xfId="29963"/>
    <cellStyle name="Currency 2 3 2 8 3 2 2" xfId="29964"/>
    <cellStyle name="Currency 2 3 2 8 3 2 3" xfId="55951"/>
    <cellStyle name="Currency 2 3 2 8 3 3" xfId="29965"/>
    <cellStyle name="Currency 2 3 2 8 3 4" xfId="29966"/>
    <cellStyle name="Currency 2 3 2 8 4" xfId="29967"/>
    <cellStyle name="Currency 2 3 2 8 4 2" xfId="29968"/>
    <cellStyle name="Currency 2 3 2 8 4 2 2" xfId="29969"/>
    <cellStyle name="Currency 2 3 2 8 4 2 3" xfId="55952"/>
    <cellStyle name="Currency 2 3 2 8 4 3" xfId="29970"/>
    <cellStyle name="Currency 2 3 2 8 4 4" xfId="29971"/>
    <cellStyle name="Currency 2 3 2 8 5" xfId="29972"/>
    <cellStyle name="Currency 2 3 2 8 5 2" xfId="29973"/>
    <cellStyle name="Currency 2 3 2 8 5 3" xfId="55953"/>
    <cellStyle name="Currency 2 3 2 8 6" xfId="29974"/>
    <cellStyle name="Currency 2 3 2 8 7" xfId="29975"/>
    <cellStyle name="Currency 2 3 2 9" xfId="29976"/>
    <cellStyle name="Currency 2 3 2 9 2" xfId="29977"/>
    <cellStyle name="Currency 2 3 2 9 2 2" xfId="29978"/>
    <cellStyle name="Currency 2 3 2 9 2 2 2" xfId="29979"/>
    <cellStyle name="Currency 2 3 2 9 2 2 3" xfId="55954"/>
    <cellStyle name="Currency 2 3 2 9 2 3" xfId="29980"/>
    <cellStyle name="Currency 2 3 2 9 2 4" xfId="29981"/>
    <cellStyle name="Currency 2 3 2 9 3" xfId="29982"/>
    <cellStyle name="Currency 2 3 2 9 3 2" xfId="29983"/>
    <cellStyle name="Currency 2 3 2 9 3 2 2" xfId="29984"/>
    <cellStyle name="Currency 2 3 2 9 3 2 3" xfId="55955"/>
    <cellStyle name="Currency 2 3 2 9 3 3" xfId="29985"/>
    <cellStyle name="Currency 2 3 2 9 3 4" xfId="29986"/>
    <cellStyle name="Currency 2 3 2 9 4" xfId="29987"/>
    <cellStyle name="Currency 2 3 2 9 4 2" xfId="29988"/>
    <cellStyle name="Currency 2 3 2 9 4 3" xfId="55956"/>
    <cellStyle name="Currency 2 3 2 9 5" xfId="29989"/>
    <cellStyle name="Currency 2 3 2 9 6" xfId="29990"/>
    <cellStyle name="Currency 2 3 3" xfId="29991"/>
    <cellStyle name="Currency 2 3 3 10" xfId="29992"/>
    <cellStyle name="Currency 2 3 3 11" xfId="29993"/>
    <cellStyle name="Currency 2 3 3 2" xfId="29994"/>
    <cellStyle name="Currency 2 3 3 2 10" xfId="29995"/>
    <cellStyle name="Currency 2 3 3 2 2" xfId="29996"/>
    <cellStyle name="Currency 2 3 3 2 2 2" xfId="29997"/>
    <cellStyle name="Currency 2 3 3 2 2 2 2" xfId="29998"/>
    <cellStyle name="Currency 2 3 3 2 2 2 2 2" xfId="29999"/>
    <cellStyle name="Currency 2 3 3 2 2 2 2 2 2" xfId="30000"/>
    <cellStyle name="Currency 2 3 3 2 2 2 2 2 2 2" xfId="30001"/>
    <cellStyle name="Currency 2 3 3 2 2 2 2 2 2 3" xfId="55957"/>
    <cellStyle name="Currency 2 3 3 2 2 2 2 2 3" xfId="30002"/>
    <cellStyle name="Currency 2 3 3 2 2 2 2 2 4" xfId="30003"/>
    <cellStyle name="Currency 2 3 3 2 2 2 2 3" xfId="30004"/>
    <cellStyle name="Currency 2 3 3 2 2 2 2 3 2" xfId="30005"/>
    <cellStyle name="Currency 2 3 3 2 2 2 2 3 2 2" xfId="30006"/>
    <cellStyle name="Currency 2 3 3 2 2 2 2 3 2 3" xfId="55958"/>
    <cellStyle name="Currency 2 3 3 2 2 2 2 3 3" xfId="30007"/>
    <cellStyle name="Currency 2 3 3 2 2 2 2 3 4" xfId="30008"/>
    <cellStyle name="Currency 2 3 3 2 2 2 2 4" xfId="30009"/>
    <cellStyle name="Currency 2 3 3 2 2 2 2 4 2" xfId="30010"/>
    <cellStyle name="Currency 2 3 3 2 2 2 2 4 3" xfId="55959"/>
    <cellStyle name="Currency 2 3 3 2 2 2 2 5" xfId="30011"/>
    <cellStyle name="Currency 2 3 3 2 2 2 2 6" xfId="30012"/>
    <cellStyle name="Currency 2 3 3 2 2 2 3" xfId="30013"/>
    <cellStyle name="Currency 2 3 3 2 2 2 3 2" xfId="30014"/>
    <cellStyle name="Currency 2 3 3 2 2 2 3 2 2" xfId="30015"/>
    <cellStyle name="Currency 2 3 3 2 2 2 3 2 3" xfId="55960"/>
    <cellStyle name="Currency 2 3 3 2 2 2 3 3" xfId="30016"/>
    <cellStyle name="Currency 2 3 3 2 2 2 3 4" xfId="30017"/>
    <cellStyle name="Currency 2 3 3 2 2 2 4" xfId="30018"/>
    <cellStyle name="Currency 2 3 3 2 2 2 4 2" xfId="30019"/>
    <cellStyle name="Currency 2 3 3 2 2 2 4 2 2" xfId="30020"/>
    <cellStyle name="Currency 2 3 3 2 2 2 4 2 3" xfId="55961"/>
    <cellStyle name="Currency 2 3 3 2 2 2 4 3" xfId="30021"/>
    <cellStyle name="Currency 2 3 3 2 2 2 4 4" xfId="30022"/>
    <cellStyle name="Currency 2 3 3 2 2 2 5" xfId="30023"/>
    <cellStyle name="Currency 2 3 3 2 2 2 5 2" xfId="30024"/>
    <cellStyle name="Currency 2 3 3 2 2 2 5 3" xfId="55962"/>
    <cellStyle name="Currency 2 3 3 2 2 2 6" xfId="30025"/>
    <cellStyle name="Currency 2 3 3 2 2 2 7" xfId="30026"/>
    <cellStyle name="Currency 2 3 3 2 2 3" xfId="30027"/>
    <cellStyle name="Currency 2 3 3 2 2 3 2" xfId="30028"/>
    <cellStyle name="Currency 2 3 3 2 2 3 2 2" xfId="30029"/>
    <cellStyle name="Currency 2 3 3 2 2 3 2 2 2" xfId="30030"/>
    <cellStyle name="Currency 2 3 3 2 2 3 2 2 3" xfId="55963"/>
    <cellStyle name="Currency 2 3 3 2 2 3 2 3" xfId="30031"/>
    <cellStyle name="Currency 2 3 3 2 2 3 2 4" xfId="30032"/>
    <cellStyle name="Currency 2 3 3 2 2 3 3" xfId="30033"/>
    <cellStyle name="Currency 2 3 3 2 2 3 3 2" xfId="30034"/>
    <cellStyle name="Currency 2 3 3 2 2 3 3 2 2" xfId="30035"/>
    <cellStyle name="Currency 2 3 3 2 2 3 3 2 3" xfId="55964"/>
    <cellStyle name="Currency 2 3 3 2 2 3 3 3" xfId="30036"/>
    <cellStyle name="Currency 2 3 3 2 2 3 3 4" xfId="30037"/>
    <cellStyle name="Currency 2 3 3 2 2 3 4" xfId="30038"/>
    <cellStyle name="Currency 2 3 3 2 2 3 4 2" xfId="30039"/>
    <cellStyle name="Currency 2 3 3 2 2 3 4 3" xfId="55965"/>
    <cellStyle name="Currency 2 3 3 2 2 3 5" xfId="30040"/>
    <cellStyle name="Currency 2 3 3 2 2 3 6" xfId="30041"/>
    <cellStyle name="Currency 2 3 3 2 2 4" xfId="30042"/>
    <cellStyle name="Currency 2 3 3 2 2 4 2" xfId="30043"/>
    <cellStyle name="Currency 2 3 3 2 2 4 2 2" xfId="30044"/>
    <cellStyle name="Currency 2 3 3 2 2 4 2 3" xfId="55966"/>
    <cellStyle name="Currency 2 3 3 2 2 4 3" xfId="30045"/>
    <cellStyle name="Currency 2 3 3 2 2 4 4" xfId="30046"/>
    <cellStyle name="Currency 2 3 3 2 2 5" xfId="30047"/>
    <cellStyle name="Currency 2 3 3 2 2 5 2" xfId="30048"/>
    <cellStyle name="Currency 2 3 3 2 2 5 2 2" xfId="30049"/>
    <cellStyle name="Currency 2 3 3 2 2 5 2 3" xfId="55967"/>
    <cellStyle name="Currency 2 3 3 2 2 5 3" xfId="30050"/>
    <cellStyle name="Currency 2 3 3 2 2 5 4" xfId="30051"/>
    <cellStyle name="Currency 2 3 3 2 2 6" xfId="30052"/>
    <cellStyle name="Currency 2 3 3 2 2 6 2" xfId="30053"/>
    <cellStyle name="Currency 2 3 3 2 2 6 3" xfId="55968"/>
    <cellStyle name="Currency 2 3 3 2 2 7" xfId="30054"/>
    <cellStyle name="Currency 2 3 3 2 2 8" xfId="30055"/>
    <cellStyle name="Currency 2 3 3 2 3" xfId="30056"/>
    <cellStyle name="Currency 2 3 3 2 3 2" xfId="30057"/>
    <cellStyle name="Currency 2 3 3 2 3 2 2" xfId="30058"/>
    <cellStyle name="Currency 2 3 3 2 3 2 2 2" xfId="30059"/>
    <cellStyle name="Currency 2 3 3 2 3 2 2 2 2" xfId="30060"/>
    <cellStyle name="Currency 2 3 3 2 3 2 2 2 3" xfId="55969"/>
    <cellStyle name="Currency 2 3 3 2 3 2 2 3" xfId="30061"/>
    <cellStyle name="Currency 2 3 3 2 3 2 2 4" xfId="30062"/>
    <cellStyle name="Currency 2 3 3 2 3 2 3" xfId="30063"/>
    <cellStyle name="Currency 2 3 3 2 3 2 3 2" xfId="30064"/>
    <cellStyle name="Currency 2 3 3 2 3 2 3 2 2" xfId="30065"/>
    <cellStyle name="Currency 2 3 3 2 3 2 3 2 3" xfId="55970"/>
    <cellStyle name="Currency 2 3 3 2 3 2 3 3" xfId="30066"/>
    <cellStyle name="Currency 2 3 3 2 3 2 3 4" xfId="30067"/>
    <cellStyle name="Currency 2 3 3 2 3 2 4" xfId="30068"/>
    <cellStyle name="Currency 2 3 3 2 3 2 4 2" xfId="30069"/>
    <cellStyle name="Currency 2 3 3 2 3 2 4 3" xfId="55971"/>
    <cellStyle name="Currency 2 3 3 2 3 2 5" xfId="30070"/>
    <cellStyle name="Currency 2 3 3 2 3 2 6" xfId="30071"/>
    <cellStyle name="Currency 2 3 3 2 3 3" xfId="30072"/>
    <cellStyle name="Currency 2 3 3 2 3 3 2" xfId="30073"/>
    <cellStyle name="Currency 2 3 3 2 3 3 2 2" xfId="30074"/>
    <cellStyle name="Currency 2 3 3 2 3 3 2 3" xfId="55972"/>
    <cellStyle name="Currency 2 3 3 2 3 3 3" xfId="30075"/>
    <cellStyle name="Currency 2 3 3 2 3 3 4" xfId="30076"/>
    <cellStyle name="Currency 2 3 3 2 3 4" xfId="30077"/>
    <cellStyle name="Currency 2 3 3 2 3 4 2" xfId="30078"/>
    <cellStyle name="Currency 2 3 3 2 3 4 2 2" xfId="30079"/>
    <cellStyle name="Currency 2 3 3 2 3 4 2 3" xfId="55973"/>
    <cellStyle name="Currency 2 3 3 2 3 4 3" xfId="30080"/>
    <cellStyle name="Currency 2 3 3 2 3 4 4" xfId="30081"/>
    <cellStyle name="Currency 2 3 3 2 3 5" xfId="30082"/>
    <cellStyle name="Currency 2 3 3 2 3 5 2" xfId="30083"/>
    <cellStyle name="Currency 2 3 3 2 3 5 3" xfId="55974"/>
    <cellStyle name="Currency 2 3 3 2 3 6" xfId="30084"/>
    <cellStyle name="Currency 2 3 3 2 3 7" xfId="30085"/>
    <cellStyle name="Currency 2 3 3 2 4" xfId="30086"/>
    <cellStyle name="Currency 2 3 3 2 4 2" xfId="30087"/>
    <cellStyle name="Currency 2 3 3 2 4 2 2" xfId="30088"/>
    <cellStyle name="Currency 2 3 3 2 4 2 2 2" xfId="30089"/>
    <cellStyle name="Currency 2 3 3 2 4 2 2 3" xfId="55975"/>
    <cellStyle name="Currency 2 3 3 2 4 2 3" xfId="30090"/>
    <cellStyle name="Currency 2 3 3 2 4 2 4" xfId="30091"/>
    <cellStyle name="Currency 2 3 3 2 4 3" xfId="30092"/>
    <cellStyle name="Currency 2 3 3 2 4 3 2" xfId="30093"/>
    <cellStyle name="Currency 2 3 3 2 4 3 2 2" xfId="30094"/>
    <cellStyle name="Currency 2 3 3 2 4 3 2 3" xfId="55976"/>
    <cellStyle name="Currency 2 3 3 2 4 3 3" xfId="30095"/>
    <cellStyle name="Currency 2 3 3 2 4 3 4" xfId="30096"/>
    <cellStyle name="Currency 2 3 3 2 4 4" xfId="30097"/>
    <cellStyle name="Currency 2 3 3 2 4 4 2" xfId="30098"/>
    <cellStyle name="Currency 2 3 3 2 4 4 3" xfId="55977"/>
    <cellStyle name="Currency 2 3 3 2 4 5" xfId="30099"/>
    <cellStyle name="Currency 2 3 3 2 4 6" xfId="30100"/>
    <cellStyle name="Currency 2 3 3 2 5" xfId="30101"/>
    <cellStyle name="Currency 2 3 3 2 5 2" xfId="30102"/>
    <cellStyle name="Currency 2 3 3 2 5 2 2" xfId="30103"/>
    <cellStyle name="Currency 2 3 3 2 5 2 2 2" xfId="30104"/>
    <cellStyle name="Currency 2 3 3 2 5 2 2 3" xfId="55978"/>
    <cellStyle name="Currency 2 3 3 2 5 2 3" xfId="30105"/>
    <cellStyle name="Currency 2 3 3 2 5 2 4" xfId="30106"/>
    <cellStyle name="Currency 2 3 3 2 5 3" xfId="30107"/>
    <cellStyle name="Currency 2 3 3 2 5 3 2" xfId="30108"/>
    <cellStyle name="Currency 2 3 3 2 5 3 3" xfId="55979"/>
    <cellStyle name="Currency 2 3 3 2 5 4" xfId="30109"/>
    <cellStyle name="Currency 2 3 3 2 5 5" xfId="30110"/>
    <cellStyle name="Currency 2 3 3 2 6" xfId="30111"/>
    <cellStyle name="Currency 2 3 3 2 6 2" xfId="30112"/>
    <cellStyle name="Currency 2 3 3 2 6 2 2" xfId="30113"/>
    <cellStyle name="Currency 2 3 3 2 6 2 3" xfId="55980"/>
    <cellStyle name="Currency 2 3 3 2 6 3" xfId="30114"/>
    <cellStyle name="Currency 2 3 3 2 6 4" xfId="30115"/>
    <cellStyle name="Currency 2 3 3 2 7" xfId="30116"/>
    <cellStyle name="Currency 2 3 3 2 7 2" xfId="30117"/>
    <cellStyle name="Currency 2 3 3 2 7 2 2" xfId="30118"/>
    <cellStyle name="Currency 2 3 3 2 7 2 3" xfId="55981"/>
    <cellStyle name="Currency 2 3 3 2 7 3" xfId="30119"/>
    <cellStyle name="Currency 2 3 3 2 7 4" xfId="30120"/>
    <cellStyle name="Currency 2 3 3 2 8" xfId="30121"/>
    <cellStyle name="Currency 2 3 3 2 8 2" xfId="30122"/>
    <cellStyle name="Currency 2 3 3 2 8 3" xfId="55982"/>
    <cellStyle name="Currency 2 3 3 2 9" xfId="30123"/>
    <cellStyle name="Currency 2 3 3 3" xfId="30124"/>
    <cellStyle name="Currency 2 3 3 3 2" xfId="30125"/>
    <cellStyle name="Currency 2 3 3 3 2 2" xfId="30126"/>
    <cellStyle name="Currency 2 3 3 3 2 2 2" xfId="30127"/>
    <cellStyle name="Currency 2 3 3 3 2 2 2 2" xfId="30128"/>
    <cellStyle name="Currency 2 3 3 3 2 2 2 2 2" xfId="30129"/>
    <cellStyle name="Currency 2 3 3 3 2 2 2 2 3" xfId="55983"/>
    <cellStyle name="Currency 2 3 3 3 2 2 2 3" xfId="30130"/>
    <cellStyle name="Currency 2 3 3 3 2 2 2 4" xfId="30131"/>
    <cellStyle name="Currency 2 3 3 3 2 2 3" xfId="30132"/>
    <cellStyle name="Currency 2 3 3 3 2 2 3 2" xfId="30133"/>
    <cellStyle name="Currency 2 3 3 3 2 2 3 2 2" xfId="30134"/>
    <cellStyle name="Currency 2 3 3 3 2 2 3 2 3" xfId="55984"/>
    <cellStyle name="Currency 2 3 3 3 2 2 3 3" xfId="30135"/>
    <cellStyle name="Currency 2 3 3 3 2 2 3 4" xfId="30136"/>
    <cellStyle name="Currency 2 3 3 3 2 2 4" xfId="30137"/>
    <cellStyle name="Currency 2 3 3 3 2 2 4 2" xfId="30138"/>
    <cellStyle name="Currency 2 3 3 3 2 2 4 3" xfId="55985"/>
    <cellStyle name="Currency 2 3 3 3 2 2 5" xfId="30139"/>
    <cellStyle name="Currency 2 3 3 3 2 2 6" xfId="30140"/>
    <cellStyle name="Currency 2 3 3 3 2 3" xfId="30141"/>
    <cellStyle name="Currency 2 3 3 3 2 3 2" xfId="30142"/>
    <cellStyle name="Currency 2 3 3 3 2 3 2 2" xfId="30143"/>
    <cellStyle name="Currency 2 3 3 3 2 3 2 3" xfId="55986"/>
    <cellStyle name="Currency 2 3 3 3 2 3 3" xfId="30144"/>
    <cellStyle name="Currency 2 3 3 3 2 3 4" xfId="30145"/>
    <cellStyle name="Currency 2 3 3 3 2 4" xfId="30146"/>
    <cellStyle name="Currency 2 3 3 3 2 4 2" xfId="30147"/>
    <cellStyle name="Currency 2 3 3 3 2 4 2 2" xfId="30148"/>
    <cellStyle name="Currency 2 3 3 3 2 4 2 3" xfId="55987"/>
    <cellStyle name="Currency 2 3 3 3 2 4 3" xfId="30149"/>
    <cellStyle name="Currency 2 3 3 3 2 4 4" xfId="30150"/>
    <cellStyle name="Currency 2 3 3 3 2 5" xfId="30151"/>
    <cellStyle name="Currency 2 3 3 3 2 5 2" xfId="30152"/>
    <cellStyle name="Currency 2 3 3 3 2 5 3" xfId="55988"/>
    <cellStyle name="Currency 2 3 3 3 2 6" xfId="30153"/>
    <cellStyle name="Currency 2 3 3 3 2 7" xfId="30154"/>
    <cellStyle name="Currency 2 3 3 3 3" xfId="30155"/>
    <cellStyle name="Currency 2 3 3 3 3 2" xfId="30156"/>
    <cellStyle name="Currency 2 3 3 3 3 2 2" xfId="30157"/>
    <cellStyle name="Currency 2 3 3 3 3 2 2 2" xfId="30158"/>
    <cellStyle name="Currency 2 3 3 3 3 2 2 3" xfId="55989"/>
    <cellStyle name="Currency 2 3 3 3 3 2 3" xfId="30159"/>
    <cellStyle name="Currency 2 3 3 3 3 2 4" xfId="30160"/>
    <cellStyle name="Currency 2 3 3 3 3 3" xfId="30161"/>
    <cellStyle name="Currency 2 3 3 3 3 3 2" xfId="30162"/>
    <cellStyle name="Currency 2 3 3 3 3 3 2 2" xfId="30163"/>
    <cellStyle name="Currency 2 3 3 3 3 3 2 3" xfId="55990"/>
    <cellStyle name="Currency 2 3 3 3 3 3 3" xfId="30164"/>
    <cellStyle name="Currency 2 3 3 3 3 3 4" xfId="30165"/>
    <cellStyle name="Currency 2 3 3 3 3 4" xfId="30166"/>
    <cellStyle name="Currency 2 3 3 3 3 4 2" xfId="30167"/>
    <cellStyle name="Currency 2 3 3 3 3 4 3" xfId="55991"/>
    <cellStyle name="Currency 2 3 3 3 3 5" xfId="30168"/>
    <cellStyle name="Currency 2 3 3 3 3 6" xfId="30169"/>
    <cellStyle name="Currency 2 3 3 3 4" xfId="30170"/>
    <cellStyle name="Currency 2 3 3 3 4 2" xfId="30171"/>
    <cellStyle name="Currency 2 3 3 3 4 2 2" xfId="30172"/>
    <cellStyle name="Currency 2 3 3 3 4 2 2 2" xfId="30173"/>
    <cellStyle name="Currency 2 3 3 3 4 2 2 3" xfId="55992"/>
    <cellStyle name="Currency 2 3 3 3 4 2 3" xfId="30174"/>
    <cellStyle name="Currency 2 3 3 3 4 2 4" xfId="30175"/>
    <cellStyle name="Currency 2 3 3 3 4 3" xfId="30176"/>
    <cellStyle name="Currency 2 3 3 3 4 3 2" xfId="30177"/>
    <cellStyle name="Currency 2 3 3 3 4 3 3" xfId="55993"/>
    <cellStyle name="Currency 2 3 3 3 4 4" xfId="30178"/>
    <cellStyle name="Currency 2 3 3 3 4 5" xfId="30179"/>
    <cellStyle name="Currency 2 3 3 3 5" xfId="30180"/>
    <cellStyle name="Currency 2 3 3 3 5 2" xfId="30181"/>
    <cellStyle name="Currency 2 3 3 3 5 2 2" xfId="30182"/>
    <cellStyle name="Currency 2 3 3 3 5 2 3" xfId="55994"/>
    <cellStyle name="Currency 2 3 3 3 5 3" xfId="30183"/>
    <cellStyle name="Currency 2 3 3 3 5 4" xfId="30184"/>
    <cellStyle name="Currency 2 3 3 3 6" xfId="30185"/>
    <cellStyle name="Currency 2 3 3 3 6 2" xfId="30186"/>
    <cellStyle name="Currency 2 3 3 3 6 2 2" xfId="30187"/>
    <cellStyle name="Currency 2 3 3 3 6 2 3" xfId="55995"/>
    <cellStyle name="Currency 2 3 3 3 6 3" xfId="30188"/>
    <cellStyle name="Currency 2 3 3 3 6 4" xfId="30189"/>
    <cellStyle name="Currency 2 3 3 3 7" xfId="30190"/>
    <cellStyle name="Currency 2 3 3 3 7 2" xfId="30191"/>
    <cellStyle name="Currency 2 3 3 3 7 3" xfId="55996"/>
    <cellStyle name="Currency 2 3 3 3 8" xfId="30192"/>
    <cellStyle name="Currency 2 3 3 3 9" xfId="30193"/>
    <cellStyle name="Currency 2 3 3 4" xfId="30194"/>
    <cellStyle name="Currency 2 3 3 4 2" xfId="30195"/>
    <cellStyle name="Currency 2 3 3 4 2 2" xfId="30196"/>
    <cellStyle name="Currency 2 3 3 4 2 2 2" xfId="30197"/>
    <cellStyle name="Currency 2 3 3 4 2 2 2 2" xfId="30198"/>
    <cellStyle name="Currency 2 3 3 4 2 2 2 3" xfId="55997"/>
    <cellStyle name="Currency 2 3 3 4 2 2 3" xfId="30199"/>
    <cellStyle name="Currency 2 3 3 4 2 2 4" xfId="30200"/>
    <cellStyle name="Currency 2 3 3 4 2 3" xfId="30201"/>
    <cellStyle name="Currency 2 3 3 4 2 3 2" xfId="30202"/>
    <cellStyle name="Currency 2 3 3 4 2 3 2 2" xfId="30203"/>
    <cellStyle name="Currency 2 3 3 4 2 3 2 3" xfId="55998"/>
    <cellStyle name="Currency 2 3 3 4 2 3 3" xfId="30204"/>
    <cellStyle name="Currency 2 3 3 4 2 3 4" xfId="30205"/>
    <cellStyle name="Currency 2 3 3 4 2 4" xfId="30206"/>
    <cellStyle name="Currency 2 3 3 4 2 4 2" xfId="30207"/>
    <cellStyle name="Currency 2 3 3 4 2 4 3" xfId="55999"/>
    <cellStyle name="Currency 2 3 3 4 2 5" xfId="30208"/>
    <cellStyle name="Currency 2 3 3 4 2 6" xfId="30209"/>
    <cellStyle name="Currency 2 3 3 4 3" xfId="30210"/>
    <cellStyle name="Currency 2 3 3 4 3 2" xfId="30211"/>
    <cellStyle name="Currency 2 3 3 4 3 2 2" xfId="30212"/>
    <cellStyle name="Currency 2 3 3 4 3 2 3" xfId="56000"/>
    <cellStyle name="Currency 2 3 3 4 3 3" xfId="30213"/>
    <cellStyle name="Currency 2 3 3 4 3 4" xfId="30214"/>
    <cellStyle name="Currency 2 3 3 4 4" xfId="30215"/>
    <cellStyle name="Currency 2 3 3 4 4 2" xfId="30216"/>
    <cellStyle name="Currency 2 3 3 4 4 2 2" xfId="30217"/>
    <cellStyle name="Currency 2 3 3 4 4 2 3" xfId="56001"/>
    <cellStyle name="Currency 2 3 3 4 4 3" xfId="30218"/>
    <cellStyle name="Currency 2 3 3 4 4 4" xfId="30219"/>
    <cellStyle name="Currency 2 3 3 4 5" xfId="30220"/>
    <cellStyle name="Currency 2 3 3 4 5 2" xfId="30221"/>
    <cellStyle name="Currency 2 3 3 4 5 3" xfId="56002"/>
    <cellStyle name="Currency 2 3 3 4 6" xfId="30222"/>
    <cellStyle name="Currency 2 3 3 4 7" xfId="30223"/>
    <cellStyle name="Currency 2 3 3 5" xfId="30224"/>
    <cellStyle name="Currency 2 3 3 5 2" xfId="30225"/>
    <cellStyle name="Currency 2 3 3 5 2 2" xfId="30226"/>
    <cellStyle name="Currency 2 3 3 5 2 2 2" xfId="30227"/>
    <cellStyle name="Currency 2 3 3 5 2 2 3" xfId="56003"/>
    <cellStyle name="Currency 2 3 3 5 2 3" xfId="30228"/>
    <cellStyle name="Currency 2 3 3 5 2 4" xfId="30229"/>
    <cellStyle name="Currency 2 3 3 5 3" xfId="30230"/>
    <cellStyle name="Currency 2 3 3 5 3 2" xfId="30231"/>
    <cellStyle name="Currency 2 3 3 5 3 2 2" xfId="30232"/>
    <cellStyle name="Currency 2 3 3 5 3 2 3" xfId="56004"/>
    <cellStyle name="Currency 2 3 3 5 3 3" xfId="30233"/>
    <cellStyle name="Currency 2 3 3 5 3 4" xfId="30234"/>
    <cellStyle name="Currency 2 3 3 5 4" xfId="30235"/>
    <cellStyle name="Currency 2 3 3 5 4 2" xfId="30236"/>
    <cellStyle name="Currency 2 3 3 5 4 3" xfId="56005"/>
    <cellStyle name="Currency 2 3 3 5 5" xfId="30237"/>
    <cellStyle name="Currency 2 3 3 5 6" xfId="30238"/>
    <cellStyle name="Currency 2 3 3 6" xfId="30239"/>
    <cellStyle name="Currency 2 3 3 6 2" xfId="30240"/>
    <cellStyle name="Currency 2 3 3 6 2 2" xfId="30241"/>
    <cellStyle name="Currency 2 3 3 6 2 2 2" xfId="30242"/>
    <cellStyle name="Currency 2 3 3 6 2 2 3" xfId="56006"/>
    <cellStyle name="Currency 2 3 3 6 2 3" xfId="30243"/>
    <cellStyle name="Currency 2 3 3 6 2 4" xfId="30244"/>
    <cellStyle name="Currency 2 3 3 6 3" xfId="30245"/>
    <cellStyle name="Currency 2 3 3 6 3 2" xfId="30246"/>
    <cellStyle name="Currency 2 3 3 6 3 3" xfId="56007"/>
    <cellStyle name="Currency 2 3 3 6 4" xfId="30247"/>
    <cellStyle name="Currency 2 3 3 6 5" xfId="30248"/>
    <cellStyle name="Currency 2 3 3 7" xfId="30249"/>
    <cellStyle name="Currency 2 3 3 7 2" xfId="30250"/>
    <cellStyle name="Currency 2 3 3 7 2 2" xfId="30251"/>
    <cellStyle name="Currency 2 3 3 7 2 3" xfId="56008"/>
    <cellStyle name="Currency 2 3 3 7 3" xfId="30252"/>
    <cellStyle name="Currency 2 3 3 7 4" xfId="30253"/>
    <cellStyle name="Currency 2 3 3 8" xfId="30254"/>
    <cellStyle name="Currency 2 3 3 8 2" xfId="30255"/>
    <cellStyle name="Currency 2 3 3 8 2 2" xfId="30256"/>
    <cellStyle name="Currency 2 3 3 8 2 3" xfId="56009"/>
    <cellStyle name="Currency 2 3 3 8 3" xfId="30257"/>
    <cellStyle name="Currency 2 3 3 8 4" xfId="30258"/>
    <cellStyle name="Currency 2 3 3 9" xfId="30259"/>
    <cellStyle name="Currency 2 3 3 9 2" xfId="30260"/>
    <cellStyle name="Currency 2 3 3 9 3" xfId="56010"/>
    <cellStyle name="Currency 2 3 4" xfId="30261"/>
    <cellStyle name="Currency 2 3 4 10" xfId="30262"/>
    <cellStyle name="Currency 2 3 4 11" xfId="30263"/>
    <cellStyle name="Currency 2 3 4 2" xfId="30264"/>
    <cellStyle name="Currency 2 3 4 2 10" xfId="30265"/>
    <cellStyle name="Currency 2 3 4 2 2" xfId="30266"/>
    <cellStyle name="Currency 2 3 4 2 2 2" xfId="30267"/>
    <cellStyle name="Currency 2 3 4 2 2 2 2" xfId="30268"/>
    <cellStyle name="Currency 2 3 4 2 2 2 2 2" xfId="30269"/>
    <cellStyle name="Currency 2 3 4 2 2 2 2 2 2" xfId="30270"/>
    <cellStyle name="Currency 2 3 4 2 2 2 2 2 2 2" xfId="30271"/>
    <cellStyle name="Currency 2 3 4 2 2 2 2 2 2 3" xfId="56011"/>
    <cellStyle name="Currency 2 3 4 2 2 2 2 2 3" xfId="30272"/>
    <cellStyle name="Currency 2 3 4 2 2 2 2 2 4" xfId="30273"/>
    <cellStyle name="Currency 2 3 4 2 2 2 2 3" xfId="30274"/>
    <cellStyle name="Currency 2 3 4 2 2 2 2 3 2" xfId="30275"/>
    <cellStyle name="Currency 2 3 4 2 2 2 2 3 2 2" xfId="30276"/>
    <cellStyle name="Currency 2 3 4 2 2 2 2 3 2 3" xfId="56012"/>
    <cellStyle name="Currency 2 3 4 2 2 2 2 3 3" xfId="30277"/>
    <cellStyle name="Currency 2 3 4 2 2 2 2 3 4" xfId="30278"/>
    <cellStyle name="Currency 2 3 4 2 2 2 2 4" xfId="30279"/>
    <cellStyle name="Currency 2 3 4 2 2 2 2 4 2" xfId="30280"/>
    <cellStyle name="Currency 2 3 4 2 2 2 2 4 3" xfId="56013"/>
    <cellStyle name="Currency 2 3 4 2 2 2 2 5" xfId="30281"/>
    <cellStyle name="Currency 2 3 4 2 2 2 2 6" xfId="30282"/>
    <cellStyle name="Currency 2 3 4 2 2 2 3" xfId="30283"/>
    <cellStyle name="Currency 2 3 4 2 2 2 3 2" xfId="30284"/>
    <cellStyle name="Currency 2 3 4 2 2 2 3 2 2" xfId="30285"/>
    <cellStyle name="Currency 2 3 4 2 2 2 3 2 3" xfId="56014"/>
    <cellStyle name="Currency 2 3 4 2 2 2 3 3" xfId="30286"/>
    <cellStyle name="Currency 2 3 4 2 2 2 3 4" xfId="30287"/>
    <cellStyle name="Currency 2 3 4 2 2 2 4" xfId="30288"/>
    <cellStyle name="Currency 2 3 4 2 2 2 4 2" xfId="30289"/>
    <cellStyle name="Currency 2 3 4 2 2 2 4 2 2" xfId="30290"/>
    <cellStyle name="Currency 2 3 4 2 2 2 4 2 3" xfId="56015"/>
    <cellStyle name="Currency 2 3 4 2 2 2 4 3" xfId="30291"/>
    <cellStyle name="Currency 2 3 4 2 2 2 4 4" xfId="30292"/>
    <cellStyle name="Currency 2 3 4 2 2 2 5" xfId="30293"/>
    <cellStyle name="Currency 2 3 4 2 2 2 5 2" xfId="30294"/>
    <cellStyle name="Currency 2 3 4 2 2 2 5 3" xfId="56016"/>
    <cellStyle name="Currency 2 3 4 2 2 2 6" xfId="30295"/>
    <cellStyle name="Currency 2 3 4 2 2 2 7" xfId="30296"/>
    <cellStyle name="Currency 2 3 4 2 2 3" xfId="30297"/>
    <cellStyle name="Currency 2 3 4 2 2 3 2" xfId="30298"/>
    <cellStyle name="Currency 2 3 4 2 2 3 2 2" xfId="30299"/>
    <cellStyle name="Currency 2 3 4 2 2 3 2 2 2" xfId="30300"/>
    <cellStyle name="Currency 2 3 4 2 2 3 2 2 3" xfId="56017"/>
    <cellStyle name="Currency 2 3 4 2 2 3 2 3" xfId="30301"/>
    <cellStyle name="Currency 2 3 4 2 2 3 2 4" xfId="30302"/>
    <cellStyle name="Currency 2 3 4 2 2 3 3" xfId="30303"/>
    <cellStyle name="Currency 2 3 4 2 2 3 3 2" xfId="30304"/>
    <cellStyle name="Currency 2 3 4 2 2 3 3 2 2" xfId="30305"/>
    <cellStyle name="Currency 2 3 4 2 2 3 3 2 3" xfId="56018"/>
    <cellStyle name="Currency 2 3 4 2 2 3 3 3" xfId="30306"/>
    <cellStyle name="Currency 2 3 4 2 2 3 3 4" xfId="30307"/>
    <cellStyle name="Currency 2 3 4 2 2 3 4" xfId="30308"/>
    <cellStyle name="Currency 2 3 4 2 2 3 4 2" xfId="30309"/>
    <cellStyle name="Currency 2 3 4 2 2 3 4 3" xfId="56019"/>
    <cellStyle name="Currency 2 3 4 2 2 3 5" xfId="30310"/>
    <cellStyle name="Currency 2 3 4 2 2 3 6" xfId="30311"/>
    <cellStyle name="Currency 2 3 4 2 2 4" xfId="30312"/>
    <cellStyle name="Currency 2 3 4 2 2 4 2" xfId="30313"/>
    <cellStyle name="Currency 2 3 4 2 2 4 2 2" xfId="30314"/>
    <cellStyle name="Currency 2 3 4 2 2 4 2 3" xfId="56020"/>
    <cellStyle name="Currency 2 3 4 2 2 4 3" xfId="30315"/>
    <cellStyle name="Currency 2 3 4 2 2 4 4" xfId="30316"/>
    <cellStyle name="Currency 2 3 4 2 2 5" xfId="30317"/>
    <cellStyle name="Currency 2 3 4 2 2 5 2" xfId="30318"/>
    <cellStyle name="Currency 2 3 4 2 2 5 2 2" xfId="30319"/>
    <cellStyle name="Currency 2 3 4 2 2 5 2 3" xfId="56021"/>
    <cellStyle name="Currency 2 3 4 2 2 5 3" xfId="30320"/>
    <cellStyle name="Currency 2 3 4 2 2 5 4" xfId="30321"/>
    <cellStyle name="Currency 2 3 4 2 2 6" xfId="30322"/>
    <cellStyle name="Currency 2 3 4 2 2 6 2" xfId="30323"/>
    <cellStyle name="Currency 2 3 4 2 2 6 3" xfId="56022"/>
    <cellStyle name="Currency 2 3 4 2 2 7" xfId="30324"/>
    <cellStyle name="Currency 2 3 4 2 2 8" xfId="30325"/>
    <cellStyle name="Currency 2 3 4 2 3" xfId="30326"/>
    <cellStyle name="Currency 2 3 4 2 3 2" xfId="30327"/>
    <cellStyle name="Currency 2 3 4 2 3 2 2" xfId="30328"/>
    <cellStyle name="Currency 2 3 4 2 3 2 2 2" xfId="30329"/>
    <cellStyle name="Currency 2 3 4 2 3 2 2 2 2" xfId="30330"/>
    <cellStyle name="Currency 2 3 4 2 3 2 2 2 3" xfId="56023"/>
    <cellStyle name="Currency 2 3 4 2 3 2 2 3" xfId="30331"/>
    <cellStyle name="Currency 2 3 4 2 3 2 2 4" xfId="30332"/>
    <cellStyle name="Currency 2 3 4 2 3 2 3" xfId="30333"/>
    <cellStyle name="Currency 2 3 4 2 3 2 3 2" xfId="30334"/>
    <cellStyle name="Currency 2 3 4 2 3 2 3 2 2" xfId="30335"/>
    <cellStyle name="Currency 2 3 4 2 3 2 3 2 3" xfId="56024"/>
    <cellStyle name="Currency 2 3 4 2 3 2 3 3" xfId="30336"/>
    <cellStyle name="Currency 2 3 4 2 3 2 3 4" xfId="30337"/>
    <cellStyle name="Currency 2 3 4 2 3 2 4" xfId="30338"/>
    <cellStyle name="Currency 2 3 4 2 3 2 4 2" xfId="30339"/>
    <cellStyle name="Currency 2 3 4 2 3 2 4 3" xfId="56025"/>
    <cellStyle name="Currency 2 3 4 2 3 2 5" xfId="30340"/>
    <cellStyle name="Currency 2 3 4 2 3 2 6" xfId="30341"/>
    <cellStyle name="Currency 2 3 4 2 3 3" xfId="30342"/>
    <cellStyle name="Currency 2 3 4 2 3 3 2" xfId="30343"/>
    <cellStyle name="Currency 2 3 4 2 3 3 2 2" xfId="30344"/>
    <cellStyle name="Currency 2 3 4 2 3 3 2 3" xfId="56026"/>
    <cellStyle name="Currency 2 3 4 2 3 3 3" xfId="30345"/>
    <cellStyle name="Currency 2 3 4 2 3 3 4" xfId="30346"/>
    <cellStyle name="Currency 2 3 4 2 3 4" xfId="30347"/>
    <cellStyle name="Currency 2 3 4 2 3 4 2" xfId="30348"/>
    <cellStyle name="Currency 2 3 4 2 3 4 2 2" xfId="30349"/>
    <cellStyle name="Currency 2 3 4 2 3 4 2 3" xfId="56027"/>
    <cellStyle name="Currency 2 3 4 2 3 4 3" xfId="30350"/>
    <cellStyle name="Currency 2 3 4 2 3 4 4" xfId="30351"/>
    <cellStyle name="Currency 2 3 4 2 3 5" xfId="30352"/>
    <cellStyle name="Currency 2 3 4 2 3 5 2" xfId="30353"/>
    <cellStyle name="Currency 2 3 4 2 3 5 3" xfId="56028"/>
    <cellStyle name="Currency 2 3 4 2 3 6" xfId="30354"/>
    <cellStyle name="Currency 2 3 4 2 3 7" xfId="30355"/>
    <cellStyle name="Currency 2 3 4 2 4" xfId="30356"/>
    <cellStyle name="Currency 2 3 4 2 4 2" xfId="30357"/>
    <cellStyle name="Currency 2 3 4 2 4 2 2" xfId="30358"/>
    <cellStyle name="Currency 2 3 4 2 4 2 2 2" xfId="30359"/>
    <cellStyle name="Currency 2 3 4 2 4 2 2 3" xfId="56029"/>
    <cellStyle name="Currency 2 3 4 2 4 2 3" xfId="30360"/>
    <cellStyle name="Currency 2 3 4 2 4 2 4" xfId="30361"/>
    <cellStyle name="Currency 2 3 4 2 4 3" xfId="30362"/>
    <cellStyle name="Currency 2 3 4 2 4 3 2" xfId="30363"/>
    <cellStyle name="Currency 2 3 4 2 4 3 2 2" xfId="30364"/>
    <cellStyle name="Currency 2 3 4 2 4 3 2 3" xfId="56030"/>
    <cellStyle name="Currency 2 3 4 2 4 3 3" xfId="30365"/>
    <cellStyle name="Currency 2 3 4 2 4 3 4" xfId="30366"/>
    <cellStyle name="Currency 2 3 4 2 4 4" xfId="30367"/>
    <cellStyle name="Currency 2 3 4 2 4 4 2" xfId="30368"/>
    <cellStyle name="Currency 2 3 4 2 4 4 3" xfId="56031"/>
    <cellStyle name="Currency 2 3 4 2 4 5" xfId="30369"/>
    <cellStyle name="Currency 2 3 4 2 4 6" xfId="30370"/>
    <cellStyle name="Currency 2 3 4 2 5" xfId="30371"/>
    <cellStyle name="Currency 2 3 4 2 5 2" xfId="30372"/>
    <cellStyle name="Currency 2 3 4 2 5 2 2" xfId="30373"/>
    <cellStyle name="Currency 2 3 4 2 5 2 2 2" xfId="30374"/>
    <cellStyle name="Currency 2 3 4 2 5 2 2 3" xfId="56032"/>
    <cellStyle name="Currency 2 3 4 2 5 2 3" xfId="30375"/>
    <cellStyle name="Currency 2 3 4 2 5 2 4" xfId="30376"/>
    <cellStyle name="Currency 2 3 4 2 5 3" xfId="30377"/>
    <cellStyle name="Currency 2 3 4 2 5 3 2" xfId="30378"/>
    <cellStyle name="Currency 2 3 4 2 5 3 3" xfId="56033"/>
    <cellStyle name="Currency 2 3 4 2 5 4" xfId="30379"/>
    <cellStyle name="Currency 2 3 4 2 5 5" xfId="30380"/>
    <cellStyle name="Currency 2 3 4 2 6" xfId="30381"/>
    <cellStyle name="Currency 2 3 4 2 6 2" xfId="30382"/>
    <cellStyle name="Currency 2 3 4 2 6 2 2" xfId="30383"/>
    <cellStyle name="Currency 2 3 4 2 6 2 3" xfId="56034"/>
    <cellStyle name="Currency 2 3 4 2 6 3" xfId="30384"/>
    <cellStyle name="Currency 2 3 4 2 6 4" xfId="30385"/>
    <cellStyle name="Currency 2 3 4 2 7" xfId="30386"/>
    <cellStyle name="Currency 2 3 4 2 7 2" xfId="30387"/>
    <cellStyle name="Currency 2 3 4 2 7 2 2" xfId="30388"/>
    <cellStyle name="Currency 2 3 4 2 7 2 3" xfId="56035"/>
    <cellStyle name="Currency 2 3 4 2 7 3" xfId="30389"/>
    <cellStyle name="Currency 2 3 4 2 7 4" xfId="30390"/>
    <cellStyle name="Currency 2 3 4 2 8" xfId="30391"/>
    <cellStyle name="Currency 2 3 4 2 8 2" xfId="30392"/>
    <cellStyle name="Currency 2 3 4 2 8 3" xfId="56036"/>
    <cellStyle name="Currency 2 3 4 2 9" xfId="30393"/>
    <cellStyle name="Currency 2 3 4 3" xfId="30394"/>
    <cellStyle name="Currency 2 3 4 3 2" xfId="30395"/>
    <cellStyle name="Currency 2 3 4 3 2 2" xfId="30396"/>
    <cellStyle name="Currency 2 3 4 3 2 2 2" xfId="30397"/>
    <cellStyle name="Currency 2 3 4 3 2 2 2 2" xfId="30398"/>
    <cellStyle name="Currency 2 3 4 3 2 2 2 2 2" xfId="30399"/>
    <cellStyle name="Currency 2 3 4 3 2 2 2 2 3" xfId="56037"/>
    <cellStyle name="Currency 2 3 4 3 2 2 2 3" xfId="30400"/>
    <cellStyle name="Currency 2 3 4 3 2 2 2 4" xfId="30401"/>
    <cellStyle name="Currency 2 3 4 3 2 2 3" xfId="30402"/>
    <cellStyle name="Currency 2 3 4 3 2 2 3 2" xfId="30403"/>
    <cellStyle name="Currency 2 3 4 3 2 2 3 2 2" xfId="30404"/>
    <cellStyle name="Currency 2 3 4 3 2 2 3 2 3" xfId="56038"/>
    <cellStyle name="Currency 2 3 4 3 2 2 3 3" xfId="30405"/>
    <cellStyle name="Currency 2 3 4 3 2 2 3 4" xfId="30406"/>
    <cellStyle name="Currency 2 3 4 3 2 2 4" xfId="30407"/>
    <cellStyle name="Currency 2 3 4 3 2 2 4 2" xfId="30408"/>
    <cellStyle name="Currency 2 3 4 3 2 2 4 3" xfId="56039"/>
    <cellStyle name="Currency 2 3 4 3 2 2 5" xfId="30409"/>
    <cellStyle name="Currency 2 3 4 3 2 2 6" xfId="30410"/>
    <cellStyle name="Currency 2 3 4 3 2 3" xfId="30411"/>
    <cellStyle name="Currency 2 3 4 3 2 3 2" xfId="30412"/>
    <cellStyle name="Currency 2 3 4 3 2 3 2 2" xfId="30413"/>
    <cellStyle name="Currency 2 3 4 3 2 3 2 3" xfId="56040"/>
    <cellStyle name="Currency 2 3 4 3 2 3 3" xfId="30414"/>
    <cellStyle name="Currency 2 3 4 3 2 3 4" xfId="30415"/>
    <cellStyle name="Currency 2 3 4 3 2 4" xfId="30416"/>
    <cellStyle name="Currency 2 3 4 3 2 4 2" xfId="30417"/>
    <cellStyle name="Currency 2 3 4 3 2 4 2 2" xfId="30418"/>
    <cellStyle name="Currency 2 3 4 3 2 4 2 3" xfId="56041"/>
    <cellStyle name="Currency 2 3 4 3 2 4 3" xfId="30419"/>
    <cellStyle name="Currency 2 3 4 3 2 4 4" xfId="30420"/>
    <cellStyle name="Currency 2 3 4 3 2 5" xfId="30421"/>
    <cellStyle name="Currency 2 3 4 3 2 5 2" xfId="30422"/>
    <cellStyle name="Currency 2 3 4 3 2 5 3" xfId="56042"/>
    <cellStyle name="Currency 2 3 4 3 2 6" xfId="30423"/>
    <cellStyle name="Currency 2 3 4 3 2 7" xfId="30424"/>
    <cellStyle name="Currency 2 3 4 3 3" xfId="30425"/>
    <cellStyle name="Currency 2 3 4 3 3 2" xfId="30426"/>
    <cellStyle name="Currency 2 3 4 3 3 2 2" xfId="30427"/>
    <cellStyle name="Currency 2 3 4 3 3 2 2 2" xfId="30428"/>
    <cellStyle name="Currency 2 3 4 3 3 2 2 3" xfId="56043"/>
    <cellStyle name="Currency 2 3 4 3 3 2 3" xfId="30429"/>
    <cellStyle name="Currency 2 3 4 3 3 2 4" xfId="30430"/>
    <cellStyle name="Currency 2 3 4 3 3 3" xfId="30431"/>
    <cellStyle name="Currency 2 3 4 3 3 3 2" xfId="30432"/>
    <cellStyle name="Currency 2 3 4 3 3 3 2 2" xfId="30433"/>
    <cellStyle name="Currency 2 3 4 3 3 3 2 3" xfId="56044"/>
    <cellStyle name="Currency 2 3 4 3 3 3 3" xfId="30434"/>
    <cellStyle name="Currency 2 3 4 3 3 3 4" xfId="30435"/>
    <cellStyle name="Currency 2 3 4 3 3 4" xfId="30436"/>
    <cellStyle name="Currency 2 3 4 3 3 4 2" xfId="30437"/>
    <cellStyle name="Currency 2 3 4 3 3 4 3" xfId="56045"/>
    <cellStyle name="Currency 2 3 4 3 3 5" xfId="30438"/>
    <cellStyle name="Currency 2 3 4 3 3 6" xfId="30439"/>
    <cellStyle name="Currency 2 3 4 3 4" xfId="30440"/>
    <cellStyle name="Currency 2 3 4 3 4 2" xfId="30441"/>
    <cellStyle name="Currency 2 3 4 3 4 2 2" xfId="30442"/>
    <cellStyle name="Currency 2 3 4 3 4 2 3" xfId="56046"/>
    <cellStyle name="Currency 2 3 4 3 4 3" xfId="30443"/>
    <cellStyle name="Currency 2 3 4 3 4 4" xfId="30444"/>
    <cellStyle name="Currency 2 3 4 3 5" xfId="30445"/>
    <cellStyle name="Currency 2 3 4 3 5 2" xfId="30446"/>
    <cellStyle name="Currency 2 3 4 3 5 2 2" xfId="30447"/>
    <cellStyle name="Currency 2 3 4 3 5 2 3" xfId="56047"/>
    <cellStyle name="Currency 2 3 4 3 5 3" xfId="30448"/>
    <cellStyle name="Currency 2 3 4 3 5 4" xfId="30449"/>
    <cellStyle name="Currency 2 3 4 3 6" xfId="30450"/>
    <cellStyle name="Currency 2 3 4 3 6 2" xfId="30451"/>
    <cellStyle name="Currency 2 3 4 3 6 3" xfId="56048"/>
    <cellStyle name="Currency 2 3 4 3 7" xfId="30452"/>
    <cellStyle name="Currency 2 3 4 3 8" xfId="30453"/>
    <cellStyle name="Currency 2 3 4 4" xfId="30454"/>
    <cellStyle name="Currency 2 3 4 4 2" xfId="30455"/>
    <cellStyle name="Currency 2 3 4 4 2 2" xfId="30456"/>
    <cellStyle name="Currency 2 3 4 4 2 2 2" xfId="30457"/>
    <cellStyle name="Currency 2 3 4 4 2 2 2 2" xfId="30458"/>
    <cellStyle name="Currency 2 3 4 4 2 2 2 3" xfId="56049"/>
    <cellStyle name="Currency 2 3 4 4 2 2 3" xfId="30459"/>
    <cellStyle name="Currency 2 3 4 4 2 2 4" xfId="30460"/>
    <cellStyle name="Currency 2 3 4 4 2 3" xfId="30461"/>
    <cellStyle name="Currency 2 3 4 4 2 3 2" xfId="30462"/>
    <cellStyle name="Currency 2 3 4 4 2 3 2 2" xfId="30463"/>
    <cellStyle name="Currency 2 3 4 4 2 3 2 3" xfId="56050"/>
    <cellStyle name="Currency 2 3 4 4 2 3 3" xfId="30464"/>
    <cellStyle name="Currency 2 3 4 4 2 3 4" xfId="30465"/>
    <cellStyle name="Currency 2 3 4 4 2 4" xfId="30466"/>
    <cellStyle name="Currency 2 3 4 4 2 4 2" xfId="30467"/>
    <cellStyle name="Currency 2 3 4 4 2 4 3" xfId="56051"/>
    <cellStyle name="Currency 2 3 4 4 2 5" xfId="30468"/>
    <cellStyle name="Currency 2 3 4 4 2 6" xfId="30469"/>
    <cellStyle name="Currency 2 3 4 4 3" xfId="30470"/>
    <cellStyle name="Currency 2 3 4 4 3 2" xfId="30471"/>
    <cellStyle name="Currency 2 3 4 4 3 2 2" xfId="30472"/>
    <cellStyle name="Currency 2 3 4 4 3 2 3" xfId="56052"/>
    <cellStyle name="Currency 2 3 4 4 3 3" xfId="30473"/>
    <cellStyle name="Currency 2 3 4 4 3 4" xfId="30474"/>
    <cellStyle name="Currency 2 3 4 4 4" xfId="30475"/>
    <cellStyle name="Currency 2 3 4 4 4 2" xfId="30476"/>
    <cellStyle name="Currency 2 3 4 4 4 2 2" xfId="30477"/>
    <cellStyle name="Currency 2 3 4 4 4 2 3" xfId="56053"/>
    <cellStyle name="Currency 2 3 4 4 4 3" xfId="30478"/>
    <cellStyle name="Currency 2 3 4 4 4 4" xfId="30479"/>
    <cellStyle name="Currency 2 3 4 4 5" xfId="30480"/>
    <cellStyle name="Currency 2 3 4 4 5 2" xfId="30481"/>
    <cellStyle name="Currency 2 3 4 4 5 3" xfId="56054"/>
    <cellStyle name="Currency 2 3 4 4 6" xfId="30482"/>
    <cellStyle name="Currency 2 3 4 4 7" xfId="30483"/>
    <cellStyle name="Currency 2 3 4 5" xfId="30484"/>
    <cellStyle name="Currency 2 3 4 5 2" xfId="30485"/>
    <cellStyle name="Currency 2 3 4 5 2 2" xfId="30486"/>
    <cellStyle name="Currency 2 3 4 5 2 2 2" xfId="30487"/>
    <cellStyle name="Currency 2 3 4 5 2 2 3" xfId="56055"/>
    <cellStyle name="Currency 2 3 4 5 2 3" xfId="30488"/>
    <cellStyle name="Currency 2 3 4 5 2 4" xfId="30489"/>
    <cellStyle name="Currency 2 3 4 5 3" xfId="30490"/>
    <cellStyle name="Currency 2 3 4 5 3 2" xfId="30491"/>
    <cellStyle name="Currency 2 3 4 5 3 2 2" xfId="30492"/>
    <cellStyle name="Currency 2 3 4 5 3 2 3" xfId="56056"/>
    <cellStyle name="Currency 2 3 4 5 3 3" xfId="30493"/>
    <cellStyle name="Currency 2 3 4 5 3 4" xfId="30494"/>
    <cellStyle name="Currency 2 3 4 5 4" xfId="30495"/>
    <cellStyle name="Currency 2 3 4 5 4 2" xfId="30496"/>
    <cellStyle name="Currency 2 3 4 5 4 3" xfId="56057"/>
    <cellStyle name="Currency 2 3 4 5 5" xfId="30497"/>
    <cellStyle name="Currency 2 3 4 5 6" xfId="30498"/>
    <cellStyle name="Currency 2 3 4 6" xfId="30499"/>
    <cellStyle name="Currency 2 3 4 6 2" xfId="30500"/>
    <cellStyle name="Currency 2 3 4 6 2 2" xfId="30501"/>
    <cellStyle name="Currency 2 3 4 6 2 2 2" xfId="30502"/>
    <cellStyle name="Currency 2 3 4 6 2 2 3" xfId="56058"/>
    <cellStyle name="Currency 2 3 4 6 2 3" xfId="30503"/>
    <cellStyle name="Currency 2 3 4 6 2 4" xfId="30504"/>
    <cellStyle name="Currency 2 3 4 6 3" xfId="30505"/>
    <cellStyle name="Currency 2 3 4 6 3 2" xfId="30506"/>
    <cellStyle name="Currency 2 3 4 6 3 3" xfId="56059"/>
    <cellStyle name="Currency 2 3 4 6 4" xfId="30507"/>
    <cellStyle name="Currency 2 3 4 6 5" xfId="30508"/>
    <cellStyle name="Currency 2 3 4 7" xfId="30509"/>
    <cellStyle name="Currency 2 3 4 7 2" xfId="30510"/>
    <cellStyle name="Currency 2 3 4 7 2 2" xfId="30511"/>
    <cellStyle name="Currency 2 3 4 7 2 3" xfId="56060"/>
    <cellStyle name="Currency 2 3 4 7 3" xfId="30512"/>
    <cellStyle name="Currency 2 3 4 7 4" xfId="30513"/>
    <cellStyle name="Currency 2 3 4 8" xfId="30514"/>
    <cellStyle name="Currency 2 3 4 8 2" xfId="30515"/>
    <cellStyle name="Currency 2 3 4 8 2 2" xfId="30516"/>
    <cellStyle name="Currency 2 3 4 8 2 3" xfId="56061"/>
    <cellStyle name="Currency 2 3 4 8 3" xfId="30517"/>
    <cellStyle name="Currency 2 3 4 8 4" xfId="30518"/>
    <cellStyle name="Currency 2 3 4 9" xfId="30519"/>
    <cellStyle name="Currency 2 3 4 9 2" xfId="30520"/>
    <cellStyle name="Currency 2 3 4 9 3" xfId="56062"/>
    <cellStyle name="Currency 2 3 5" xfId="30521"/>
    <cellStyle name="Currency 2 3 5 10" xfId="30522"/>
    <cellStyle name="Currency 2 3 5 2" xfId="30523"/>
    <cellStyle name="Currency 2 3 5 2 2" xfId="30524"/>
    <cellStyle name="Currency 2 3 5 2 2 2" xfId="30525"/>
    <cellStyle name="Currency 2 3 5 2 2 2 2" xfId="30526"/>
    <cellStyle name="Currency 2 3 5 2 2 2 2 2" xfId="30527"/>
    <cellStyle name="Currency 2 3 5 2 2 2 2 2 2" xfId="30528"/>
    <cellStyle name="Currency 2 3 5 2 2 2 2 2 3" xfId="56063"/>
    <cellStyle name="Currency 2 3 5 2 2 2 2 3" xfId="30529"/>
    <cellStyle name="Currency 2 3 5 2 2 2 2 4" xfId="30530"/>
    <cellStyle name="Currency 2 3 5 2 2 2 3" xfId="30531"/>
    <cellStyle name="Currency 2 3 5 2 2 2 3 2" xfId="30532"/>
    <cellStyle name="Currency 2 3 5 2 2 2 3 2 2" xfId="30533"/>
    <cellStyle name="Currency 2 3 5 2 2 2 3 2 3" xfId="56064"/>
    <cellStyle name="Currency 2 3 5 2 2 2 3 3" xfId="30534"/>
    <cellStyle name="Currency 2 3 5 2 2 2 3 4" xfId="30535"/>
    <cellStyle name="Currency 2 3 5 2 2 2 4" xfId="30536"/>
    <cellStyle name="Currency 2 3 5 2 2 2 4 2" xfId="30537"/>
    <cellStyle name="Currency 2 3 5 2 2 2 4 3" xfId="56065"/>
    <cellStyle name="Currency 2 3 5 2 2 2 5" xfId="30538"/>
    <cellStyle name="Currency 2 3 5 2 2 2 6" xfId="30539"/>
    <cellStyle name="Currency 2 3 5 2 2 3" xfId="30540"/>
    <cellStyle name="Currency 2 3 5 2 2 3 2" xfId="30541"/>
    <cellStyle name="Currency 2 3 5 2 2 3 2 2" xfId="30542"/>
    <cellStyle name="Currency 2 3 5 2 2 3 2 3" xfId="56066"/>
    <cellStyle name="Currency 2 3 5 2 2 3 3" xfId="30543"/>
    <cellStyle name="Currency 2 3 5 2 2 3 4" xfId="30544"/>
    <cellStyle name="Currency 2 3 5 2 2 4" xfId="30545"/>
    <cellStyle name="Currency 2 3 5 2 2 4 2" xfId="30546"/>
    <cellStyle name="Currency 2 3 5 2 2 4 2 2" xfId="30547"/>
    <cellStyle name="Currency 2 3 5 2 2 4 2 3" xfId="56067"/>
    <cellStyle name="Currency 2 3 5 2 2 4 3" xfId="30548"/>
    <cellStyle name="Currency 2 3 5 2 2 4 4" xfId="30549"/>
    <cellStyle name="Currency 2 3 5 2 2 5" xfId="30550"/>
    <cellStyle name="Currency 2 3 5 2 2 5 2" xfId="30551"/>
    <cellStyle name="Currency 2 3 5 2 2 5 3" xfId="56068"/>
    <cellStyle name="Currency 2 3 5 2 2 6" xfId="30552"/>
    <cellStyle name="Currency 2 3 5 2 2 7" xfId="30553"/>
    <cellStyle name="Currency 2 3 5 2 3" xfId="30554"/>
    <cellStyle name="Currency 2 3 5 2 3 2" xfId="30555"/>
    <cellStyle name="Currency 2 3 5 2 3 2 2" xfId="30556"/>
    <cellStyle name="Currency 2 3 5 2 3 2 2 2" xfId="30557"/>
    <cellStyle name="Currency 2 3 5 2 3 2 2 3" xfId="56069"/>
    <cellStyle name="Currency 2 3 5 2 3 2 3" xfId="30558"/>
    <cellStyle name="Currency 2 3 5 2 3 2 4" xfId="30559"/>
    <cellStyle name="Currency 2 3 5 2 3 3" xfId="30560"/>
    <cellStyle name="Currency 2 3 5 2 3 3 2" xfId="30561"/>
    <cellStyle name="Currency 2 3 5 2 3 3 2 2" xfId="30562"/>
    <cellStyle name="Currency 2 3 5 2 3 3 2 3" xfId="56070"/>
    <cellStyle name="Currency 2 3 5 2 3 3 3" xfId="30563"/>
    <cellStyle name="Currency 2 3 5 2 3 3 4" xfId="30564"/>
    <cellStyle name="Currency 2 3 5 2 3 4" xfId="30565"/>
    <cellStyle name="Currency 2 3 5 2 3 4 2" xfId="30566"/>
    <cellStyle name="Currency 2 3 5 2 3 4 3" xfId="56071"/>
    <cellStyle name="Currency 2 3 5 2 3 5" xfId="30567"/>
    <cellStyle name="Currency 2 3 5 2 3 6" xfId="30568"/>
    <cellStyle name="Currency 2 3 5 2 4" xfId="30569"/>
    <cellStyle name="Currency 2 3 5 2 4 2" xfId="30570"/>
    <cellStyle name="Currency 2 3 5 2 4 2 2" xfId="30571"/>
    <cellStyle name="Currency 2 3 5 2 4 2 3" xfId="56072"/>
    <cellStyle name="Currency 2 3 5 2 4 3" xfId="30572"/>
    <cellStyle name="Currency 2 3 5 2 4 4" xfId="30573"/>
    <cellStyle name="Currency 2 3 5 2 5" xfId="30574"/>
    <cellStyle name="Currency 2 3 5 2 5 2" xfId="30575"/>
    <cellStyle name="Currency 2 3 5 2 5 2 2" xfId="30576"/>
    <cellStyle name="Currency 2 3 5 2 5 2 3" xfId="56073"/>
    <cellStyle name="Currency 2 3 5 2 5 3" xfId="30577"/>
    <cellStyle name="Currency 2 3 5 2 5 4" xfId="30578"/>
    <cellStyle name="Currency 2 3 5 2 6" xfId="30579"/>
    <cellStyle name="Currency 2 3 5 2 6 2" xfId="30580"/>
    <cellStyle name="Currency 2 3 5 2 6 3" xfId="56074"/>
    <cellStyle name="Currency 2 3 5 2 7" xfId="30581"/>
    <cellStyle name="Currency 2 3 5 2 8" xfId="30582"/>
    <cellStyle name="Currency 2 3 5 3" xfId="30583"/>
    <cellStyle name="Currency 2 3 5 3 2" xfId="30584"/>
    <cellStyle name="Currency 2 3 5 3 2 2" xfId="30585"/>
    <cellStyle name="Currency 2 3 5 3 2 2 2" xfId="30586"/>
    <cellStyle name="Currency 2 3 5 3 2 2 2 2" xfId="30587"/>
    <cellStyle name="Currency 2 3 5 3 2 2 2 3" xfId="56075"/>
    <cellStyle name="Currency 2 3 5 3 2 2 3" xfId="30588"/>
    <cellStyle name="Currency 2 3 5 3 2 2 4" xfId="30589"/>
    <cellStyle name="Currency 2 3 5 3 2 3" xfId="30590"/>
    <cellStyle name="Currency 2 3 5 3 2 3 2" xfId="30591"/>
    <cellStyle name="Currency 2 3 5 3 2 3 2 2" xfId="30592"/>
    <cellStyle name="Currency 2 3 5 3 2 3 2 3" xfId="56076"/>
    <cellStyle name="Currency 2 3 5 3 2 3 3" xfId="30593"/>
    <cellStyle name="Currency 2 3 5 3 2 3 4" xfId="30594"/>
    <cellStyle name="Currency 2 3 5 3 2 4" xfId="30595"/>
    <cellStyle name="Currency 2 3 5 3 2 4 2" xfId="30596"/>
    <cellStyle name="Currency 2 3 5 3 2 4 3" xfId="56077"/>
    <cellStyle name="Currency 2 3 5 3 2 5" xfId="30597"/>
    <cellStyle name="Currency 2 3 5 3 2 6" xfId="30598"/>
    <cellStyle name="Currency 2 3 5 3 3" xfId="30599"/>
    <cellStyle name="Currency 2 3 5 3 3 2" xfId="30600"/>
    <cellStyle name="Currency 2 3 5 3 3 2 2" xfId="30601"/>
    <cellStyle name="Currency 2 3 5 3 3 2 3" xfId="56078"/>
    <cellStyle name="Currency 2 3 5 3 3 3" xfId="30602"/>
    <cellStyle name="Currency 2 3 5 3 3 4" xfId="30603"/>
    <cellStyle name="Currency 2 3 5 3 4" xfId="30604"/>
    <cellStyle name="Currency 2 3 5 3 4 2" xfId="30605"/>
    <cellStyle name="Currency 2 3 5 3 4 2 2" xfId="30606"/>
    <cellStyle name="Currency 2 3 5 3 4 2 3" xfId="56079"/>
    <cellStyle name="Currency 2 3 5 3 4 3" xfId="30607"/>
    <cellStyle name="Currency 2 3 5 3 4 4" xfId="30608"/>
    <cellStyle name="Currency 2 3 5 3 5" xfId="30609"/>
    <cellStyle name="Currency 2 3 5 3 5 2" xfId="30610"/>
    <cellStyle name="Currency 2 3 5 3 5 3" xfId="56080"/>
    <cellStyle name="Currency 2 3 5 3 6" xfId="30611"/>
    <cellStyle name="Currency 2 3 5 3 7" xfId="30612"/>
    <cellStyle name="Currency 2 3 5 4" xfId="30613"/>
    <cellStyle name="Currency 2 3 5 4 2" xfId="30614"/>
    <cellStyle name="Currency 2 3 5 4 2 2" xfId="30615"/>
    <cellStyle name="Currency 2 3 5 4 2 2 2" xfId="30616"/>
    <cellStyle name="Currency 2 3 5 4 2 2 3" xfId="56081"/>
    <cellStyle name="Currency 2 3 5 4 2 3" xfId="30617"/>
    <cellStyle name="Currency 2 3 5 4 2 4" xfId="30618"/>
    <cellStyle name="Currency 2 3 5 4 3" xfId="30619"/>
    <cellStyle name="Currency 2 3 5 4 3 2" xfId="30620"/>
    <cellStyle name="Currency 2 3 5 4 3 2 2" xfId="30621"/>
    <cellStyle name="Currency 2 3 5 4 3 2 3" xfId="56082"/>
    <cellStyle name="Currency 2 3 5 4 3 3" xfId="30622"/>
    <cellStyle name="Currency 2 3 5 4 3 4" xfId="30623"/>
    <cellStyle name="Currency 2 3 5 4 4" xfId="30624"/>
    <cellStyle name="Currency 2 3 5 4 4 2" xfId="30625"/>
    <cellStyle name="Currency 2 3 5 4 4 3" xfId="56083"/>
    <cellStyle name="Currency 2 3 5 4 5" xfId="30626"/>
    <cellStyle name="Currency 2 3 5 4 6" xfId="30627"/>
    <cellStyle name="Currency 2 3 5 5" xfId="30628"/>
    <cellStyle name="Currency 2 3 5 5 2" xfId="30629"/>
    <cellStyle name="Currency 2 3 5 5 2 2" xfId="30630"/>
    <cellStyle name="Currency 2 3 5 5 2 2 2" xfId="30631"/>
    <cellStyle name="Currency 2 3 5 5 2 2 3" xfId="56084"/>
    <cellStyle name="Currency 2 3 5 5 2 3" xfId="30632"/>
    <cellStyle name="Currency 2 3 5 5 2 4" xfId="30633"/>
    <cellStyle name="Currency 2 3 5 5 3" xfId="30634"/>
    <cellStyle name="Currency 2 3 5 5 3 2" xfId="30635"/>
    <cellStyle name="Currency 2 3 5 5 3 3" xfId="56085"/>
    <cellStyle name="Currency 2 3 5 5 4" xfId="30636"/>
    <cellStyle name="Currency 2 3 5 5 5" xfId="30637"/>
    <cellStyle name="Currency 2 3 5 6" xfId="30638"/>
    <cellStyle name="Currency 2 3 5 6 2" xfId="30639"/>
    <cellStyle name="Currency 2 3 5 6 2 2" xfId="30640"/>
    <cellStyle name="Currency 2 3 5 6 2 3" xfId="56086"/>
    <cellStyle name="Currency 2 3 5 6 3" xfId="30641"/>
    <cellStyle name="Currency 2 3 5 6 4" xfId="30642"/>
    <cellStyle name="Currency 2 3 5 7" xfId="30643"/>
    <cellStyle name="Currency 2 3 5 7 2" xfId="30644"/>
    <cellStyle name="Currency 2 3 5 7 2 2" xfId="30645"/>
    <cellStyle name="Currency 2 3 5 7 2 3" xfId="56087"/>
    <cellStyle name="Currency 2 3 5 7 3" xfId="30646"/>
    <cellStyle name="Currency 2 3 5 7 4" xfId="30647"/>
    <cellStyle name="Currency 2 3 5 8" xfId="30648"/>
    <cellStyle name="Currency 2 3 5 8 2" xfId="30649"/>
    <cellStyle name="Currency 2 3 5 8 3" xfId="56088"/>
    <cellStyle name="Currency 2 3 5 9" xfId="30650"/>
    <cellStyle name="Currency 2 3 6" xfId="30651"/>
    <cellStyle name="Currency 2 3 6 10" xfId="30652"/>
    <cellStyle name="Currency 2 3 6 2" xfId="30653"/>
    <cellStyle name="Currency 2 3 6 2 2" xfId="30654"/>
    <cellStyle name="Currency 2 3 6 2 2 2" xfId="30655"/>
    <cellStyle name="Currency 2 3 6 2 2 2 2" xfId="30656"/>
    <cellStyle name="Currency 2 3 6 2 2 2 2 2" xfId="30657"/>
    <cellStyle name="Currency 2 3 6 2 2 2 2 2 2" xfId="30658"/>
    <cellStyle name="Currency 2 3 6 2 2 2 2 2 3" xfId="56089"/>
    <cellStyle name="Currency 2 3 6 2 2 2 2 3" xfId="30659"/>
    <cellStyle name="Currency 2 3 6 2 2 2 2 4" xfId="30660"/>
    <cellStyle name="Currency 2 3 6 2 2 2 3" xfId="30661"/>
    <cellStyle name="Currency 2 3 6 2 2 2 3 2" xfId="30662"/>
    <cellStyle name="Currency 2 3 6 2 2 2 3 2 2" xfId="30663"/>
    <cellStyle name="Currency 2 3 6 2 2 2 3 2 3" xfId="56090"/>
    <cellStyle name="Currency 2 3 6 2 2 2 3 3" xfId="30664"/>
    <cellStyle name="Currency 2 3 6 2 2 2 3 4" xfId="30665"/>
    <cellStyle name="Currency 2 3 6 2 2 2 4" xfId="30666"/>
    <cellStyle name="Currency 2 3 6 2 2 2 4 2" xfId="30667"/>
    <cellStyle name="Currency 2 3 6 2 2 2 4 3" xfId="56091"/>
    <cellStyle name="Currency 2 3 6 2 2 2 5" xfId="30668"/>
    <cellStyle name="Currency 2 3 6 2 2 2 6" xfId="30669"/>
    <cellStyle name="Currency 2 3 6 2 2 3" xfId="30670"/>
    <cellStyle name="Currency 2 3 6 2 2 3 2" xfId="30671"/>
    <cellStyle name="Currency 2 3 6 2 2 3 2 2" xfId="30672"/>
    <cellStyle name="Currency 2 3 6 2 2 3 2 3" xfId="56092"/>
    <cellStyle name="Currency 2 3 6 2 2 3 3" xfId="30673"/>
    <cellStyle name="Currency 2 3 6 2 2 3 4" xfId="30674"/>
    <cellStyle name="Currency 2 3 6 2 2 4" xfId="30675"/>
    <cellStyle name="Currency 2 3 6 2 2 4 2" xfId="30676"/>
    <cellStyle name="Currency 2 3 6 2 2 4 2 2" xfId="30677"/>
    <cellStyle name="Currency 2 3 6 2 2 4 2 3" xfId="56093"/>
    <cellStyle name="Currency 2 3 6 2 2 4 3" xfId="30678"/>
    <cellStyle name="Currency 2 3 6 2 2 4 4" xfId="30679"/>
    <cellStyle name="Currency 2 3 6 2 2 5" xfId="30680"/>
    <cellStyle name="Currency 2 3 6 2 2 5 2" xfId="30681"/>
    <cellStyle name="Currency 2 3 6 2 2 5 3" xfId="56094"/>
    <cellStyle name="Currency 2 3 6 2 2 6" xfId="30682"/>
    <cellStyle name="Currency 2 3 6 2 2 7" xfId="30683"/>
    <cellStyle name="Currency 2 3 6 2 3" xfId="30684"/>
    <cellStyle name="Currency 2 3 6 2 3 2" xfId="30685"/>
    <cellStyle name="Currency 2 3 6 2 3 2 2" xfId="30686"/>
    <cellStyle name="Currency 2 3 6 2 3 2 2 2" xfId="30687"/>
    <cellStyle name="Currency 2 3 6 2 3 2 2 3" xfId="56095"/>
    <cellStyle name="Currency 2 3 6 2 3 2 3" xfId="30688"/>
    <cellStyle name="Currency 2 3 6 2 3 2 4" xfId="30689"/>
    <cellStyle name="Currency 2 3 6 2 3 3" xfId="30690"/>
    <cellStyle name="Currency 2 3 6 2 3 3 2" xfId="30691"/>
    <cellStyle name="Currency 2 3 6 2 3 3 2 2" xfId="30692"/>
    <cellStyle name="Currency 2 3 6 2 3 3 2 3" xfId="56096"/>
    <cellStyle name="Currency 2 3 6 2 3 3 3" xfId="30693"/>
    <cellStyle name="Currency 2 3 6 2 3 3 4" xfId="30694"/>
    <cellStyle name="Currency 2 3 6 2 3 4" xfId="30695"/>
    <cellStyle name="Currency 2 3 6 2 3 4 2" xfId="30696"/>
    <cellStyle name="Currency 2 3 6 2 3 4 3" xfId="56097"/>
    <cellStyle name="Currency 2 3 6 2 3 5" xfId="30697"/>
    <cellStyle name="Currency 2 3 6 2 3 6" xfId="30698"/>
    <cellStyle name="Currency 2 3 6 2 4" xfId="30699"/>
    <cellStyle name="Currency 2 3 6 2 4 2" xfId="30700"/>
    <cellStyle name="Currency 2 3 6 2 4 2 2" xfId="30701"/>
    <cellStyle name="Currency 2 3 6 2 4 2 3" xfId="56098"/>
    <cellStyle name="Currency 2 3 6 2 4 3" xfId="30702"/>
    <cellStyle name="Currency 2 3 6 2 4 4" xfId="30703"/>
    <cellStyle name="Currency 2 3 6 2 5" xfId="30704"/>
    <cellStyle name="Currency 2 3 6 2 5 2" xfId="30705"/>
    <cellStyle name="Currency 2 3 6 2 5 2 2" xfId="30706"/>
    <cellStyle name="Currency 2 3 6 2 5 2 3" xfId="56099"/>
    <cellStyle name="Currency 2 3 6 2 5 3" xfId="30707"/>
    <cellStyle name="Currency 2 3 6 2 5 4" xfId="30708"/>
    <cellStyle name="Currency 2 3 6 2 6" xfId="30709"/>
    <cellStyle name="Currency 2 3 6 2 6 2" xfId="30710"/>
    <cellStyle name="Currency 2 3 6 2 6 3" xfId="56100"/>
    <cellStyle name="Currency 2 3 6 2 7" xfId="30711"/>
    <cellStyle name="Currency 2 3 6 2 8" xfId="30712"/>
    <cellStyle name="Currency 2 3 6 3" xfId="30713"/>
    <cellStyle name="Currency 2 3 6 3 2" xfId="30714"/>
    <cellStyle name="Currency 2 3 6 3 2 2" xfId="30715"/>
    <cellStyle name="Currency 2 3 6 3 2 2 2" xfId="30716"/>
    <cellStyle name="Currency 2 3 6 3 2 2 2 2" xfId="30717"/>
    <cellStyle name="Currency 2 3 6 3 2 2 2 3" xfId="56101"/>
    <cellStyle name="Currency 2 3 6 3 2 2 3" xfId="30718"/>
    <cellStyle name="Currency 2 3 6 3 2 2 4" xfId="30719"/>
    <cellStyle name="Currency 2 3 6 3 2 3" xfId="30720"/>
    <cellStyle name="Currency 2 3 6 3 2 3 2" xfId="30721"/>
    <cellStyle name="Currency 2 3 6 3 2 3 2 2" xfId="30722"/>
    <cellStyle name="Currency 2 3 6 3 2 3 2 3" xfId="56102"/>
    <cellStyle name="Currency 2 3 6 3 2 3 3" xfId="30723"/>
    <cellStyle name="Currency 2 3 6 3 2 3 4" xfId="30724"/>
    <cellStyle name="Currency 2 3 6 3 2 4" xfId="30725"/>
    <cellStyle name="Currency 2 3 6 3 2 4 2" xfId="30726"/>
    <cellStyle name="Currency 2 3 6 3 2 4 3" xfId="56103"/>
    <cellStyle name="Currency 2 3 6 3 2 5" xfId="30727"/>
    <cellStyle name="Currency 2 3 6 3 2 6" xfId="30728"/>
    <cellStyle name="Currency 2 3 6 3 3" xfId="30729"/>
    <cellStyle name="Currency 2 3 6 3 3 2" xfId="30730"/>
    <cellStyle name="Currency 2 3 6 3 3 2 2" xfId="30731"/>
    <cellStyle name="Currency 2 3 6 3 3 2 3" xfId="56104"/>
    <cellStyle name="Currency 2 3 6 3 3 3" xfId="30732"/>
    <cellStyle name="Currency 2 3 6 3 3 4" xfId="30733"/>
    <cellStyle name="Currency 2 3 6 3 4" xfId="30734"/>
    <cellStyle name="Currency 2 3 6 3 4 2" xfId="30735"/>
    <cellStyle name="Currency 2 3 6 3 4 2 2" xfId="30736"/>
    <cellStyle name="Currency 2 3 6 3 4 2 3" xfId="56105"/>
    <cellStyle name="Currency 2 3 6 3 4 3" xfId="30737"/>
    <cellStyle name="Currency 2 3 6 3 4 4" xfId="30738"/>
    <cellStyle name="Currency 2 3 6 3 5" xfId="30739"/>
    <cellStyle name="Currency 2 3 6 3 5 2" xfId="30740"/>
    <cellStyle name="Currency 2 3 6 3 5 3" xfId="56106"/>
    <cellStyle name="Currency 2 3 6 3 6" xfId="30741"/>
    <cellStyle name="Currency 2 3 6 3 7" xfId="30742"/>
    <cellStyle name="Currency 2 3 6 4" xfId="30743"/>
    <cellStyle name="Currency 2 3 6 4 2" xfId="30744"/>
    <cellStyle name="Currency 2 3 6 4 2 2" xfId="30745"/>
    <cellStyle name="Currency 2 3 6 4 2 2 2" xfId="30746"/>
    <cellStyle name="Currency 2 3 6 4 2 2 3" xfId="56107"/>
    <cellStyle name="Currency 2 3 6 4 2 3" xfId="30747"/>
    <cellStyle name="Currency 2 3 6 4 2 4" xfId="30748"/>
    <cellStyle name="Currency 2 3 6 4 3" xfId="30749"/>
    <cellStyle name="Currency 2 3 6 4 3 2" xfId="30750"/>
    <cellStyle name="Currency 2 3 6 4 3 2 2" xfId="30751"/>
    <cellStyle name="Currency 2 3 6 4 3 2 3" xfId="56108"/>
    <cellStyle name="Currency 2 3 6 4 3 3" xfId="30752"/>
    <cellStyle name="Currency 2 3 6 4 3 4" xfId="30753"/>
    <cellStyle name="Currency 2 3 6 4 4" xfId="30754"/>
    <cellStyle name="Currency 2 3 6 4 4 2" xfId="30755"/>
    <cellStyle name="Currency 2 3 6 4 4 3" xfId="56109"/>
    <cellStyle name="Currency 2 3 6 4 5" xfId="30756"/>
    <cellStyle name="Currency 2 3 6 4 6" xfId="30757"/>
    <cellStyle name="Currency 2 3 6 5" xfId="30758"/>
    <cellStyle name="Currency 2 3 6 5 2" xfId="30759"/>
    <cellStyle name="Currency 2 3 6 5 2 2" xfId="30760"/>
    <cellStyle name="Currency 2 3 6 5 2 2 2" xfId="30761"/>
    <cellStyle name="Currency 2 3 6 5 2 2 3" xfId="56110"/>
    <cellStyle name="Currency 2 3 6 5 2 3" xfId="30762"/>
    <cellStyle name="Currency 2 3 6 5 2 4" xfId="30763"/>
    <cellStyle name="Currency 2 3 6 5 3" xfId="30764"/>
    <cellStyle name="Currency 2 3 6 5 3 2" xfId="30765"/>
    <cellStyle name="Currency 2 3 6 5 3 3" xfId="56111"/>
    <cellStyle name="Currency 2 3 6 5 4" xfId="30766"/>
    <cellStyle name="Currency 2 3 6 5 5" xfId="30767"/>
    <cellStyle name="Currency 2 3 6 6" xfId="30768"/>
    <cellStyle name="Currency 2 3 6 6 2" xfId="30769"/>
    <cellStyle name="Currency 2 3 6 6 2 2" xfId="30770"/>
    <cellStyle name="Currency 2 3 6 6 2 3" xfId="56112"/>
    <cellStyle name="Currency 2 3 6 6 3" xfId="30771"/>
    <cellStyle name="Currency 2 3 6 6 4" xfId="30772"/>
    <cellStyle name="Currency 2 3 6 7" xfId="30773"/>
    <cellStyle name="Currency 2 3 6 7 2" xfId="30774"/>
    <cellStyle name="Currency 2 3 6 7 2 2" xfId="30775"/>
    <cellStyle name="Currency 2 3 6 7 2 3" xfId="56113"/>
    <cellStyle name="Currency 2 3 6 7 3" xfId="30776"/>
    <cellStyle name="Currency 2 3 6 7 4" xfId="30777"/>
    <cellStyle name="Currency 2 3 6 8" xfId="30778"/>
    <cellStyle name="Currency 2 3 6 8 2" xfId="30779"/>
    <cellStyle name="Currency 2 3 6 8 3" xfId="56114"/>
    <cellStyle name="Currency 2 3 6 9" xfId="30780"/>
    <cellStyle name="Currency 2 3 7" xfId="30781"/>
    <cellStyle name="Currency 2 3 7 10" xfId="30782"/>
    <cellStyle name="Currency 2 3 7 2" xfId="30783"/>
    <cellStyle name="Currency 2 3 7 2 2" xfId="30784"/>
    <cellStyle name="Currency 2 3 7 2 2 2" xfId="30785"/>
    <cellStyle name="Currency 2 3 7 2 2 2 2" xfId="30786"/>
    <cellStyle name="Currency 2 3 7 2 2 2 2 2" xfId="30787"/>
    <cellStyle name="Currency 2 3 7 2 2 2 2 2 2" xfId="30788"/>
    <cellStyle name="Currency 2 3 7 2 2 2 2 2 3" xfId="56115"/>
    <cellStyle name="Currency 2 3 7 2 2 2 2 3" xfId="30789"/>
    <cellStyle name="Currency 2 3 7 2 2 2 2 4" xfId="30790"/>
    <cellStyle name="Currency 2 3 7 2 2 2 3" xfId="30791"/>
    <cellStyle name="Currency 2 3 7 2 2 2 3 2" xfId="30792"/>
    <cellStyle name="Currency 2 3 7 2 2 2 3 2 2" xfId="30793"/>
    <cellStyle name="Currency 2 3 7 2 2 2 3 2 3" xfId="56116"/>
    <cellStyle name="Currency 2 3 7 2 2 2 3 3" xfId="30794"/>
    <cellStyle name="Currency 2 3 7 2 2 2 3 4" xfId="30795"/>
    <cellStyle name="Currency 2 3 7 2 2 2 4" xfId="30796"/>
    <cellStyle name="Currency 2 3 7 2 2 2 4 2" xfId="30797"/>
    <cellStyle name="Currency 2 3 7 2 2 2 4 3" xfId="56117"/>
    <cellStyle name="Currency 2 3 7 2 2 2 5" xfId="30798"/>
    <cellStyle name="Currency 2 3 7 2 2 2 6" xfId="30799"/>
    <cellStyle name="Currency 2 3 7 2 2 3" xfId="30800"/>
    <cellStyle name="Currency 2 3 7 2 2 3 2" xfId="30801"/>
    <cellStyle name="Currency 2 3 7 2 2 3 2 2" xfId="30802"/>
    <cellStyle name="Currency 2 3 7 2 2 3 2 3" xfId="56118"/>
    <cellStyle name="Currency 2 3 7 2 2 3 3" xfId="30803"/>
    <cellStyle name="Currency 2 3 7 2 2 3 4" xfId="30804"/>
    <cellStyle name="Currency 2 3 7 2 2 4" xfId="30805"/>
    <cellStyle name="Currency 2 3 7 2 2 4 2" xfId="30806"/>
    <cellStyle name="Currency 2 3 7 2 2 4 2 2" xfId="30807"/>
    <cellStyle name="Currency 2 3 7 2 2 4 2 3" xfId="56119"/>
    <cellStyle name="Currency 2 3 7 2 2 4 3" xfId="30808"/>
    <cellStyle name="Currency 2 3 7 2 2 4 4" xfId="30809"/>
    <cellStyle name="Currency 2 3 7 2 2 5" xfId="30810"/>
    <cellStyle name="Currency 2 3 7 2 2 5 2" xfId="30811"/>
    <cellStyle name="Currency 2 3 7 2 2 5 3" xfId="56120"/>
    <cellStyle name="Currency 2 3 7 2 2 6" xfId="30812"/>
    <cellStyle name="Currency 2 3 7 2 2 7" xfId="30813"/>
    <cellStyle name="Currency 2 3 7 2 3" xfId="30814"/>
    <cellStyle name="Currency 2 3 7 2 3 2" xfId="30815"/>
    <cellStyle name="Currency 2 3 7 2 3 2 2" xfId="30816"/>
    <cellStyle name="Currency 2 3 7 2 3 2 2 2" xfId="30817"/>
    <cellStyle name="Currency 2 3 7 2 3 2 2 3" xfId="56121"/>
    <cellStyle name="Currency 2 3 7 2 3 2 3" xfId="30818"/>
    <cellStyle name="Currency 2 3 7 2 3 2 4" xfId="30819"/>
    <cellStyle name="Currency 2 3 7 2 3 3" xfId="30820"/>
    <cellStyle name="Currency 2 3 7 2 3 3 2" xfId="30821"/>
    <cellStyle name="Currency 2 3 7 2 3 3 2 2" xfId="30822"/>
    <cellStyle name="Currency 2 3 7 2 3 3 2 3" xfId="56122"/>
    <cellStyle name="Currency 2 3 7 2 3 3 3" xfId="30823"/>
    <cellStyle name="Currency 2 3 7 2 3 3 4" xfId="30824"/>
    <cellStyle name="Currency 2 3 7 2 3 4" xfId="30825"/>
    <cellStyle name="Currency 2 3 7 2 3 4 2" xfId="30826"/>
    <cellStyle name="Currency 2 3 7 2 3 4 3" xfId="56123"/>
    <cellStyle name="Currency 2 3 7 2 3 5" xfId="30827"/>
    <cellStyle name="Currency 2 3 7 2 3 6" xfId="30828"/>
    <cellStyle name="Currency 2 3 7 2 4" xfId="30829"/>
    <cellStyle name="Currency 2 3 7 2 4 2" xfId="30830"/>
    <cellStyle name="Currency 2 3 7 2 4 2 2" xfId="30831"/>
    <cellStyle name="Currency 2 3 7 2 4 2 3" xfId="56124"/>
    <cellStyle name="Currency 2 3 7 2 4 3" xfId="30832"/>
    <cellStyle name="Currency 2 3 7 2 4 4" xfId="30833"/>
    <cellStyle name="Currency 2 3 7 2 5" xfId="30834"/>
    <cellStyle name="Currency 2 3 7 2 5 2" xfId="30835"/>
    <cellStyle name="Currency 2 3 7 2 5 2 2" xfId="30836"/>
    <cellStyle name="Currency 2 3 7 2 5 2 3" xfId="56125"/>
    <cellStyle name="Currency 2 3 7 2 5 3" xfId="30837"/>
    <cellStyle name="Currency 2 3 7 2 5 4" xfId="30838"/>
    <cellStyle name="Currency 2 3 7 2 6" xfId="30839"/>
    <cellStyle name="Currency 2 3 7 2 6 2" xfId="30840"/>
    <cellStyle name="Currency 2 3 7 2 6 3" xfId="56126"/>
    <cellStyle name="Currency 2 3 7 2 7" xfId="30841"/>
    <cellStyle name="Currency 2 3 7 2 8" xfId="30842"/>
    <cellStyle name="Currency 2 3 7 3" xfId="30843"/>
    <cellStyle name="Currency 2 3 7 3 2" xfId="30844"/>
    <cellStyle name="Currency 2 3 7 3 2 2" xfId="30845"/>
    <cellStyle name="Currency 2 3 7 3 2 2 2" xfId="30846"/>
    <cellStyle name="Currency 2 3 7 3 2 2 2 2" xfId="30847"/>
    <cellStyle name="Currency 2 3 7 3 2 2 2 3" xfId="56127"/>
    <cellStyle name="Currency 2 3 7 3 2 2 3" xfId="30848"/>
    <cellStyle name="Currency 2 3 7 3 2 2 4" xfId="30849"/>
    <cellStyle name="Currency 2 3 7 3 2 3" xfId="30850"/>
    <cellStyle name="Currency 2 3 7 3 2 3 2" xfId="30851"/>
    <cellStyle name="Currency 2 3 7 3 2 3 2 2" xfId="30852"/>
    <cellStyle name="Currency 2 3 7 3 2 3 2 3" xfId="56128"/>
    <cellStyle name="Currency 2 3 7 3 2 3 3" xfId="30853"/>
    <cellStyle name="Currency 2 3 7 3 2 3 4" xfId="30854"/>
    <cellStyle name="Currency 2 3 7 3 2 4" xfId="30855"/>
    <cellStyle name="Currency 2 3 7 3 2 4 2" xfId="30856"/>
    <cellStyle name="Currency 2 3 7 3 2 4 3" xfId="56129"/>
    <cellStyle name="Currency 2 3 7 3 2 5" xfId="30857"/>
    <cellStyle name="Currency 2 3 7 3 2 6" xfId="30858"/>
    <cellStyle name="Currency 2 3 7 3 3" xfId="30859"/>
    <cellStyle name="Currency 2 3 7 3 3 2" xfId="30860"/>
    <cellStyle name="Currency 2 3 7 3 3 2 2" xfId="30861"/>
    <cellStyle name="Currency 2 3 7 3 3 2 3" xfId="56130"/>
    <cellStyle name="Currency 2 3 7 3 3 3" xfId="30862"/>
    <cellStyle name="Currency 2 3 7 3 3 4" xfId="30863"/>
    <cellStyle name="Currency 2 3 7 3 4" xfId="30864"/>
    <cellStyle name="Currency 2 3 7 3 4 2" xfId="30865"/>
    <cellStyle name="Currency 2 3 7 3 4 2 2" xfId="30866"/>
    <cellStyle name="Currency 2 3 7 3 4 2 3" xfId="56131"/>
    <cellStyle name="Currency 2 3 7 3 4 3" xfId="30867"/>
    <cellStyle name="Currency 2 3 7 3 4 4" xfId="30868"/>
    <cellStyle name="Currency 2 3 7 3 5" xfId="30869"/>
    <cellStyle name="Currency 2 3 7 3 5 2" xfId="30870"/>
    <cellStyle name="Currency 2 3 7 3 5 3" xfId="56132"/>
    <cellStyle name="Currency 2 3 7 3 6" xfId="30871"/>
    <cellStyle name="Currency 2 3 7 3 7" xfId="30872"/>
    <cellStyle name="Currency 2 3 7 4" xfId="30873"/>
    <cellStyle name="Currency 2 3 7 4 2" xfId="30874"/>
    <cellStyle name="Currency 2 3 7 4 2 2" xfId="30875"/>
    <cellStyle name="Currency 2 3 7 4 2 2 2" xfId="30876"/>
    <cellStyle name="Currency 2 3 7 4 2 2 3" xfId="56133"/>
    <cellStyle name="Currency 2 3 7 4 2 3" xfId="30877"/>
    <cellStyle name="Currency 2 3 7 4 2 4" xfId="30878"/>
    <cellStyle name="Currency 2 3 7 4 3" xfId="30879"/>
    <cellStyle name="Currency 2 3 7 4 3 2" xfId="30880"/>
    <cellStyle name="Currency 2 3 7 4 3 2 2" xfId="30881"/>
    <cellStyle name="Currency 2 3 7 4 3 2 3" xfId="56134"/>
    <cellStyle name="Currency 2 3 7 4 3 3" xfId="30882"/>
    <cellStyle name="Currency 2 3 7 4 3 4" xfId="30883"/>
    <cellStyle name="Currency 2 3 7 4 4" xfId="30884"/>
    <cellStyle name="Currency 2 3 7 4 4 2" xfId="30885"/>
    <cellStyle name="Currency 2 3 7 4 4 3" xfId="56135"/>
    <cellStyle name="Currency 2 3 7 4 5" xfId="30886"/>
    <cellStyle name="Currency 2 3 7 4 6" xfId="30887"/>
    <cellStyle name="Currency 2 3 7 5" xfId="30888"/>
    <cellStyle name="Currency 2 3 7 5 2" xfId="30889"/>
    <cellStyle name="Currency 2 3 7 5 2 2" xfId="30890"/>
    <cellStyle name="Currency 2 3 7 5 2 2 2" xfId="30891"/>
    <cellStyle name="Currency 2 3 7 5 2 2 3" xfId="56136"/>
    <cellStyle name="Currency 2 3 7 5 2 3" xfId="30892"/>
    <cellStyle name="Currency 2 3 7 5 2 4" xfId="30893"/>
    <cellStyle name="Currency 2 3 7 5 3" xfId="30894"/>
    <cellStyle name="Currency 2 3 7 5 3 2" xfId="30895"/>
    <cellStyle name="Currency 2 3 7 5 3 3" xfId="56137"/>
    <cellStyle name="Currency 2 3 7 5 4" xfId="30896"/>
    <cellStyle name="Currency 2 3 7 5 5" xfId="30897"/>
    <cellStyle name="Currency 2 3 7 6" xfId="30898"/>
    <cellStyle name="Currency 2 3 7 6 2" xfId="30899"/>
    <cellStyle name="Currency 2 3 7 6 2 2" xfId="30900"/>
    <cellStyle name="Currency 2 3 7 6 2 3" xfId="56138"/>
    <cellStyle name="Currency 2 3 7 6 3" xfId="30901"/>
    <cellStyle name="Currency 2 3 7 6 4" xfId="30902"/>
    <cellStyle name="Currency 2 3 7 7" xfId="30903"/>
    <cellStyle name="Currency 2 3 7 7 2" xfId="30904"/>
    <cellStyle name="Currency 2 3 7 7 2 2" xfId="30905"/>
    <cellStyle name="Currency 2 3 7 7 2 3" xfId="56139"/>
    <cellStyle name="Currency 2 3 7 7 3" xfId="30906"/>
    <cellStyle name="Currency 2 3 7 7 4" xfId="30907"/>
    <cellStyle name="Currency 2 3 7 8" xfId="30908"/>
    <cellStyle name="Currency 2 3 7 8 2" xfId="30909"/>
    <cellStyle name="Currency 2 3 7 8 3" xfId="56140"/>
    <cellStyle name="Currency 2 3 7 9" xfId="30910"/>
    <cellStyle name="Currency 2 3 8" xfId="30911"/>
    <cellStyle name="Currency 2 3 8 2" xfId="30912"/>
    <cellStyle name="Currency 2 3 8 2 2" xfId="30913"/>
    <cellStyle name="Currency 2 3 8 2 2 2" xfId="30914"/>
    <cellStyle name="Currency 2 3 8 2 2 2 2" xfId="30915"/>
    <cellStyle name="Currency 2 3 8 2 2 2 2 2" xfId="30916"/>
    <cellStyle name="Currency 2 3 8 2 2 2 2 3" xfId="56141"/>
    <cellStyle name="Currency 2 3 8 2 2 2 3" xfId="30917"/>
    <cellStyle name="Currency 2 3 8 2 2 2 4" xfId="30918"/>
    <cellStyle name="Currency 2 3 8 2 2 3" xfId="30919"/>
    <cellStyle name="Currency 2 3 8 2 2 3 2" xfId="30920"/>
    <cellStyle name="Currency 2 3 8 2 2 3 2 2" xfId="30921"/>
    <cellStyle name="Currency 2 3 8 2 2 3 2 3" xfId="56142"/>
    <cellStyle name="Currency 2 3 8 2 2 3 3" xfId="30922"/>
    <cellStyle name="Currency 2 3 8 2 2 3 4" xfId="30923"/>
    <cellStyle name="Currency 2 3 8 2 2 4" xfId="30924"/>
    <cellStyle name="Currency 2 3 8 2 2 4 2" xfId="30925"/>
    <cellStyle name="Currency 2 3 8 2 2 4 3" xfId="56143"/>
    <cellStyle name="Currency 2 3 8 2 2 5" xfId="30926"/>
    <cellStyle name="Currency 2 3 8 2 2 6" xfId="30927"/>
    <cellStyle name="Currency 2 3 8 2 3" xfId="30928"/>
    <cellStyle name="Currency 2 3 8 2 3 2" xfId="30929"/>
    <cellStyle name="Currency 2 3 8 2 3 2 2" xfId="30930"/>
    <cellStyle name="Currency 2 3 8 2 3 2 3" xfId="56144"/>
    <cellStyle name="Currency 2 3 8 2 3 3" xfId="30931"/>
    <cellStyle name="Currency 2 3 8 2 3 4" xfId="30932"/>
    <cellStyle name="Currency 2 3 8 2 4" xfId="30933"/>
    <cellStyle name="Currency 2 3 8 2 4 2" xfId="30934"/>
    <cellStyle name="Currency 2 3 8 2 4 2 2" xfId="30935"/>
    <cellStyle name="Currency 2 3 8 2 4 2 3" xfId="56145"/>
    <cellStyle name="Currency 2 3 8 2 4 3" xfId="30936"/>
    <cellStyle name="Currency 2 3 8 2 4 4" xfId="30937"/>
    <cellStyle name="Currency 2 3 8 2 5" xfId="30938"/>
    <cellStyle name="Currency 2 3 8 2 5 2" xfId="30939"/>
    <cellStyle name="Currency 2 3 8 2 5 3" xfId="56146"/>
    <cellStyle name="Currency 2 3 8 2 6" xfId="30940"/>
    <cellStyle name="Currency 2 3 8 2 7" xfId="30941"/>
    <cellStyle name="Currency 2 3 8 3" xfId="30942"/>
    <cellStyle name="Currency 2 3 8 3 2" xfId="30943"/>
    <cellStyle name="Currency 2 3 8 3 2 2" xfId="30944"/>
    <cellStyle name="Currency 2 3 8 3 2 2 2" xfId="30945"/>
    <cellStyle name="Currency 2 3 8 3 2 2 3" xfId="56147"/>
    <cellStyle name="Currency 2 3 8 3 2 3" xfId="30946"/>
    <cellStyle name="Currency 2 3 8 3 2 4" xfId="30947"/>
    <cellStyle name="Currency 2 3 8 3 3" xfId="30948"/>
    <cellStyle name="Currency 2 3 8 3 3 2" xfId="30949"/>
    <cellStyle name="Currency 2 3 8 3 3 2 2" xfId="30950"/>
    <cellStyle name="Currency 2 3 8 3 3 2 3" xfId="56148"/>
    <cellStyle name="Currency 2 3 8 3 3 3" xfId="30951"/>
    <cellStyle name="Currency 2 3 8 3 3 4" xfId="30952"/>
    <cellStyle name="Currency 2 3 8 3 4" xfId="30953"/>
    <cellStyle name="Currency 2 3 8 3 4 2" xfId="30954"/>
    <cellStyle name="Currency 2 3 8 3 4 3" xfId="56149"/>
    <cellStyle name="Currency 2 3 8 3 5" xfId="30955"/>
    <cellStyle name="Currency 2 3 8 3 6" xfId="30956"/>
    <cellStyle name="Currency 2 3 8 4" xfId="30957"/>
    <cellStyle name="Currency 2 3 8 4 2" xfId="30958"/>
    <cellStyle name="Currency 2 3 8 4 2 2" xfId="30959"/>
    <cellStyle name="Currency 2 3 8 4 2 3" xfId="56150"/>
    <cellStyle name="Currency 2 3 8 4 3" xfId="30960"/>
    <cellStyle name="Currency 2 3 8 4 4" xfId="30961"/>
    <cellStyle name="Currency 2 3 8 5" xfId="30962"/>
    <cellStyle name="Currency 2 3 8 5 2" xfId="30963"/>
    <cellStyle name="Currency 2 3 8 5 2 2" xfId="30964"/>
    <cellStyle name="Currency 2 3 8 5 2 3" xfId="56151"/>
    <cellStyle name="Currency 2 3 8 5 3" xfId="30965"/>
    <cellStyle name="Currency 2 3 8 5 4" xfId="30966"/>
    <cellStyle name="Currency 2 3 8 6" xfId="30967"/>
    <cellStyle name="Currency 2 3 8 6 2" xfId="30968"/>
    <cellStyle name="Currency 2 3 8 6 3" xfId="56152"/>
    <cellStyle name="Currency 2 3 8 7" xfId="30969"/>
    <cellStyle name="Currency 2 3 8 8" xfId="30970"/>
    <cellStyle name="Currency 2 3 9" xfId="30971"/>
    <cellStyle name="Currency 2 3 9 2" xfId="30972"/>
    <cellStyle name="Currency 2 3 9 2 2" xfId="30973"/>
    <cellStyle name="Currency 2 3 9 2 2 2" xfId="30974"/>
    <cellStyle name="Currency 2 3 9 2 2 2 2" xfId="30975"/>
    <cellStyle name="Currency 2 3 9 2 2 2 3" xfId="56153"/>
    <cellStyle name="Currency 2 3 9 2 2 3" xfId="30976"/>
    <cellStyle name="Currency 2 3 9 2 2 4" xfId="30977"/>
    <cellStyle name="Currency 2 3 9 2 3" xfId="30978"/>
    <cellStyle name="Currency 2 3 9 2 3 2" xfId="30979"/>
    <cellStyle name="Currency 2 3 9 2 3 2 2" xfId="30980"/>
    <cellStyle name="Currency 2 3 9 2 3 2 3" xfId="56154"/>
    <cellStyle name="Currency 2 3 9 2 3 3" xfId="30981"/>
    <cellStyle name="Currency 2 3 9 2 3 4" xfId="30982"/>
    <cellStyle name="Currency 2 3 9 2 4" xfId="30983"/>
    <cellStyle name="Currency 2 3 9 2 4 2" xfId="30984"/>
    <cellStyle name="Currency 2 3 9 2 4 3" xfId="56155"/>
    <cellStyle name="Currency 2 3 9 2 5" xfId="30985"/>
    <cellStyle name="Currency 2 3 9 2 6" xfId="30986"/>
    <cellStyle name="Currency 2 3 9 3" xfId="30987"/>
    <cellStyle name="Currency 2 3 9 3 2" xfId="30988"/>
    <cellStyle name="Currency 2 3 9 3 2 2" xfId="30989"/>
    <cellStyle name="Currency 2 3 9 3 2 3" xfId="56156"/>
    <cellStyle name="Currency 2 3 9 3 3" xfId="30990"/>
    <cellStyle name="Currency 2 3 9 3 4" xfId="30991"/>
    <cellStyle name="Currency 2 3 9 4" xfId="30992"/>
    <cellStyle name="Currency 2 3 9 4 2" xfId="30993"/>
    <cellStyle name="Currency 2 3 9 4 2 2" xfId="30994"/>
    <cellStyle name="Currency 2 3 9 4 2 3" xfId="56157"/>
    <cellStyle name="Currency 2 3 9 4 3" xfId="30995"/>
    <cellStyle name="Currency 2 3 9 4 4" xfId="30996"/>
    <cellStyle name="Currency 2 3 9 5" xfId="30997"/>
    <cellStyle name="Currency 2 3 9 5 2" xfId="30998"/>
    <cellStyle name="Currency 2 3 9 5 3" xfId="56158"/>
    <cellStyle name="Currency 2 3 9 6" xfId="30999"/>
    <cellStyle name="Currency 2 3 9 7" xfId="31000"/>
    <cellStyle name="Currency 2 4" xfId="31001"/>
    <cellStyle name="Currency 2 4 10" xfId="31002"/>
    <cellStyle name="Currency 2 4 10 2" xfId="31003"/>
    <cellStyle name="Currency 2 4 10 2 2" xfId="31004"/>
    <cellStyle name="Currency 2 4 10 2 2 2" xfId="31005"/>
    <cellStyle name="Currency 2 4 10 2 2 3" xfId="56159"/>
    <cellStyle name="Currency 2 4 10 2 3" xfId="31006"/>
    <cellStyle name="Currency 2 4 10 2 4" xfId="31007"/>
    <cellStyle name="Currency 2 4 10 3" xfId="31008"/>
    <cellStyle name="Currency 2 4 10 3 2" xfId="31009"/>
    <cellStyle name="Currency 2 4 10 3 3" xfId="56160"/>
    <cellStyle name="Currency 2 4 10 4" xfId="31010"/>
    <cellStyle name="Currency 2 4 10 5" xfId="31011"/>
    <cellStyle name="Currency 2 4 11" xfId="31012"/>
    <cellStyle name="Currency 2 4 11 2" xfId="31013"/>
    <cellStyle name="Currency 2 4 11 2 2" xfId="31014"/>
    <cellStyle name="Currency 2 4 11 2 3" xfId="56161"/>
    <cellStyle name="Currency 2 4 11 3" xfId="31015"/>
    <cellStyle name="Currency 2 4 11 4" xfId="31016"/>
    <cellStyle name="Currency 2 4 12" xfId="31017"/>
    <cellStyle name="Currency 2 4 12 2" xfId="31018"/>
    <cellStyle name="Currency 2 4 12 2 2" xfId="31019"/>
    <cellStyle name="Currency 2 4 12 2 3" xfId="56162"/>
    <cellStyle name="Currency 2 4 12 3" xfId="31020"/>
    <cellStyle name="Currency 2 4 12 4" xfId="31021"/>
    <cellStyle name="Currency 2 4 13" xfId="31022"/>
    <cellStyle name="Currency 2 4 13 2" xfId="31023"/>
    <cellStyle name="Currency 2 4 13 3" xfId="56163"/>
    <cellStyle name="Currency 2 4 14" xfId="31024"/>
    <cellStyle name="Currency 2 4 15" xfId="31025"/>
    <cellStyle name="Currency 2 4 2" xfId="31026"/>
    <cellStyle name="Currency 2 4 2 10" xfId="31027"/>
    <cellStyle name="Currency 2 4 2 11" xfId="31028"/>
    <cellStyle name="Currency 2 4 2 2" xfId="31029"/>
    <cellStyle name="Currency 2 4 2 2 10" xfId="31030"/>
    <cellStyle name="Currency 2 4 2 2 2" xfId="31031"/>
    <cellStyle name="Currency 2 4 2 2 2 2" xfId="31032"/>
    <cellStyle name="Currency 2 4 2 2 2 2 2" xfId="31033"/>
    <cellStyle name="Currency 2 4 2 2 2 2 2 2" xfId="31034"/>
    <cellStyle name="Currency 2 4 2 2 2 2 2 2 2" xfId="31035"/>
    <cellStyle name="Currency 2 4 2 2 2 2 2 2 2 2" xfId="31036"/>
    <cellStyle name="Currency 2 4 2 2 2 2 2 2 2 3" xfId="56164"/>
    <cellStyle name="Currency 2 4 2 2 2 2 2 2 3" xfId="31037"/>
    <cellStyle name="Currency 2 4 2 2 2 2 2 2 4" xfId="31038"/>
    <cellStyle name="Currency 2 4 2 2 2 2 2 3" xfId="31039"/>
    <cellStyle name="Currency 2 4 2 2 2 2 2 3 2" xfId="31040"/>
    <cellStyle name="Currency 2 4 2 2 2 2 2 3 2 2" xfId="31041"/>
    <cellStyle name="Currency 2 4 2 2 2 2 2 3 2 3" xfId="56165"/>
    <cellStyle name="Currency 2 4 2 2 2 2 2 3 3" xfId="31042"/>
    <cellStyle name="Currency 2 4 2 2 2 2 2 3 4" xfId="31043"/>
    <cellStyle name="Currency 2 4 2 2 2 2 2 4" xfId="31044"/>
    <cellStyle name="Currency 2 4 2 2 2 2 2 4 2" xfId="31045"/>
    <cellStyle name="Currency 2 4 2 2 2 2 2 4 3" xfId="56166"/>
    <cellStyle name="Currency 2 4 2 2 2 2 2 5" xfId="31046"/>
    <cellStyle name="Currency 2 4 2 2 2 2 2 6" xfId="31047"/>
    <cellStyle name="Currency 2 4 2 2 2 2 3" xfId="31048"/>
    <cellStyle name="Currency 2 4 2 2 2 2 3 2" xfId="31049"/>
    <cellStyle name="Currency 2 4 2 2 2 2 3 2 2" xfId="31050"/>
    <cellStyle name="Currency 2 4 2 2 2 2 3 2 3" xfId="56167"/>
    <cellStyle name="Currency 2 4 2 2 2 2 3 3" xfId="31051"/>
    <cellStyle name="Currency 2 4 2 2 2 2 3 4" xfId="31052"/>
    <cellStyle name="Currency 2 4 2 2 2 2 4" xfId="31053"/>
    <cellStyle name="Currency 2 4 2 2 2 2 4 2" xfId="31054"/>
    <cellStyle name="Currency 2 4 2 2 2 2 4 2 2" xfId="31055"/>
    <cellStyle name="Currency 2 4 2 2 2 2 4 2 3" xfId="56168"/>
    <cellStyle name="Currency 2 4 2 2 2 2 4 3" xfId="31056"/>
    <cellStyle name="Currency 2 4 2 2 2 2 4 4" xfId="31057"/>
    <cellStyle name="Currency 2 4 2 2 2 2 5" xfId="31058"/>
    <cellStyle name="Currency 2 4 2 2 2 2 5 2" xfId="31059"/>
    <cellStyle name="Currency 2 4 2 2 2 2 5 3" xfId="56169"/>
    <cellStyle name="Currency 2 4 2 2 2 2 6" xfId="31060"/>
    <cellStyle name="Currency 2 4 2 2 2 2 7" xfId="31061"/>
    <cellStyle name="Currency 2 4 2 2 2 3" xfId="31062"/>
    <cellStyle name="Currency 2 4 2 2 2 3 2" xfId="31063"/>
    <cellStyle name="Currency 2 4 2 2 2 3 2 2" xfId="31064"/>
    <cellStyle name="Currency 2 4 2 2 2 3 2 2 2" xfId="31065"/>
    <cellStyle name="Currency 2 4 2 2 2 3 2 2 3" xfId="56170"/>
    <cellStyle name="Currency 2 4 2 2 2 3 2 3" xfId="31066"/>
    <cellStyle name="Currency 2 4 2 2 2 3 2 4" xfId="31067"/>
    <cellStyle name="Currency 2 4 2 2 2 3 3" xfId="31068"/>
    <cellStyle name="Currency 2 4 2 2 2 3 3 2" xfId="31069"/>
    <cellStyle name="Currency 2 4 2 2 2 3 3 2 2" xfId="31070"/>
    <cellStyle name="Currency 2 4 2 2 2 3 3 2 3" xfId="56171"/>
    <cellStyle name="Currency 2 4 2 2 2 3 3 3" xfId="31071"/>
    <cellStyle name="Currency 2 4 2 2 2 3 3 4" xfId="31072"/>
    <cellStyle name="Currency 2 4 2 2 2 3 4" xfId="31073"/>
    <cellStyle name="Currency 2 4 2 2 2 3 4 2" xfId="31074"/>
    <cellStyle name="Currency 2 4 2 2 2 3 4 3" xfId="56172"/>
    <cellStyle name="Currency 2 4 2 2 2 3 5" xfId="31075"/>
    <cellStyle name="Currency 2 4 2 2 2 3 6" xfId="31076"/>
    <cellStyle name="Currency 2 4 2 2 2 4" xfId="31077"/>
    <cellStyle name="Currency 2 4 2 2 2 4 2" xfId="31078"/>
    <cellStyle name="Currency 2 4 2 2 2 4 2 2" xfId="31079"/>
    <cellStyle name="Currency 2 4 2 2 2 4 2 3" xfId="56173"/>
    <cellStyle name="Currency 2 4 2 2 2 4 3" xfId="31080"/>
    <cellStyle name="Currency 2 4 2 2 2 4 4" xfId="31081"/>
    <cellStyle name="Currency 2 4 2 2 2 5" xfId="31082"/>
    <cellStyle name="Currency 2 4 2 2 2 5 2" xfId="31083"/>
    <cellStyle name="Currency 2 4 2 2 2 5 2 2" xfId="31084"/>
    <cellStyle name="Currency 2 4 2 2 2 5 2 3" xfId="56174"/>
    <cellStyle name="Currency 2 4 2 2 2 5 3" xfId="31085"/>
    <cellStyle name="Currency 2 4 2 2 2 5 4" xfId="31086"/>
    <cellStyle name="Currency 2 4 2 2 2 6" xfId="31087"/>
    <cellStyle name="Currency 2 4 2 2 2 6 2" xfId="31088"/>
    <cellStyle name="Currency 2 4 2 2 2 6 3" xfId="56175"/>
    <cellStyle name="Currency 2 4 2 2 2 7" xfId="31089"/>
    <cellStyle name="Currency 2 4 2 2 2 8" xfId="31090"/>
    <cellStyle name="Currency 2 4 2 2 3" xfId="31091"/>
    <cellStyle name="Currency 2 4 2 2 3 2" xfId="31092"/>
    <cellStyle name="Currency 2 4 2 2 3 2 2" xfId="31093"/>
    <cellStyle name="Currency 2 4 2 2 3 2 2 2" xfId="31094"/>
    <cellStyle name="Currency 2 4 2 2 3 2 2 2 2" xfId="31095"/>
    <cellStyle name="Currency 2 4 2 2 3 2 2 2 3" xfId="56176"/>
    <cellStyle name="Currency 2 4 2 2 3 2 2 3" xfId="31096"/>
    <cellStyle name="Currency 2 4 2 2 3 2 2 4" xfId="31097"/>
    <cellStyle name="Currency 2 4 2 2 3 2 3" xfId="31098"/>
    <cellStyle name="Currency 2 4 2 2 3 2 3 2" xfId="31099"/>
    <cellStyle name="Currency 2 4 2 2 3 2 3 2 2" xfId="31100"/>
    <cellStyle name="Currency 2 4 2 2 3 2 3 2 3" xfId="56177"/>
    <cellStyle name="Currency 2 4 2 2 3 2 3 3" xfId="31101"/>
    <cellStyle name="Currency 2 4 2 2 3 2 3 4" xfId="31102"/>
    <cellStyle name="Currency 2 4 2 2 3 2 4" xfId="31103"/>
    <cellStyle name="Currency 2 4 2 2 3 2 4 2" xfId="31104"/>
    <cellStyle name="Currency 2 4 2 2 3 2 4 3" xfId="56178"/>
    <cellStyle name="Currency 2 4 2 2 3 2 5" xfId="31105"/>
    <cellStyle name="Currency 2 4 2 2 3 2 6" xfId="31106"/>
    <cellStyle name="Currency 2 4 2 2 3 3" xfId="31107"/>
    <cellStyle name="Currency 2 4 2 2 3 3 2" xfId="31108"/>
    <cellStyle name="Currency 2 4 2 2 3 3 2 2" xfId="31109"/>
    <cellStyle name="Currency 2 4 2 2 3 3 2 3" xfId="56179"/>
    <cellStyle name="Currency 2 4 2 2 3 3 3" xfId="31110"/>
    <cellStyle name="Currency 2 4 2 2 3 3 4" xfId="31111"/>
    <cellStyle name="Currency 2 4 2 2 3 4" xfId="31112"/>
    <cellStyle name="Currency 2 4 2 2 3 4 2" xfId="31113"/>
    <cellStyle name="Currency 2 4 2 2 3 4 2 2" xfId="31114"/>
    <cellStyle name="Currency 2 4 2 2 3 4 2 3" xfId="56180"/>
    <cellStyle name="Currency 2 4 2 2 3 4 3" xfId="31115"/>
    <cellStyle name="Currency 2 4 2 2 3 4 4" xfId="31116"/>
    <cellStyle name="Currency 2 4 2 2 3 5" xfId="31117"/>
    <cellStyle name="Currency 2 4 2 2 3 5 2" xfId="31118"/>
    <cellStyle name="Currency 2 4 2 2 3 5 3" xfId="56181"/>
    <cellStyle name="Currency 2 4 2 2 3 6" xfId="31119"/>
    <cellStyle name="Currency 2 4 2 2 3 7" xfId="31120"/>
    <cellStyle name="Currency 2 4 2 2 4" xfId="31121"/>
    <cellStyle name="Currency 2 4 2 2 4 2" xfId="31122"/>
    <cellStyle name="Currency 2 4 2 2 4 2 2" xfId="31123"/>
    <cellStyle name="Currency 2 4 2 2 4 2 2 2" xfId="31124"/>
    <cellStyle name="Currency 2 4 2 2 4 2 2 3" xfId="56182"/>
    <cellStyle name="Currency 2 4 2 2 4 2 3" xfId="31125"/>
    <cellStyle name="Currency 2 4 2 2 4 2 4" xfId="31126"/>
    <cellStyle name="Currency 2 4 2 2 4 3" xfId="31127"/>
    <cellStyle name="Currency 2 4 2 2 4 3 2" xfId="31128"/>
    <cellStyle name="Currency 2 4 2 2 4 3 2 2" xfId="31129"/>
    <cellStyle name="Currency 2 4 2 2 4 3 2 3" xfId="56183"/>
    <cellStyle name="Currency 2 4 2 2 4 3 3" xfId="31130"/>
    <cellStyle name="Currency 2 4 2 2 4 3 4" xfId="31131"/>
    <cellStyle name="Currency 2 4 2 2 4 4" xfId="31132"/>
    <cellStyle name="Currency 2 4 2 2 4 4 2" xfId="31133"/>
    <cellStyle name="Currency 2 4 2 2 4 4 3" xfId="56184"/>
    <cellStyle name="Currency 2 4 2 2 4 5" xfId="31134"/>
    <cellStyle name="Currency 2 4 2 2 4 6" xfId="31135"/>
    <cellStyle name="Currency 2 4 2 2 5" xfId="31136"/>
    <cellStyle name="Currency 2 4 2 2 5 2" xfId="31137"/>
    <cellStyle name="Currency 2 4 2 2 5 2 2" xfId="31138"/>
    <cellStyle name="Currency 2 4 2 2 5 2 2 2" xfId="31139"/>
    <cellStyle name="Currency 2 4 2 2 5 2 2 3" xfId="56185"/>
    <cellStyle name="Currency 2 4 2 2 5 2 3" xfId="31140"/>
    <cellStyle name="Currency 2 4 2 2 5 2 4" xfId="31141"/>
    <cellStyle name="Currency 2 4 2 2 5 3" xfId="31142"/>
    <cellStyle name="Currency 2 4 2 2 5 3 2" xfId="31143"/>
    <cellStyle name="Currency 2 4 2 2 5 3 3" xfId="56186"/>
    <cellStyle name="Currency 2 4 2 2 5 4" xfId="31144"/>
    <cellStyle name="Currency 2 4 2 2 5 5" xfId="31145"/>
    <cellStyle name="Currency 2 4 2 2 6" xfId="31146"/>
    <cellStyle name="Currency 2 4 2 2 6 2" xfId="31147"/>
    <cellStyle name="Currency 2 4 2 2 6 2 2" xfId="31148"/>
    <cellStyle name="Currency 2 4 2 2 6 2 3" xfId="56187"/>
    <cellStyle name="Currency 2 4 2 2 6 3" xfId="31149"/>
    <cellStyle name="Currency 2 4 2 2 6 4" xfId="31150"/>
    <cellStyle name="Currency 2 4 2 2 7" xfId="31151"/>
    <cellStyle name="Currency 2 4 2 2 7 2" xfId="31152"/>
    <cellStyle name="Currency 2 4 2 2 7 2 2" xfId="31153"/>
    <cellStyle name="Currency 2 4 2 2 7 2 3" xfId="56188"/>
    <cellStyle name="Currency 2 4 2 2 7 3" xfId="31154"/>
    <cellStyle name="Currency 2 4 2 2 7 4" xfId="31155"/>
    <cellStyle name="Currency 2 4 2 2 8" xfId="31156"/>
    <cellStyle name="Currency 2 4 2 2 8 2" xfId="31157"/>
    <cellStyle name="Currency 2 4 2 2 8 3" xfId="56189"/>
    <cellStyle name="Currency 2 4 2 2 9" xfId="31158"/>
    <cellStyle name="Currency 2 4 2 3" xfId="31159"/>
    <cellStyle name="Currency 2 4 2 3 2" xfId="31160"/>
    <cellStyle name="Currency 2 4 2 3 2 2" xfId="31161"/>
    <cellStyle name="Currency 2 4 2 3 2 2 2" xfId="31162"/>
    <cellStyle name="Currency 2 4 2 3 2 2 2 2" xfId="31163"/>
    <cellStyle name="Currency 2 4 2 3 2 2 2 2 2" xfId="31164"/>
    <cellStyle name="Currency 2 4 2 3 2 2 2 2 3" xfId="56190"/>
    <cellStyle name="Currency 2 4 2 3 2 2 2 3" xfId="31165"/>
    <cellStyle name="Currency 2 4 2 3 2 2 2 4" xfId="31166"/>
    <cellStyle name="Currency 2 4 2 3 2 2 3" xfId="31167"/>
    <cellStyle name="Currency 2 4 2 3 2 2 3 2" xfId="31168"/>
    <cellStyle name="Currency 2 4 2 3 2 2 3 2 2" xfId="31169"/>
    <cellStyle name="Currency 2 4 2 3 2 2 3 2 3" xfId="56191"/>
    <cellStyle name="Currency 2 4 2 3 2 2 3 3" xfId="31170"/>
    <cellStyle name="Currency 2 4 2 3 2 2 3 4" xfId="31171"/>
    <cellStyle name="Currency 2 4 2 3 2 2 4" xfId="31172"/>
    <cellStyle name="Currency 2 4 2 3 2 2 4 2" xfId="31173"/>
    <cellStyle name="Currency 2 4 2 3 2 2 4 3" xfId="56192"/>
    <cellStyle name="Currency 2 4 2 3 2 2 5" xfId="31174"/>
    <cellStyle name="Currency 2 4 2 3 2 2 6" xfId="31175"/>
    <cellStyle name="Currency 2 4 2 3 2 3" xfId="31176"/>
    <cellStyle name="Currency 2 4 2 3 2 3 2" xfId="31177"/>
    <cellStyle name="Currency 2 4 2 3 2 3 2 2" xfId="31178"/>
    <cellStyle name="Currency 2 4 2 3 2 3 2 3" xfId="56193"/>
    <cellStyle name="Currency 2 4 2 3 2 3 3" xfId="31179"/>
    <cellStyle name="Currency 2 4 2 3 2 3 4" xfId="31180"/>
    <cellStyle name="Currency 2 4 2 3 2 4" xfId="31181"/>
    <cellStyle name="Currency 2 4 2 3 2 4 2" xfId="31182"/>
    <cellStyle name="Currency 2 4 2 3 2 4 2 2" xfId="31183"/>
    <cellStyle name="Currency 2 4 2 3 2 4 2 3" xfId="56194"/>
    <cellStyle name="Currency 2 4 2 3 2 4 3" xfId="31184"/>
    <cellStyle name="Currency 2 4 2 3 2 4 4" xfId="31185"/>
    <cellStyle name="Currency 2 4 2 3 2 5" xfId="31186"/>
    <cellStyle name="Currency 2 4 2 3 2 5 2" xfId="31187"/>
    <cellStyle name="Currency 2 4 2 3 2 5 3" xfId="56195"/>
    <cellStyle name="Currency 2 4 2 3 2 6" xfId="31188"/>
    <cellStyle name="Currency 2 4 2 3 2 7" xfId="31189"/>
    <cellStyle name="Currency 2 4 2 3 3" xfId="31190"/>
    <cellStyle name="Currency 2 4 2 3 3 2" xfId="31191"/>
    <cellStyle name="Currency 2 4 2 3 3 2 2" xfId="31192"/>
    <cellStyle name="Currency 2 4 2 3 3 2 2 2" xfId="31193"/>
    <cellStyle name="Currency 2 4 2 3 3 2 2 3" xfId="56196"/>
    <cellStyle name="Currency 2 4 2 3 3 2 3" xfId="31194"/>
    <cellStyle name="Currency 2 4 2 3 3 2 4" xfId="31195"/>
    <cellStyle name="Currency 2 4 2 3 3 3" xfId="31196"/>
    <cellStyle name="Currency 2 4 2 3 3 3 2" xfId="31197"/>
    <cellStyle name="Currency 2 4 2 3 3 3 2 2" xfId="31198"/>
    <cellStyle name="Currency 2 4 2 3 3 3 2 3" xfId="56197"/>
    <cellStyle name="Currency 2 4 2 3 3 3 3" xfId="31199"/>
    <cellStyle name="Currency 2 4 2 3 3 3 4" xfId="31200"/>
    <cellStyle name="Currency 2 4 2 3 3 4" xfId="31201"/>
    <cellStyle name="Currency 2 4 2 3 3 4 2" xfId="31202"/>
    <cellStyle name="Currency 2 4 2 3 3 4 3" xfId="56198"/>
    <cellStyle name="Currency 2 4 2 3 3 5" xfId="31203"/>
    <cellStyle name="Currency 2 4 2 3 3 6" xfId="31204"/>
    <cellStyle name="Currency 2 4 2 3 4" xfId="31205"/>
    <cellStyle name="Currency 2 4 2 3 4 2" xfId="31206"/>
    <cellStyle name="Currency 2 4 2 3 4 2 2" xfId="31207"/>
    <cellStyle name="Currency 2 4 2 3 4 2 2 2" xfId="31208"/>
    <cellStyle name="Currency 2 4 2 3 4 2 2 3" xfId="56199"/>
    <cellStyle name="Currency 2 4 2 3 4 2 3" xfId="31209"/>
    <cellStyle name="Currency 2 4 2 3 4 2 4" xfId="31210"/>
    <cellStyle name="Currency 2 4 2 3 4 3" xfId="31211"/>
    <cellStyle name="Currency 2 4 2 3 4 3 2" xfId="31212"/>
    <cellStyle name="Currency 2 4 2 3 4 3 3" xfId="56200"/>
    <cellStyle name="Currency 2 4 2 3 4 4" xfId="31213"/>
    <cellStyle name="Currency 2 4 2 3 4 5" xfId="31214"/>
    <cellStyle name="Currency 2 4 2 3 5" xfId="31215"/>
    <cellStyle name="Currency 2 4 2 3 5 2" xfId="31216"/>
    <cellStyle name="Currency 2 4 2 3 5 2 2" xfId="31217"/>
    <cellStyle name="Currency 2 4 2 3 5 2 3" xfId="56201"/>
    <cellStyle name="Currency 2 4 2 3 5 3" xfId="31218"/>
    <cellStyle name="Currency 2 4 2 3 5 4" xfId="31219"/>
    <cellStyle name="Currency 2 4 2 3 6" xfId="31220"/>
    <cellStyle name="Currency 2 4 2 3 6 2" xfId="31221"/>
    <cellStyle name="Currency 2 4 2 3 6 2 2" xfId="31222"/>
    <cellStyle name="Currency 2 4 2 3 6 2 3" xfId="56202"/>
    <cellStyle name="Currency 2 4 2 3 6 3" xfId="31223"/>
    <cellStyle name="Currency 2 4 2 3 6 4" xfId="31224"/>
    <cellStyle name="Currency 2 4 2 3 7" xfId="31225"/>
    <cellStyle name="Currency 2 4 2 3 7 2" xfId="31226"/>
    <cellStyle name="Currency 2 4 2 3 7 3" xfId="56203"/>
    <cellStyle name="Currency 2 4 2 3 8" xfId="31227"/>
    <cellStyle name="Currency 2 4 2 3 9" xfId="31228"/>
    <cellStyle name="Currency 2 4 2 4" xfId="31229"/>
    <cellStyle name="Currency 2 4 2 4 2" xfId="31230"/>
    <cellStyle name="Currency 2 4 2 4 2 2" xfId="31231"/>
    <cellStyle name="Currency 2 4 2 4 2 2 2" xfId="31232"/>
    <cellStyle name="Currency 2 4 2 4 2 2 2 2" xfId="31233"/>
    <cellStyle name="Currency 2 4 2 4 2 2 2 3" xfId="56204"/>
    <cellStyle name="Currency 2 4 2 4 2 2 3" xfId="31234"/>
    <cellStyle name="Currency 2 4 2 4 2 2 4" xfId="31235"/>
    <cellStyle name="Currency 2 4 2 4 2 3" xfId="31236"/>
    <cellStyle name="Currency 2 4 2 4 2 3 2" xfId="31237"/>
    <cellStyle name="Currency 2 4 2 4 2 3 2 2" xfId="31238"/>
    <cellStyle name="Currency 2 4 2 4 2 3 2 3" xfId="56205"/>
    <cellStyle name="Currency 2 4 2 4 2 3 3" xfId="31239"/>
    <cellStyle name="Currency 2 4 2 4 2 3 4" xfId="31240"/>
    <cellStyle name="Currency 2 4 2 4 2 4" xfId="31241"/>
    <cellStyle name="Currency 2 4 2 4 2 4 2" xfId="31242"/>
    <cellStyle name="Currency 2 4 2 4 2 4 3" xfId="56206"/>
    <cellStyle name="Currency 2 4 2 4 2 5" xfId="31243"/>
    <cellStyle name="Currency 2 4 2 4 2 6" xfId="31244"/>
    <cellStyle name="Currency 2 4 2 4 3" xfId="31245"/>
    <cellStyle name="Currency 2 4 2 4 3 2" xfId="31246"/>
    <cellStyle name="Currency 2 4 2 4 3 2 2" xfId="31247"/>
    <cellStyle name="Currency 2 4 2 4 3 2 3" xfId="56207"/>
    <cellStyle name="Currency 2 4 2 4 3 3" xfId="31248"/>
    <cellStyle name="Currency 2 4 2 4 3 4" xfId="31249"/>
    <cellStyle name="Currency 2 4 2 4 4" xfId="31250"/>
    <cellStyle name="Currency 2 4 2 4 4 2" xfId="31251"/>
    <cellStyle name="Currency 2 4 2 4 4 2 2" xfId="31252"/>
    <cellStyle name="Currency 2 4 2 4 4 2 3" xfId="56208"/>
    <cellStyle name="Currency 2 4 2 4 4 3" xfId="31253"/>
    <cellStyle name="Currency 2 4 2 4 4 4" xfId="31254"/>
    <cellStyle name="Currency 2 4 2 4 5" xfId="31255"/>
    <cellStyle name="Currency 2 4 2 4 5 2" xfId="31256"/>
    <cellStyle name="Currency 2 4 2 4 5 3" xfId="56209"/>
    <cellStyle name="Currency 2 4 2 4 6" xfId="31257"/>
    <cellStyle name="Currency 2 4 2 4 7" xfId="31258"/>
    <cellStyle name="Currency 2 4 2 5" xfId="31259"/>
    <cellStyle name="Currency 2 4 2 5 2" xfId="31260"/>
    <cellStyle name="Currency 2 4 2 5 2 2" xfId="31261"/>
    <cellStyle name="Currency 2 4 2 5 2 2 2" xfId="31262"/>
    <cellStyle name="Currency 2 4 2 5 2 2 3" xfId="56210"/>
    <cellStyle name="Currency 2 4 2 5 2 3" xfId="31263"/>
    <cellStyle name="Currency 2 4 2 5 2 4" xfId="31264"/>
    <cellStyle name="Currency 2 4 2 5 3" xfId="31265"/>
    <cellStyle name="Currency 2 4 2 5 3 2" xfId="31266"/>
    <cellStyle name="Currency 2 4 2 5 3 2 2" xfId="31267"/>
    <cellStyle name="Currency 2 4 2 5 3 2 3" xfId="56211"/>
    <cellStyle name="Currency 2 4 2 5 3 3" xfId="31268"/>
    <cellStyle name="Currency 2 4 2 5 3 4" xfId="31269"/>
    <cellStyle name="Currency 2 4 2 5 4" xfId="31270"/>
    <cellStyle name="Currency 2 4 2 5 4 2" xfId="31271"/>
    <cellStyle name="Currency 2 4 2 5 4 3" xfId="56212"/>
    <cellStyle name="Currency 2 4 2 5 5" xfId="31272"/>
    <cellStyle name="Currency 2 4 2 5 6" xfId="31273"/>
    <cellStyle name="Currency 2 4 2 6" xfId="31274"/>
    <cellStyle name="Currency 2 4 2 6 2" xfId="31275"/>
    <cellStyle name="Currency 2 4 2 6 2 2" xfId="31276"/>
    <cellStyle name="Currency 2 4 2 6 2 2 2" xfId="31277"/>
    <cellStyle name="Currency 2 4 2 6 2 2 3" xfId="56213"/>
    <cellStyle name="Currency 2 4 2 6 2 3" xfId="31278"/>
    <cellStyle name="Currency 2 4 2 6 2 4" xfId="31279"/>
    <cellStyle name="Currency 2 4 2 6 3" xfId="31280"/>
    <cellStyle name="Currency 2 4 2 6 3 2" xfId="31281"/>
    <cellStyle name="Currency 2 4 2 6 3 3" xfId="56214"/>
    <cellStyle name="Currency 2 4 2 6 4" xfId="31282"/>
    <cellStyle name="Currency 2 4 2 6 5" xfId="31283"/>
    <cellStyle name="Currency 2 4 2 7" xfId="31284"/>
    <cellStyle name="Currency 2 4 2 7 2" xfId="31285"/>
    <cellStyle name="Currency 2 4 2 7 2 2" xfId="31286"/>
    <cellStyle name="Currency 2 4 2 7 2 3" xfId="56215"/>
    <cellStyle name="Currency 2 4 2 7 3" xfId="31287"/>
    <cellStyle name="Currency 2 4 2 7 4" xfId="31288"/>
    <cellStyle name="Currency 2 4 2 8" xfId="31289"/>
    <cellStyle name="Currency 2 4 2 8 2" xfId="31290"/>
    <cellStyle name="Currency 2 4 2 8 2 2" xfId="31291"/>
    <cellStyle name="Currency 2 4 2 8 2 3" xfId="56216"/>
    <cellStyle name="Currency 2 4 2 8 3" xfId="31292"/>
    <cellStyle name="Currency 2 4 2 8 4" xfId="31293"/>
    <cellStyle name="Currency 2 4 2 9" xfId="31294"/>
    <cellStyle name="Currency 2 4 2 9 2" xfId="31295"/>
    <cellStyle name="Currency 2 4 2 9 3" xfId="56217"/>
    <cellStyle name="Currency 2 4 3" xfId="31296"/>
    <cellStyle name="Currency 2 4 3 10" xfId="31297"/>
    <cellStyle name="Currency 2 4 3 11" xfId="31298"/>
    <cellStyle name="Currency 2 4 3 2" xfId="31299"/>
    <cellStyle name="Currency 2 4 3 2 10" xfId="31300"/>
    <cellStyle name="Currency 2 4 3 2 2" xfId="31301"/>
    <cellStyle name="Currency 2 4 3 2 2 2" xfId="31302"/>
    <cellStyle name="Currency 2 4 3 2 2 2 2" xfId="31303"/>
    <cellStyle name="Currency 2 4 3 2 2 2 2 2" xfId="31304"/>
    <cellStyle name="Currency 2 4 3 2 2 2 2 2 2" xfId="31305"/>
    <cellStyle name="Currency 2 4 3 2 2 2 2 2 2 2" xfId="31306"/>
    <cellStyle name="Currency 2 4 3 2 2 2 2 2 2 3" xfId="56218"/>
    <cellStyle name="Currency 2 4 3 2 2 2 2 2 3" xfId="31307"/>
    <cellStyle name="Currency 2 4 3 2 2 2 2 2 4" xfId="31308"/>
    <cellStyle name="Currency 2 4 3 2 2 2 2 3" xfId="31309"/>
    <cellStyle name="Currency 2 4 3 2 2 2 2 3 2" xfId="31310"/>
    <cellStyle name="Currency 2 4 3 2 2 2 2 3 2 2" xfId="31311"/>
    <cellStyle name="Currency 2 4 3 2 2 2 2 3 2 3" xfId="56219"/>
    <cellStyle name="Currency 2 4 3 2 2 2 2 3 3" xfId="31312"/>
    <cellStyle name="Currency 2 4 3 2 2 2 2 3 4" xfId="31313"/>
    <cellStyle name="Currency 2 4 3 2 2 2 2 4" xfId="31314"/>
    <cellStyle name="Currency 2 4 3 2 2 2 2 4 2" xfId="31315"/>
    <cellStyle name="Currency 2 4 3 2 2 2 2 4 3" xfId="56220"/>
    <cellStyle name="Currency 2 4 3 2 2 2 2 5" xfId="31316"/>
    <cellStyle name="Currency 2 4 3 2 2 2 2 6" xfId="31317"/>
    <cellStyle name="Currency 2 4 3 2 2 2 3" xfId="31318"/>
    <cellStyle name="Currency 2 4 3 2 2 2 3 2" xfId="31319"/>
    <cellStyle name="Currency 2 4 3 2 2 2 3 2 2" xfId="31320"/>
    <cellStyle name="Currency 2 4 3 2 2 2 3 2 3" xfId="56221"/>
    <cellStyle name="Currency 2 4 3 2 2 2 3 3" xfId="31321"/>
    <cellStyle name="Currency 2 4 3 2 2 2 3 4" xfId="31322"/>
    <cellStyle name="Currency 2 4 3 2 2 2 4" xfId="31323"/>
    <cellStyle name="Currency 2 4 3 2 2 2 4 2" xfId="31324"/>
    <cellStyle name="Currency 2 4 3 2 2 2 4 2 2" xfId="31325"/>
    <cellStyle name="Currency 2 4 3 2 2 2 4 2 3" xfId="56222"/>
    <cellStyle name="Currency 2 4 3 2 2 2 4 3" xfId="31326"/>
    <cellStyle name="Currency 2 4 3 2 2 2 4 4" xfId="31327"/>
    <cellStyle name="Currency 2 4 3 2 2 2 5" xfId="31328"/>
    <cellStyle name="Currency 2 4 3 2 2 2 5 2" xfId="31329"/>
    <cellStyle name="Currency 2 4 3 2 2 2 5 3" xfId="56223"/>
    <cellStyle name="Currency 2 4 3 2 2 2 6" xfId="31330"/>
    <cellStyle name="Currency 2 4 3 2 2 2 7" xfId="31331"/>
    <cellStyle name="Currency 2 4 3 2 2 3" xfId="31332"/>
    <cellStyle name="Currency 2 4 3 2 2 3 2" xfId="31333"/>
    <cellStyle name="Currency 2 4 3 2 2 3 2 2" xfId="31334"/>
    <cellStyle name="Currency 2 4 3 2 2 3 2 2 2" xfId="31335"/>
    <cellStyle name="Currency 2 4 3 2 2 3 2 2 3" xfId="56224"/>
    <cellStyle name="Currency 2 4 3 2 2 3 2 3" xfId="31336"/>
    <cellStyle name="Currency 2 4 3 2 2 3 2 4" xfId="31337"/>
    <cellStyle name="Currency 2 4 3 2 2 3 3" xfId="31338"/>
    <cellStyle name="Currency 2 4 3 2 2 3 3 2" xfId="31339"/>
    <cellStyle name="Currency 2 4 3 2 2 3 3 2 2" xfId="31340"/>
    <cellStyle name="Currency 2 4 3 2 2 3 3 2 3" xfId="56225"/>
    <cellStyle name="Currency 2 4 3 2 2 3 3 3" xfId="31341"/>
    <cellStyle name="Currency 2 4 3 2 2 3 3 4" xfId="31342"/>
    <cellStyle name="Currency 2 4 3 2 2 3 4" xfId="31343"/>
    <cellStyle name="Currency 2 4 3 2 2 3 4 2" xfId="31344"/>
    <cellStyle name="Currency 2 4 3 2 2 3 4 3" xfId="56226"/>
    <cellStyle name="Currency 2 4 3 2 2 3 5" xfId="31345"/>
    <cellStyle name="Currency 2 4 3 2 2 3 6" xfId="31346"/>
    <cellStyle name="Currency 2 4 3 2 2 4" xfId="31347"/>
    <cellStyle name="Currency 2 4 3 2 2 4 2" xfId="31348"/>
    <cellStyle name="Currency 2 4 3 2 2 4 2 2" xfId="31349"/>
    <cellStyle name="Currency 2 4 3 2 2 4 2 3" xfId="56227"/>
    <cellStyle name="Currency 2 4 3 2 2 4 3" xfId="31350"/>
    <cellStyle name="Currency 2 4 3 2 2 4 4" xfId="31351"/>
    <cellStyle name="Currency 2 4 3 2 2 5" xfId="31352"/>
    <cellStyle name="Currency 2 4 3 2 2 5 2" xfId="31353"/>
    <cellStyle name="Currency 2 4 3 2 2 5 2 2" xfId="31354"/>
    <cellStyle name="Currency 2 4 3 2 2 5 2 3" xfId="56228"/>
    <cellStyle name="Currency 2 4 3 2 2 5 3" xfId="31355"/>
    <cellStyle name="Currency 2 4 3 2 2 5 4" xfId="31356"/>
    <cellStyle name="Currency 2 4 3 2 2 6" xfId="31357"/>
    <cellStyle name="Currency 2 4 3 2 2 6 2" xfId="31358"/>
    <cellStyle name="Currency 2 4 3 2 2 6 3" xfId="56229"/>
    <cellStyle name="Currency 2 4 3 2 2 7" xfId="31359"/>
    <cellStyle name="Currency 2 4 3 2 2 8" xfId="31360"/>
    <cellStyle name="Currency 2 4 3 2 3" xfId="31361"/>
    <cellStyle name="Currency 2 4 3 2 3 2" xfId="31362"/>
    <cellStyle name="Currency 2 4 3 2 3 2 2" xfId="31363"/>
    <cellStyle name="Currency 2 4 3 2 3 2 2 2" xfId="31364"/>
    <cellStyle name="Currency 2 4 3 2 3 2 2 2 2" xfId="31365"/>
    <cellStyle name="Currency 2 4 3 2 3 2 2 2 3" xfId="56230"/>
    <cellStyle name="Currency 2 4 3 2 3 2 2 3" xfId="31366"/>
    <cellStyle name="Currency 2 4 3 2 3 2 2 4" xfId="31367"/>
    <cellStyle name="Currency 2 4 3 2 3 2 3" xfId="31368"/>
    <cellStyle name="Currency 2 4 3 2 3 2 3 2" xfId="31369"/>
    <cellStyle name="Currency 2 4 3 2 3 2 3 2 2" xfId="31370"/>
    <cellStyle name="Currency 2 4 3 2 3 2 3 2 3" xfId="56231"/>
    <cellStyle name="Currency 2 4 3 2 3 2 3 3" xfId="31371"/>
    <cellStyle name="Currency 2 4 3 2 3 2 3 4" xfId="31372"/>
    <cellStyle name="Currency 2 4 3 2 3 2 4" xfId="31373"/>
    <cellStyle name="Currency 2 4 3 2 3 2 4 2" xfId="31374"/>
    <cellStyle name="Currency 2 4 3 2 3 2 4 3" xfId="56232"/>
    <cellStyle name="Currency 2 4 3 2 3 2 5" xfId="31375"/>
    <cellStyle name="Currency 2 4 3 2 3 2 6" xfId="31376"/>
    <cellStyle name="Currency 2 4 3 2 3 3" xfId="31377"/>
    <cellStyle name="Currency 2 4 3 2 3 3 2" xfId="31378"/>
    <cellStyle name="Currency 2 4 3 2 3 3 2 2" xfId="31379"/>
    <cellStyle name="Currency 2 4 3 2 3 3 2 3" xfId="56233"/>
    <cellStyle name="Currency 2 4 3 2 3 3 3" xfId="31380"/>
    <cellStyle name="Currency 2 4 3 2 3 3 4" xfId="31381"/>
    <cellStyle name="Currency 2 4 3 2 3 4" xfId="31382"/>
    <cellStyle name="Currency 2 4 3 2 3 4 2" xfId="31383"/>
    <cellStyle name="Currency 2 4 3 2 3 4 2 2" xfId="31384"/>
    <cellStyle name="Currency 2 4 3 2 3 4 2 3" xfId="56234"/>
    <cellStyle name="Currency 2 4 3 2 3 4 3" xfId="31385"/>
    <cellStyle name="Currency 2 4 3 2 3 4 4" xfId="31386"/>
    <cellStyle name="Currency 2 4 3 2 3 5" xfId="31387"/>
    <cellStyle name="Currency 2 4 3 2 3 5 2" xfId="31388"/>
    <cellStyle name="Currency 2 4 3 2 3 5 3" xfId="56235"/>
    <cellStyle name="Currency 2 4 3 2 3 6" xfId="31389"/>
    <cellStyle name="Currency 2 4 3 2 3 7" xfId="31390"/>
    <cellStyle name="Currency 2 4 3 2 4" xfId="31391"/>
    <cellStyle name="Currency 2 4 3 2 4 2" xfId="31392"/>
    <cellStyle name="Currency 2 4 3 2 4 2 2" xfId="31393"/>
    <cellStyle name="Currency 2 4 3 2 4 2 2 2" xfId="31394"/>
    <cellStyle name="Currency 2 4 3 2 4 2 2 3" xfId="56236"/>
    <cellStyle name="Currency 2 4 3 2 4 2 3" xfId="31395"/>
    <cellStyle name="Currency 2 4 3 2 4 2 4" xfId="31396"/>
    <cellStyle name="Currency 2 4 3 2 4 3" xfId="31397"/>
    <cellStyle name="Currency 2 4 3 2 4 3 2" xfId="31398"/>
    <cellStyle name="Currency 2 4 3 2 4 3 2 2" xfId="31399"/>
    <cellStyle name="Currency 2 4 3 2 4 3 2 3" xfId="56237"/>
    <cellStyle name="Currency 2 4 3 2 4 3 3" xfId="31400"/>
    <cellStyle name="Currency 2 4 3 2 4 3 4" xfId="31401"/>
    <cellStyle name="Currency 2 4 3 2 4 4" xfId="31402"/>
    <cellStyle name="Currency 2 4 3 2 4 4 2" xfId="31403"/>
    <cellStyle name="Currency 2 4 3 2 4 4 3" xfId="56238"/>
    <cellStyle name="Currency 2 4 3 2 4 5" xfId="31404"/>
    <cellStyle name="Currency 2 4 3 2 4 6" xfId="31405"/>
    <cellStyle name="Currency 2 4 3 2 5" xfId="31406"/>
    <cellStyle name="Currency 2 4 3 2 5 2" xfId="31407"/>
    <cellStyle name="Currency 2 4 3 2 5 2 2" xfId="31408"/>
    <cellStyle name="Currency 2 4 3 2 5 2 2 2" xfId="31409"/>
    <cellStyle name="Currency 2 4 3 2 5 2 2 3" xfId="56239"/>
    <cellStyle name="Currency 2 4 3 2 5 2 3" xfId="31410"/>
    <cellStyle name="Currency 2 4 3 2 5 2 4" xfId="31411"/>
    <cellStyle name="Currency 2 4 3 2 5 3" xfId="31412"/>
    <cellStyle name="Currency 2 4 3 2 5 3 2" xfId="31413"/>
    <cellStyle name="Currency 2 4 3 2 5 3 3" xfId="56240"/>
    <cellStyle name="Currency 2 4 3 2 5 4" xfId="31414"/>
    <cellStyle name="Currency 2 4 3 2 5 5" xfId="31415"/>
    <cellStyle name="Currency 2 4 3 2 6" xfId="31416"/>
    <cellStyle name="Currency 2 4 3 2 6 2" xfId="31417"/>
    <cellStyle name="Currency 2 4 3 2 6 2 2" xfId="31418"/>
    <cellStyle name="Currency 2 4 3 2 6 2 3" xfId="56241"/>
    <cellStyle name="Currency 2 4 3 2 6 3" xfId="31419"/>
    <cellStyle name="Currency 2 4 3 2 6 4" xfId="31420"/>
    <cellStyle name="Currency 2 4 3 2 7" xfId="31421"/>
    <cellStyle name="Currency 2 4 3 2 7 2" xfId="31422"/>
    <cellStyle name="Currency 2 4 3 2 7 2 2" xfId="31423"/>
    <cellStyle name="Currency 2 4 3 2 7 2 3" xfId="56242"/>
    <cellStyle name="Currency 2 4 3 2 7 3" xfId="31424"/>
    <cellStyle name="Currency 2 4 3 2 7 4" xfId="31425"/>
    <cellStyle name="Currency 2 4 3 2 8" xfId="31426"/>
    <cellStyle name="Currency 2 4 3 2 8 2" xfId="31427"/>
    <cellStyle name="Currency 2 4 3 2 8 3" xfId="56243"/>
    <cellStyle name="Currency 2 4 3 2 9" xfId="31428"/>
    <cellStyle name="Currency 2 4 3 3" xfId="31429"/>
    <cellStyle name="Currency 2 4 3 3 2" xfId="31430"/>
    <cellStyle name="Currency 2 4 3 3 2 2" xfId="31431"/>
    <cellStyle name="Currency 2 4 3 3 2 2 2" xfId="31432"/>
    <cellStyle name="Currency 2 4 3 3 2 2 2 2" xfId="31433"/>
    <cellStyle name="Currency 2 4 3 3 2 2 2 2 2" xfId="31434"/>
    <cellStyle name="Currency 2 4 3 3 2 2 2 2 3" xfId="56244"/>
    <cellStyle name="Currency 2 4 3 3 2 2 2 3" xfId="31435"/>
    <cellStyle name="Currency 2 4 3 3 2 2 2 4" xfId="31436"/>
    <cellStyle name="Currency 2 4 3 3 2 2 3" xfId="31437"/>
    <cellStyle name="Currency 2 4 3 3 2 2 3 2" xfId="31438"/>
    <cellStyle name="Currency 2 4 3 3 2 2 3 2 2" xfId="31439"/>
    <cellStyle name="Currency 2 4 3 3 2 2 3 2 3" xfId="56245"/>
    <cellStyle name="Currency 2 4 3 3 2 2 3 3" xfId="31440"/>
    <cellStyle name="Currency 2 4 3 3 2 2 3 4" xfId="31441"/>
    <cellStyle name="Currency 2 4 3 3 2 2 4" xfId="31442"/>
    <cellStyle name="Currency 2 4 3 3 2 2 4 2" xfId="31443"/>
    <cellStyle name="Currency 2 4 3 3 2 2 4 3" xfId="56246"/>
    <cellStyle name="Currency 2 4 3 3 2 2 5" xfId="31444"/>
    <cellStyle name="Currency 2 4 3 3 2 2 6" xfId="31445"/>
    <cellStyle name="Currency 2 4 3 3 2 3" xfId="31446"/>
    <cellStyle name="Currency 2 4 3 3 2 3 2" xfId="31447"/>
    <cellStyle name="Currency 2 4 3 3 2 3 2 2" xfId="31448"/>
    <cellStyle name="Currency 2 4 3 3 2 3 2 3" xfId="56247"/>
    <cellStyle name="Currency 2 4 3 3 2 3 3" xfId="31449"/>
    <cellStyle name="Currency 2 4 3 3 2 3 4" xfId="31450"/>
    <cellStyle name="Currency 2 4 3 3 2 4" xfId="31451"/>
    <cellStyle name="Currency 2 4 3 3 2 4 2" xfId="31452"/>
    <cellStyle name="Currency 2 4 3 3 2 4 2 2" xfId="31453"/>
    <cellStyle name="Currency 2 4 3 3 2 4 2 3" xfId="56248"/>
    <cellStyle name="Currency 2 4 3 3 2 4 3" xfId="31454"/>
    <cellStyle name="Currency 2 4 3 3 2 4 4" xfId="31455"/>
    <cellStyle name="Currency 2 4 3 3 2 5" xfId="31456"/>
    <cellStyle name="Currency 2 4 3 3 2 5 2" xfId="31457"/>
    <cellStyle name="Currency 2 4 3 3 2 5 3" xfId="56249"/>
    <cellStyle name="Currency 2 4 3 3 2 6" xfId="31458"/>
    <cellStyle name="Currency 2 4 3 3 2 7" xfId="31459"/>
    <cellStyle name="Currency 2 4 3 3 3" xfId="31460"/>
    <cellStyle name="Currency 2 4 3 3 3 2" xfId="31461"/>
    <cellStyle name="Currency 2 4 3 3 3 2 2" xfId="31462"/>
    <cellStyle name="Currency 2 4 3 3 3 2 2 2" xfId="31463"/>
    <cellStyle name="Currency 2 4 3 3 3 2 2 3" xfId="56250"/>
    <cellStyle name="Currency 2 4 3 3 3 2 3" xfId="31464"/>
    <cellStyle name="Currency 2 4 3 3 3 2 4" xfId="31465"/>
    <cellStyle name="Currency 2 4 3 3 3 3" xfId="31466"/>
    <cellStyle name="Currency 2 4 3 3 3 3 2" xfId="31467"/>
    <cellStyle name="Currency 2 4 3 3 3 3 2 2" xfId="31468"/>
    <cellStyle name="Currency 2 4 3 3 3 3 2 3" xfId="56251"/>
    <cellStyle name="Currency 2 4 3 3 3 3 3" xfId="31469"/>
    <cellStyle name="Currency 2 4 3 3 3 3 4" xfId="31470"/>
    <cellStyle name="Currency 2 4 3 3 3 4" xfId="31471"/>
    <cellStyle name="Currency 2 4 3 3 3 4 2" xfId="31472"/>
    <cellStyle name="Currency 2 4 3 3 3 4 3" xfId="56252"/>
    <cellStyle name="Currency 2 4 3 3 3 5" xfId="31473"/>
    <cellStyle name="Currency 2 4 3 3 3 6" xfId="31474"/>
    <cellStyle name="Currency 2 4 3 3 4" xfId="31475"/>
    <cellStyle name="Currency 2 4 3 3 4 2" xfId="31476"/>
    <cellStyle name="Currency 2 4 3 3 4 2 2" xfId="31477"/>
    <cellStyle name="Currency 2 4 3 3 4 2 3" xfId="56253"/>
    <cellStyle name="Currency 2 4 3 3 4 3" xfId="31478"/>
    <cellStyle name="Currency 2 4 3 3 4 4" xfId="31479"/>
    <cellStyle name="Currency 2 4 3 3 5" xfId="31480"/>
    <cellStyle name="Currency 2 4 3 3 5 2" xfId="31481"/>
    <cellStyle name="Currency 2 4 3 3 5 2 2" xfId="31482"/>
    <cellStyle name="Currency 2 4 3 3 5 2 3" xfId="56254"/>
    <cellStyle name="Currency 2 4 3 3 5 3" xfId="31483"/>
    <cellStyle name="Currency 2 4 3 3 5 4" xfId="31484"/>
    <cellStyle name="Currency 2 4 3 3 6" xfId="31485"/>
    <cellStyle name="Currency 2 4 3 3 6 2" xfId="31486"/>
    <cellStyle name="Currency 2 4 3 3 6 3" xfId="56255"/>
    <cellStyle name="Currency 2 4 3 3 7" xfId="31487"/>
    <cellStyle name="Currency 2 4 3 3 8" xfId="31488"/>
    <cellStyle name="Currency 2 4 3 4" xfId="31489"/>
    <cellStyle name="Currency 2 4 3 4 2" xfId="31490"/>
    <cellStyle name="Currency 2 4 3 4 2 2" xfId="31491"/>
    <cellStyle name="Currency 2 4 3 4 2 2 2" xfId="31492"/>
    <cellStyle name="Currency 2 4 3 4 2 2 2 2" xfId="31493"/>
    <cellStyle name="Currency 2 4 3 4 2 2 2 3" xfId="56256"/>
    <cellStyle name="Currency 2 4 3 4 2 2 3" xfId="31494"/>
    <cellStyle name="Currency 2 4 3 4 2 2 4" xfId="31495"/>
    <cellStyle name="Currency 2 4 3 4 2 3" xfId="31496"/>
    <cellStyle name="Currency 2 4 3 4 2 3 2" xfId="31497"/>
    <cellStyle name="Currency 2 4 3 4 2 3 2 2" xfId="31498"/>
    <cellStyle name="Currency 2 4 3 4 2 3 2 3" xfId="56257"/>
    <cellStyle name="Currency 2 4 3 4 2 3 3" xfId="31499"/>
    <cellStyle name="Currency 2 4 3 4 2 3 4" xfId="31500"/>
    <cellStyle name="Currency 2 4 3 4 2 4" xfId="31501"/>
    <cellStyle name="Currency 2 4 3 4 2 4 2" xfId="31502"/>
    <cellStyle name="Currency 2 4 3 4 2 4 3" xfId="56258"/>
    <cellStyle name="Currency 2 4 3 4 2 5" xfId="31503"/>
    <cellStyle name="Currency 2 4 3 4 2 6" xfId="31504"/>
    <cellStyle name="Currency 2 4 3 4 3" xfId="31505"/>
    <cellStyle name="Currency 2 4 3 4 3 2" xfId="31506"/>
    <cellStyle name="Currency 2 4 3 4 3 2 2" xfId="31507"/>
    <cellStyle name="Currency 2 4 3 4 3 2 3" xfId="56259"/>
    <cellStyle name="Currency 2 4 3 4 3 3" xfId="31508"/>
    <cellStyle name="Currency 2 4 3 4 3 4" xfId="31509"/>
    <cellStyle name="Currency 2 4 3 4 4" xfId="31510"/>
    <cellStyle name="Currency 2 4 3 4 4 2" xfId="31511"/>
    <cellStyle name="Currency 2 4 3 4 4 2 2" xfId="31512"/>
    <cellStyle name="Currency 2 4 3 4 4 2 3" xfId="56260"/>
    <cellStyle name="Currency 2 4 3 4 4 3" xfId="31513"/>
    <cellStyle name="Currency 2 4 3 4 4 4" xfId="31514"/>
    <cellStyle name="Currency 2 4 3 4 5" xfId="31515"/>
    <cellStyle name="Currency 2 4 3 4 5 2" xfId="31516"/>
    <cellStyle name="Currency 2 4 3 4 5 3" xfId="56261"/>
    <cellStyle name="Currency 2 4 3 4 6" xfId="31517"/>
    <cellStyle name="Currency 2 4 3 4 7" xfId="31518"/>
    <cellStyle name="Currency 2 4 3 5" xfId="31519"/>
    <cellStyle name="Currency 2 4 3 5 2" xfId="31520"/>
    <cellStyle name="Currency 2 4 3 5 2 2" xfId="31521"/>
    <cellStyle name="Currency 2 4 3 5 2 2 2" xfId="31522"/>
    <cellStyle name="Currency 2 4 3 5 2 2 3" xfId="56262"/>
    <cellStyle name="Currency 2 4 3 5 2 3" xfId="31523"/>
    <cellStyle name="Currency 2 4 3 5 2 4" xfId="31524"/>
    <cellStyle name="Currency 2 4 3 5 3" xfId="31525"/>
    <cellStyle name="Currency 2 4 3 5 3 2" xfId="31526"/>
    <cellStyle name="Currency 2 4 3 5 3 2 2" xfId="31527"/>
    <cellStyle name="Currency 2 4 3 5 3 2 3" xfId="56263"/>
    <cellStyle name="Currency 2 4 3 5 3 3" xfId="31528"/>
    <cellStyle name="Currency 2 4 3 5 3 4" xfId="31529"/>
    <cellStyle name="Currency 2 4 3 5 4" xfId="31530"/>
    <cellStyle name="Currency 2 4 3 5 4 2" xfId="31531"/>
    <cellStyle name="Currency 2 4 3 5 4 3" xfId="56264"/>
    <cellStyle name="Currency 2 4 3 5 5" xfId="31532"/>
    <cellStyle name="Currency 2 4 3 5 6" xfId="31533"/>
    <cellStyle name="Currency 2 4 3 6" xfId="31534"/>
    <cellStyle name="Currency 2 4 3 6 2" xfId="31535"/>
    <cellStyle name="Currency 2 4 3 6 2 2" xfId="31536"/>
    <cellStyle name="Currency 2 4 3 6 2 2 2" xfId="31537"/>
    <cellStyle name="Currency 2 4 3 6 2 2 3" xfId="56265"/>
    <cellStyle name="Currency 2 4 3 6 2 3" xfId="31538"/>
    <cellStyle name="Currency 2 4 3 6 2 4" xfId="31539"/>
    <cellStyle name="Currency 2 4 3 6 3" xfId="31540"/>
    <cellStyle name="Currency 2 4 3 6 3 2" xfId="31541"/>
    <cellStyle name="Currency 2 4 3 6 3 3" xfId="56266"/>
    <cellStyle name="Currency 2 4 3 6 4" xfId="31542"/>
    <cellStyle name="Currency 2 4 3 6 5" xfId="31543"/>
    <cellStyle name="Currency 2 4 3 7" xfId="31544"/>
    <cellStyle name="Currency 2 4 3 7 2" xfId="31545"/>
    <cellStyle name="Currency 2 4 3 7 2 2" xfId="31546"/>
    <cellStyle name="Currency 2 4 3 7 2 3" xfId="56267"/>
    <cellStyle name="Currency 2 4 3 7 3" xfId="31547"/>
    <cellStyle name="Currency 2 4 3 7 4" xfId="31548"/>
    <cellStyle name="Currency 2 4 3 8" xfId="31549"/>
    <cellStyle name="Currency 2 4 3 8 2" xfId="31550"/>
    <cellStyle name="Currency 2 4 3 8 2 2" xfId="31551"/>
    <cellStyle name="Currency 2 4 3 8 2 3" xfId="56268"/>
    <cellStyle name="Currency 2 4 3 8 3" xfId="31552"/>
    <cellStyle name="Currency 2 4 3 8 4" xfId="31553"/>
    <cellStyle name="Currency 2 4 3 9" xfId="31554"/>
    <cellStyle name="Currency 2 4 3 9 2" xfId="31555"/>
    <cellStyle name="Currency 2 4 3 9 3" xfId="56269"/>
    <cellStyle name="Currency 2 4 4" xfId="31556"/>
    <cellStyle name="Currency 2 4 4 10" xfId="31557"/>
    <cellStyle name="Currency 2 4 4 2" xfId="31558"/>
    <cellStyle name="Currency 2 4 4 2 2" xfId="31559"/>
    <cellStyle name="Currency 2 4 4 2 2 2" xfId="31560"/>
    <cellStyle name="Currency 2 4 4 2 2 2 2" xfId="31561"/>
    <cellStyle name="Currency 2 4 4 2 2 2 2 2" xfId="31562"/>
    <cellStyle name="Currency 2 4 4 2 2 2 2 2 2" xfId="31563"/>
    <cellStyle name="Currency 2 4 4 2 2 2 2 2 3" xfId="56270"/>
    <cellStyle name="Currency 2 4 4 2 2 2 2 3" xfId="31564"/>
    <cellStyle name="Currency 2 4 4 2 2 2 2 4" xfId="31565"/>
    <cellStyle name="Currency 2 4 4 2 2 2 3" xfId="31566"/>
    <cellStyle name="Currency 2 4 4 2 2 2 3 2" xfId="31567"/>
    <cellStyle name="Currency 2 4 4 2 2 2 3 2 2" xfId="31568"/>
    <cellStyle name="Currency 2 4 4 2 2 2 3 2 3" xfId="56271"/>
    <cellStyle name="Currency 2 4 4 2 2 2 3 3" xfId="31569"/>
    <cellStyle name="Currency 2 4 4 2 2 2 3 4" xfId="31570"/>
    <cellStyle name="Currency 2 4 4 2 2 2 4" xfId="31571"/>
    <cellStyle name="Currency 2 4 4 2 2 2 4 2" xfId="31572"/>
    <cellStyle name="Currency 2 4 4 2 2 2 4 3" xfId="56272"/>
    <cellStyle name="Currency 2 4 4 2 2 2 5" xfId="31573"/>
    <cellStyle name="Currency 2 4 4 2 2 2 6" xfId="31574"/>
    <cellStyle name="Currency 2 4 4 2 2 3" xfId="31575"/>
    <cellStyle name="Currency 2 4 4 2 2 3 2" xfId="31576"/>
    <cellStyle name="Currency 2 4 4 2 2 3 2 2" xfId="31577"/>
    <cellStyle name="Currency 2 4 4 2 2 3 2 3" xfId="56273"/>
    <cellStyle name="Currency 2 4 4 2 2 3 3" xfId="31578"/>
    <cellStyle name="Currency 2 4 4 2 2 3 4" xfId="31579"/>
    <cellStyle name="Currency 2 4 4 2 2 4" xfId="31580"/>
    <cellStyle name="Currency 2 4 4 2 2 4 2" xfId="31581"/>
    <cellStyle name="Currency 2 4 4 2 2 4 2 2" xfId="31582"/>
    <cellStyle name="Currency 2 4 4 2 2 4 2 3" xfId="56274"/>
    <cellStyle name="Currency 2 4 4 2 2 4 3" xfId="31583"/>
    <cellStyle name="Currency 2 4 4 2 2 4 4" xfId="31584"/>
    <cellStyle name="Currency 2 4 4 2 2 5" xfId="31585"/>
    <cellStyle name="Currency 2 4 4 2 2 5 2" xfId="31586"/>
    <cellStyle name="Currency 2 4 4 2 2 5 3" xfId="56275"/>
    <cellStyle name="Currency 2 4 4 2 2 6" xfId="31587"/>
    <cellStyle name="Currency 2 4 4 2 2 7" xfId="31588"/>
    <cellStyle name="Currency 2 4 4 2 3" xfId="31589"/>
    <cellStyle name="Currency 2 4 4 2 3 2" xfId="31590"/>
    <cellStyle name="Currency 2 4 4 2 3 2 2" xfId="31591"/>
    <cellStyle name="Currency 2 4 4 2 3 2 2 2" xfId="31592"/>
    <cellStyle name="Currency 2 4 4 2 3 2 2 3" xfId="56276"/>
    <cellStyle name="Currency 2 4 4 2 3 2 3" xfId="31593"/>
    <cellStyle name="Currency 2 4 4 2 3 2 4" xfId="31594"/>
    <cellStyle name="Currency 2 4 4 2 3 3" xfId="31595"/>
    <cellStyle name="Currency 2 4 4 2 3 3 2" xfId="31596"/>
    <cellStyle name="Currency 2 4 4 2 3 3 2 2" xfId="31597"/>
    <cellStyle name="Currency 2 4 4 2 3 3 2 3" xfId="56277"/>
    <cellStyle name="Currency 2 4 4 2 3 3 3" xfId="31598"/>
    <cellStyle name="Currency 2 4 4 2 3 3 4" xfId="31599"/>
    <cellStyle name="Currency 2 4 4 2 3 4" xfId="31600"/>
    <cellStyle name="Currency 2 4 4 2 3 4 2" xfId="31601"/>
    <cellStyle name="Currency 2 4 4 2 3 4 3" xfId="56278"/>
    <cellStyle name="Currency 2 4 4 2 3 5" xfId="31602"/>
    <cellStyle name="Currency 2 4 4 2 3 6" xfId="31603"/>
    <cellStyle name="Currency 2 4 4 2 4" xfId="31604"/>
    <cellStyle name="Currency 2 4 4 2 4 2" xfId="31605"/>
    <cellStyle name="Currency 2 4 4 2 4 2 2" xfId="31606"/>
    <cellStyle name="Currency 2 4 4 2 4 2 3" xfId="56279"/>
    <cellStyle name="Currency 2 4 4 2 4 3" xfId="31607"/>
    <cellStyle name="Currency 2 4 4 2 4 4" xfId="31608"/>
    <cellStyle name="Currency 2 4 4 2 5" xfId="31609"/>
    <cellStyle name="Currency 2 4 4 2 5 2" xfId="31610"/>
    <cellStyle name="Currency 2 4 4 2 5 2 2" xfId="31611"/>
    <cellStyle name="Currency 2 4 4 2 5 2 3" xfId="56280"/>
    <cellStyle name="Currency 2 4 4 2 5 3" xfId="31612"/>
    <cellStyle name="Currency 2 4 4 2 5 4" xfId="31613"/>
    <cellStyle name="Currency 2 4 4 2 6" xfId="31614"/>
    <cellStyle name="Currency 2 4 4 2 6 2" xfId="31615"/>
    <cellStyle name="Currency 2 4 4 2 6 3" xfId="56281"/>
    <cellStyle name="Currency 2 4 4 2 7" xfId="31616"/>
    <cellStyle name="Currency 2 4 4 2 8" xfId="31617"/>
    <cellStyle name="Currency 2 4 4 3" xfId="31618"/>
    <cellStyle name="Currency 2 4 4 3 2" xfId="31619"/>
    <cellStyle name="Currency 2 4 4 3 2 2" xfId="31620"/>
    <cellStyle name="Currency 2 4 4 3 2 2 2" xfId="31621"/>
    <cellStyle name="Currency 2 4 4 3 2 2 2 2" xfId="31622"/>
    <cellStyle name="Currency 2 4 4 3 2 2 2 3" xfId="56282"/>
    <cellStyle name="Currency 2 4 4 3 2 2 3" xfId="31623"/>
    <cellStyle name="Currency 2 4 4 3 2 2 4" xfId="31624"/>
    <cellStyle name="Currency 2 4 4 3 2 3" xfId="31625"/>
    <cellStyle name="Currency 2 4 4 3 2 3 2" xfId="31626"/>
    <cellStyle name="Currency 2 4 4 3 2 3 2 2" xfId="31627"/>
    <cellStyle name="Currency 2 4 4 3 2 3 2 3" xfId="56283"/>
    <cellStyle name="Currency 2 4 4 3 2 3 3" xfId="31628"/>
    <cellStyle name="Currency 2 4 4 3 2 3 4" xfId="31629"/>
    <cellStyle name="Currency 2 4 4 3 2 4" xfId="31630"/>
    <cellStyle name="Currency 2 4 4 3 2 4 2" xfId="31631"/>
    <cellStyle name="Currency 2 4 4 3 2 4 3" xfId="56284"/>
    <cellStyle name="Currency 2 4 4 3 2 5" xfId="31632"/>
    <cellStyle name="Currency 2 4 4 3 2 6" xfId="31633"/>
    <cellStyle name="Currency 2 4 4 3 3" xfId="31634"/>
    <cellStyle name="Currency 2 4 4 3 3 2" xfId="31635"/>
    <cellStyle name="Currency 2 4 4 3 3 2 2" xfId="31636"/>
    <cellStyle name="Currency 2 4 4 3 3 2 3" xfId="56285"/>
    <cellStyle name="Currency 2 4 4 3 3 3" xfId="31637"/>
    <cellStyle name="Currency 2 4 4 3 3 4" xfId="31638"/>
    <cellStyle name="Currency 2 4 4 3 4" xfId="31639"/>
    <cellStyle name="Currency 2 4 4 3 4 2" xfId="31640"/>
    <cellStyle name="Currency 2 4 4 3 4 2 2" xfId="31641"/>
    <cellStyle name="Currency 2 4 4 3 4 2 3" xfId="56286"/>
    <cellStyle name="Currency 2 4 4 3 4 3" xfId="31642"/>
    <cellStyle name="Currency 2 4 4 3 4 4" xfId="31643"/>
    <cellStyle name="Currency 2 4 4 3 5" xfId="31644"/>
    <cellStyle name="Currency 2 4 4 3 5 2" xfId="31645"/>
    <cellStyle name="Currency 2 4 4 3 5 3" xfId="56287"/>
    <cellStyle name="Currency 2 4 4 3 6" xfId="31646"/>
    <cellStyle name="Currency 2 4 4 3 7" xfId="31647"/>
    <cellStyle name="Currency 2 4 4 4" xfId="31648"/>
    <cellStyle name="Currency 2 4 4 4 2" xfId="31649"/>
    <cellStyle name="Currency 2 4 4 4 2 2" xfId="31650"/>
    <cellStyle name="Currency 2 4 4 4 2 2 2" xfId="31651"/>
    <cellStyle name="Currency 2 4 4 4 2 2 3" xfId="56288"/>
    <cellStyle name="Currency 2 4 4 4 2 3" xfId="31652"/>
    <cellStyle name="Currency 2 4 4 4 2 4" xfId="31653"/>
    <cellStyle name="Currency 2 4 4 4 3" xfId="31654"/>
    <cellStyle name="Currency 2 4 4 4 3 2" xfId="31655"/>
    <cellStyle name="Currency 2 4 4 4 3 2 2" xfId="31656"/>
    <cellStyle name="Currency 2 4 4 4 3 2 3" xfId="56289"/>
    <cellStyle name="Currency 2 4 4 4 3 3" xfId="31657"/>
    <cellStyle name="Currency 2 4 4 4 3 4" xfId="31658"/>
    <cellStyle name="Currency 2 4 4 4 4" xfId="31659"/>
    <cellStyle name="Currency 2 4 4 4 4 2" xfId="31660"/>
    <cellStyle name="Currency 2 4 4 4 4 3" xfId="56290"/>
    <cellStyle name="Currency 2 4 4 4 5" xfId="31661"/>
    <cellStyle name="Currency 2 4 4 4 6" xfId="31662"/>
    <cellStyle name="Currency 2 4 4 5" xfId="31663"/>
    <cellStyle name="Currency 2 4 4 5 2" xfId="31664"/>
    <cellStyle name="Currency 2 4 4 5 2 2" xfId="31665"/>
    <cellStyle name="Currency 2 4 4 5 2 2 2" xfId="31666"/>
    <cellStyle name="Currency 2 4 4 5 2 2 3" xfId="56291"/>
    <cellStyle name="Currency 2 4 4 5 2 3" xfId="31667"/>
    <cellStyle name="Currency 2 4 4 5 2 4" xfId="31668"/>
    <cellStyle name="Currency 2 4 4 5 3" xfId="31669"/>
    <cellStyle name="Currency 2 4 4 5 3 2" xfId="31670"/>
    <cellStyle name="Currency 2 4 4 5 3 3" xfId="56292"/>
    <cellStyle name="Currency 2 4 4 5 4" xfId="31671"/>
    <cellStyle name="Currency 2 4 4 5 5" xfId="31672"/>
    <cellStyle name="Currency 2 4 4 6" xfId="31673"/>
    <cellStyle name="Currency 2 4 4 6 2" xfId="31674"/>
    <cellStyle name="Currency 2 4 4 6 2 2" xfId="31675"/>
    <cellStyle name="Currency 2 4 4 6 2 3" xfId="56293"/>
    <cellStyle name="Currency 2 4 4 6 3" xfId="31676"/>
    <cellStyle name="Currency 2 4 4 6 4" xfId="31677"/>
    <cellStyle name="Currency 2 4 4 7" xfId="31678"/>
    <cellStyle name="Currency 2 4 4 7 2" xfId="31679"/>
    <cellStyle name="Currency 2 4 4 7 2 2" xfId="31680"/>
    <cellStyle name="Currency 2 4 4 7 2 3" xfId="56294"/>
    <cellStyle name="Currency 2 4 4 7 3" xfId="31681"/>
    <cellStyle name="Currency 2 4 4 7 4" xfId="31682"/>
    <cellStyle name="Currency 2 4 4 8" xfId="31683"/>
    <cellStyle name="Currency 2 4 4 8 2" xfId="31684"/>
    <cellStyle name="Currency 2 4 4 8 3" xfId="56295"/>
    <cellStyle name="Currency 2 4 4 9" xfId="31685"/>
    <cellStyle name="Currency 2 4 5" xfId="31686"/>
    <cellStyle name="Currency 2 4 5 10" xfId="31687"/>
    <cellStyle name="Currency 2 4 5 2" xfId="31688"/>
    <cellStyle name="Currency 2 4 5 2 2" xfId="31689"/>
    <cellStyle name="Currency 2 4 5 2 2 2" xfId="31690"/>
    <cellStyle name="Currency 2 4 5 2 2 2 2" xfId="31691"/>
    <cellStyle name="Currency 2 4 5 2 2 2 2 2" xfId="31692"/>
    <cellStyle name="Currency 2 4 5 2 2 2 2 2 2" xfId="31693"/>
    <cellStyle name="Currency 2 4 5 2 2 2 2 2 3" xfId="56296"/>
    <cellStyle name="Currency 2 4 5 2 2 2 2 3" xfId="31694"/>
    <cellStyle name="Currency 2 4 5 2 2 2 2 4" xfId="31695"/>
    <cellStyle name="Currency 2 4 5 2 2 2 3" xfId="31696"/>
    <cellStyle name="Currency 2 4 5 2 2 2 3 2" xfId="31697"/>
    <cellStyle name="Currency 2 4 5 2 2 2 3 2 2" xfId="31698"/>
    <cellStyle name="Currency 2 4 5 2 2 2 3 2 3" xfId="56297"/>
    <cellStyle name="Currency 2 4 5 2 2 2 3 3" xfId="31699"/>
    <cellStyle name="Currency 2 4 5 2 2 2 3 4" xfId="31700"/>
    <cellStyle name="Currency 2 4 5 2 2 2 4" xfId="31701"/>
    <cellStyle name="Currency 2 4 5 2 2 2 4 2" xfId="31702"/>
    <cellStyle name="Currency 2 4 5 2 2 2 4 3" xfId="56298"/>
    <cellStyle name="Currency 2 4 5 2 2 2 5" xfId="31703"/>
    <cellStyle name="Currency 2 4 5 2 2 2 6" xfId="31704"/>
    <cellStyle name="Currency 2 4 5 2 2 3" xfId="31705"/>
    <cellStyle name="Currency 2 4 5 2 2 3 2" xfId="31706"/>
    <cellStyle name="Currency 2 4 5 2 2 3 2 2" xfId="31707"/>
    <cellStyle name="Currency 2 4 5 2 2 3 2 3" xfId="56299"/>
    <cellStyle name="Currency 2 4 5 2 2 3 3" xfId="31708"/>
    <cellStyle name="Currency 2 4 5 2 2 3 4" xfId="31709"/>
    <cellStyle name="Currency 2 4 5 2 2 4" xfId="31710"/>
    <cellStyle name="Currency 2 4 5 2 2 4 2" xfId="31711"/>
    <cellStyle name="Currency 2 4 5 2 2 4 2 2" xfId="31712"/>
    <cellStyle name="Currency 2 4 5 2 2 4 2 3" xfId="56300"/>
    <cellStyle name="Currency 2 4 5 2 2 4 3" xfId="31713"/>
    <cellStyle name="Currency 2 4 5 2 2 4 4" xfId="31714"/>
    <cellStyle name="Currency 2 4 5 2 2 5" xfId="31715"/>
    <cellStyle name="Currency 2 4 5 2 2 5 2" xfId="31716"/>
    <cellStyle name="Currency 2 4 5 2 2 5 3" xfId="56301"/>
    <cellStyle name="Currency 2 4 5 2 2 6" xfId="31717"/>
    <cellStyle name="Currency 2 4 5 2 2 7" xfId="31718"/>
    <cellStyle name="Currency 2 4 5 2 3" xfId="31719"/>
    <cellStyle name="Currency 2 4 5 2 3 2" xfId="31720"/>
    <cellStyle name="Currency 2 4 5 2 3 2 2" xfId="31721"/>
    <cellStyle name="Currency 2 4 5 2 3 2 2 2" xfId="31722"/>
    <cellStyle name="Currency 2 4 5 2 3 2 2 3" xfId="56302"/>
    <cellStyle name="Currency 2 4 5 2 3 2 3" xfId="31723"/>
    <cellStyle name="Currency 2 4 5 2 3 2 4" xfId="31724"/>
    <cellStyle name="Currency 2 4 5 2 3 3" xfId="31725"/>
    <cellStyle name="Currency 2 4 5 2 3 3 2" xfId="31726"/>
    <cellStyle name="Currency 2 4 5 2 3 3 2 2" xfId="31727"/>
    <cellStyle name="Currency 2 4 5 2 3 3 2 3" xfId="56303"/>
    <cellStyle name="Currency 2 4 5 2 3 3 3" xfId="31728"/>
    <cellStyle name="Currency 2 4 5 2 3 3 4" xfId="31729"/>
    <cellStyle name="Currency 2 4 5 2 3 4" xfId="31730"/>
    <cellStyle name="Currency 2 4 5 2 3 4 2" xfId="31731"/>
    <cellStyle name="Currency 2 4 5 2 3 4 3" xfId="56304"/>
    <cellStyle name="Currency 2 4 5 2 3 5" xfId="31732"/>
    <cellStyle name="Currency 2 4 5 2 3 6" xfId="31733"/>
    <cellStyle name="Currency 2 4 5 2 4" xfId="31734"/>
    <cellStyle name="Currency 2 4 5 2 4 2" xfId="31735"/>
    <cellStyle name="Currency 2 4 5 2 4 2 2" xfId="31736"/>
    <cellStyle name="Currency 2 4 5 2 4 2 3" xfId="56305"/>
    <cellStyle name="Currency 2 4 5 2 4 3" xfId="31737"/>
    <cellStyle name="Currency 2 4 5 2 4 4" xfId="31738"/>
    <cellStyle name="Currency 2 4 5 2 5" xfId="31739"/>
    <cellStyle name="Currency 2 4 5 2 5 2" xfId="31740"/>
    <cellStyle name="Currency 2 4 5 2 5 2 2" xfId="31741"/>
    <cellStyle name="Currency 2 4 5 2 5 2 3" xfId="56306"/>
    <cellStyle name="Currency 2 4 5 2 5 3" xfId="31742"/>
    <cellStyle name="Currency 2 4 5 2 5 4" xfId="31743"/>
    <cellStyle name="Currency 2 4 5 2 6" xfId="31744"/>
    <cellStyle name="Currency 2 4 5 2 6 2" xfId="31745"/>
    <cellStyle name="Currency 2 4 5 2 6 3" xfId="56307"/>
    <cellStyle name="Currency 2 4 5 2 7" xfId="31746"/>
    <cellStyle name="Currency 2 4 5 2 8" xfId="31747"/>
    <cellStyle name="Currency 2 4 5 3" xfId="31748"/>
    <cellStyle name="Currency 2 4 5 3 2" xfId="31749"/>
    <cellStyle name="Currency 2 4 5 3 2 2" xfId="31750"/>
    <cellStyle name="Currency 2 4 5 3 2 2 2" xfId="31751"/>
    <cellStyle name="Currency 2 4 5 3 2 2 2 2" xfId="31752"/>
    <cellStyle name="Currency 2 4 5 3 2 2 2 3" xfId="56308"/>
    <cellStyle name="Currency 2 4 5 3 2 2 3" xfId="31753"/>
    <cellStyle name="Currency 2 4 5 3 2 2 4" xfId="31754"/>
    <cellStyle name="Currency 2 4 5 3 2 3" xfId="31755"/>
    <cellStyle name="Currency 2 4 5 3 2 3 2" xfId="31756"/>
    <cellStyle name="Currency 2 4 5 3 2 3 2 2" xfId="31757"/>
    <cellStyle name="Currency 2 4 5 3 2 3 2 3" xfId="56309"/>
    <cellStyle name="Currency 2 4 5 3 2 3 3" xfId="31758"/>
    <cellStyle name="Currency 2 4 5 3 2 3 4" xfId="31759"/>
    <cellStyle name="Currency 2 4 5 3 2 4" xfId="31760"/>
    <cellStyle name="Currency 2 4 5 3 2 4 2" xfId="31761"/>
    <cellStyle name="Currency 2 4 5 3 2 4 3" xfId="56310"/>
    <cellStyle name="Currency 2 4 5 3 2 5" xfId="31762"/>
    <cellStyle name="Currency 2 4 5 3 2 6" xfId="31763"/>
    <cellStyle name="Currency 2 4 5 3 3" xfId="31764"/>
    <cellStyle name="Currency 2 4 5 3 3 2" xfId="31765"/>
    <cellStyle name="Currency 2 4 5 3 3 2 2" xfId="31766"/>
    <cellStyle name="Currency 2 4 5 3 3 2 3" xfId="56311"/>
    <cellStyle name="Currency 2 4 5 3 3 3" xfId="31767"/>
    <cellStyle name="Currency 2 4 5 3 3 4" xfId="31768"/>
    <cellStyle name="Currency 2 4 5 3 4" xfId="31769"/>
    <cellStyle name="Currency 2 4 5 3 4 2" xfId="31770"/>
    <cellStyle name="Currency 2 4 5 3 4 2 2" xfId="31771"/>
    <cellStyle name="Currency 2 4 5 3 4 2 3" xfId="56312"/>
    <cellStyle name="Currency 2 4 5 3 4 3" xfId="31772"/>
    <cellStyle name="Currency 2 4 5 3 4 4" xfId="31773"/>
    <cellStyle name="Currency 2 4 5 3 5" xfId="31774"/>
    <cellStyle name="Currency 2 4 5 3 5 2" xfId="31775"/>
    <cellStyle name="Currency 2 4 5 3 5 3" xfId="56313"/>
    <cellStyle name="Currency 2 4 5 3 6" xfId="31776"/>
    <cellStyle name="Currency 2 4 5 3 7" xfId="31777"/>
    <cellStyle name="Currency 2 4 5 4" xfId="31778"/>
    <cellStyle name="Currency 2 4 5 4 2" xfId="31779"/>
    <cellStyle name="Currency 2 4 5 4 2 2" xfId="31780"/>
    <cellStyle name="Currency 2 4 5 4 2 2 2" xfId="31781"/>
    <cellStyle name="Currency 2 4 5 4 2 2 3" xfId="56314"/>
    <cellStyle name="Currency 2 4 5 4 2 3" xfId="31782"/>
    <cellStyle name="Currency 2 4 5 4 2 4" xfId="31783"/>
    <cellStyle name="Currency 2 4 5 4 3" xfId="31784"/>
    <cellStyle name="Currency 2 4 5 4 3 2" xfId="31785"/>
    <cellStyle name="Currency 2 4 5 4 3 2 2" xfId="31786"/>
    <cellStyle name="Currency 2 4 5 4 3 2 3" xfId="56315"/>
    <cellStyle name="Currency 2 4 5 4 3 3" xfId="31787"/>
    <cellStyle name="Currency 2 4 5 4 3 4" xfId="31788"/>
    <cellStyle name="Currency 2 4 5 4 4" xfId="31789"/>
    <cellStyle name="Currency 2 4 5 4 4 2" xfId="31790"/>
    <cellStyle name="Currency 2 4 5 4 4 3" xfId="56316"/>
    <cellStyle name="Currency 2 4 5 4 5" xfId="31791"/>
    <cellStyle name="Currency 2 4 5 4 6" xfId="31792"/>
    <cellStyle name="Currency 2 4 5 5" xfId="31793"/>
    <cellStyle name="Currency 2 4 5 5 2" xfId="31794"/>
    <cellStyle name="Currency 2 4 5 5 2 2" xfId="31795"/>
    <cellStyle name="Currency 2 4 5 5 2 2 2" xfId="31796"/>
    <cellStyle name="Currency 2 4 5 5 2 2 3" xfId="56317"/>
    <cellStyle name="Currency 2 4 5 5 2 3" xfId="31797"/>
    <cellStyle name="Currency 2 4 5 5 2 4" xfId="31798"/>
    <cellStyle name="Currency 2 4 5 5 3" xfId="31799"/>
    <cellStyle name="Currency 2 4 5 5 3 2" xfId="31800"/>
    <cellStyle name="Currency 2 4 5 5 3 3" xfId="56318"/>
    <cellStyle name="Currency 2 4 5 5 4" xfId="31801"/>
    <cellStyle name="Currency 2 4 5 5 5" xfId="31802"/>
    <cellStyle name="Currency 2 4 5 6" xfId="31803"/>
    <cellStyle name="Currency 2 4 5 6 2" xfId="31804"/>
    <cellStyle name="Currency 2 4 5 6 2 2" xfId="31805"/>
    <cellStyle name="Currency 2 4 5 6 2 3" xfId="56319"/>
    <cellStyle name="Currency 2 4 5 6 3" xfId="31806"/>
    <cellStyle name="Currency 2 4 5 6 4" xfId="31807"/>
    <cellStyle name="Currency 2 4 5 7" xfId="31808"/>
    <cellStyle name="Currency 2 4 5 7 2" xfId="31809"/>
    <cellStyle name="Currency 2 4 5 7 2 2" xfId="31810"/>
    <cellStyle name="Currency 2 4 5 7 2 3" xfId="56320"/>
    <cellStyle name="Currency 2 4 5 7 3" xfId="31811"/>
    <cellStyle name="Currency 2 4 5 7 4" xfId="31812"/>
    <cellStyle name="Currency 2 4 5 8" xfId="31813"/>
    <cellStyle name="Currency 2 4 5 8 2" xfId="31814"/>
    <cellStyle name="Currency 2 4 5 8 3" xfId="56321"/>
    <cellStyle name="Currency 2 4 5 9" xfId="31815"/>
    <cellStyle name="Currency 2 4 6" xfId="31816"/>
    <cellStyle name="Currency 2 4 6 10" xfId="31817"/>
    <cellStyle name="Currency 2 4 6 2" xfId="31818"/>
    <cellStyle name="Currency 2 4 6 2 2" xfId="31819"/>
    <cellStyle name="Currency 2 4 6 2 2 2" xfId="31820"/>
    <cellStyle name="Currency 2 4 6 2 2 2 2" xfId="31821"/>
    <cellStyle name="Currency 2 4 6 2 2 2 2 2" xfId="31822"/>
    <cellStyle name="Currency 2 4 6 2 2 2 2 2 2" xfId="31823"/>
    <cellStyle name="Currency 2 4 6 2 2 2 2 2 3" xfId="56322"/>
    <cellStyle name="Currency 2 4 6 2 2 2 2 3" xfId="31824"/>
    <cellStyle name="Currency 2 4 6 2 2 2 2 4" xfId="31825"/>
    <cellStyle name="Currency 2 4 6 2 2 2 3" xfId="31826"/>
    <cellStyle name="Currency 2 4 6 2 2 2 3 2" xfId="31827"/>
    <cellStyle name="Currency 2 4 6 2 2 2 3 2 2" xfId="31828"/>
    <cellStyle name="Currency 2 4 6 2 2 2 3 2 3" xfId="56323"/>
    <cellStyle name="Currency 2 4 6 2 2 2 3 3" xfId="31829"/>
    <cellStyle name="Currency 2 4 6 2 2 2 3 4" xfId="31830"/>
    <cellStyle name="Currency 2 4 6 2 2 2 4" xfId="31831"/>
    <cellStyle name="Currency 2 4 6 2 2 2 4 2" xfId="31832"/>
    <cellStyle name="Currency 2 4 6 2 2 2 4 3" xfId="56324"/>
    <cellStyle name="Currency 2 4 6 2 2 2 5" xfId="31833"/>
    <cellStyle name="Currency 2 4 6 2 2 2 6" xfId="31834"/>
    <cellStyle name="Currency 2 4 6 2 2 3" xfId="31835"/>
    <cellStyle name="Currency 2 4 6 2 2 3 2" xfId="31836"/>
    <cellStyle name="Currency 2 4 6 2 2 3 2 2" xfId="31837"/>
    <cellStyle name="Currency 2 4 6 2 2 3 2 3" xfId="56325"/>
    <cellStyle name="Currency 2 4 6 2 2 3 3" xfId="31838"/>
    <cellStyle name="Currency 2 4 6 2 2 3 4" xfId="31839"/>
    <cellStyle name="Currency 2 4 6 2 2 4" xfId="31840"/>
    <cellStyle name="Currency 2 4 6 2 2 4 2" xfId="31841"/>
    <cellStyle name="Currency 2 4 6 2 2 4 2 2" xfId="31842"/>
    <cellStyle name="Currency 2 4 6 2 2 4 2 3" xfId="56326"/>
    <cellStyle name="Currency 2 4 6 2 2 4 3" xfId="31843"/>
    <cellStyle name="Currency 2 4 6 2 2 4 4" xfId="31844"/>
    <cellStyle name="Currency 2 4 6 2 2 5" xfId="31845"/>
    <cellStyle name="Currency 2 4 6 2 2 5 2" xfId="31846"/>
    <cellStyle name="Currency 2 4 6 2 2 5 3" xfId="56327"/>
    <cellStyle name="Currency 2 4 6 2 2 6" xfId="31847"/>
    <cellStyle name="Currency 2 4 6 2 2 7" xfId="31848"/>
    <cellStyle name="Currency 2 4 6 2 3" xfId="31849"/>
    <cellStyle name="Currency 2 4 6 2 3 2" xfId="31850"/>
    <cellStyle name="Currency 2 4 6 2 3 2 2" xfId="31851"/>
    <cellStyle name="Currency 2 4 6 2 3 2 2 2" xfId="31852"/>
    <cellStyle name="Currency 2 4 6 2 3 2 2 3" xfId="56328"/>
    <cellStyle name="Currency 2 4 6 2 3 2 3" xfId="31853"/>
    <cellStyle name="Currency 2 4 6 2 3 2 4" xfId="31854"/>
    <cellStyle name="Currency 2 4 6 2 3 3" xfId="31855"/>
    <cellStyle name="Currency 2 4 6 2 3 3 2" xfId="31856"/>
    <cellStyle name="Currency 2 4 6 2 3 3 2 2" xfId="31857"/>
    <cellStyle name="Currency 2 4 6 2 3 3 2 3" xfId="56329"/>
    <cellStyle name="Currency 2 4 6 2 3 3 3" xfId="31858"/>
    <cellStyle name="Currency 2 4 6 2 3 3 4" xfId="31859"/>
    <cellStyle name="Currency 2 4 6 2 3 4" xfId="31860"/>
    <cellStyle name="Currency 2 4 6 2 3 4 2" xfId="31861"/>
    <cellStyle name="Currency 2 4 6 2 3 4 3" xfId="56330"/>
    <cellStyle name="Currency 2 4 6 2 3 5" xfId="31862"/>
    <cellStyle name="Currency 2 4 6 2 3 6" xfId="31863"/>
    <cellStyle name="Currency 2 4 6 2 4" xfId="31864"/>
    <cellStyle name="Currency 2 4 6 2 4 2" xfId="31865"/>
    <cellStyle name="Currency 2 4 6 2 4 2 2" xfId="31866"/>
    <cellStyle name="Currency 2 4 6 2 4 2 3" xfId="56331"/>
    <cellStyle name="Currency 2 4 6 2 4 3" xfId="31867"/>
    <cellStyle name="Currency 2 4 6 2 4 4" xfId="31868"/>
    <cellStyle name="Currency 2 4 6 2 5" xfId="31869"/>
    <cellStyle name="Currency 2 4 6 2 5 2" xfId="31870"/>
    <cellStyle name="Currency 2 4 6 2 5 2 2" xfId="31871"/>
    <cellStyle name="Currency 2 4 6 2 5 2 3" xfId="56332"/>
    <cellStyle name="Currency 2 4 6 2 5 3" xfId="31872"/>
    <cellStyle name="Currency 2 4 6 2 5 4" xfId="31873"/>
    <cellStyle name="Currency 2 4 6 2 6" xfId="31874"/>
    <cellStyle name="Currency 2 4 6 2 6 2" xfId="31875"/>
    <cellStyle name="Currency 2 4 6 2 6 3" xfId="56333"/>
    <cellStyle name="Currency 2 4 6 2 7" xfId="31876"/>
    <cellStyle name="Currency 2 4 6 2 8" xfId="31877"/>
    <cellStyle name="Currency 2 4 6 3" xfId="31878"/>
    <cellStyle name="Currency 2 4 6 3 2" xfId="31879"/>
    <cellStyle name="Currency 2 4 6 3 2 2" xfId="31880"/>
    <cellStyle name="Currency 2 4 6 3 2 2 2" xfId="31881"/>
    <cellStyle name="Currency 2 4 6 3 2 2 2 2" xfId="31882"/>
    <cellStyle name="Currency 2 4 6 3 2 2 2 3" xfId="56334"/>
    <cellStyle name="Currency 2 4 6 3 2 2 3" xfId="31883"/>
    <cellStyle name="Currency 2 4 6 3 2 2 4" xfId="31884"/>
    <cellStyle name="Currency 2 4 6 3 2 3" xfId="31885"/>
    <cellStyle name="Currency 2 4 6 3 2 3 2" xfId="31886"/>
    <cellStyle name="Currency 2 4 6 3 2 3 2 2" xfId="31887"/>
    <cellStyle name="Currency 2 4 6 3 2 3 2 3" xfId="56335"/>
    <cellStyle name="Currency 2 4 6 3 2 3 3" xfId="31888"/>
    <cellStyle name="Currency 2 4 6 3 2 3 4" xfId="31889"/>
    <cellStyle name="Currency 2 4 6 3 2 4" xfId="31890"/>
    <cellStyle name="Currency 2 4 6 3 2 4 2" xfId="31891"/>
    <cellStyle name="Currency 2 4 6 3 2 4 3" xfId="56336"/>
    <cellStyle name="Currency 2 4 6 3 2 5" xfId="31892"/>
    <cellStyle name="Currency 2 4 6 3 2 6" xfId="31893"/>
    <cellStyle name="Currency 2 4 6 3 3" xfId="31894"/>
    <cellStyle name="Currency 2 4 6 3 3 2" xfId="31895"/>
    <cellStyle name="Currency 2 4 6 3 3 2 2" xfId="31896"/>
    <cellStyle name="Currency 2 4 6 3 3 2 3" xfId="56337"/>
    <cellStyle name="Currency 2 4 6 3 3 3" xfId="31897"/>
    <cellStyle name="Currency 2 4 6 3 3 4" xfId="31898"/>
    <cellStyle name="Currency 2 4 6 3 4" xfId="31899"/>
    <cellStyle name="Currency 2 4 6 3 4 2" xfId="31900"/>
    <cellStyle name="Currency 2 4 6 3 4 2 2" xfId="31901"/>
    <cellStyle name="Currency 2 4 6 3 4 2 3" xfId="56338"/>
    <cellStyle name="Currency 2 4 6 3 4 3" xfId="31902"/>
    <cellStyle name="Currency 2 4 6 3 4 4" xfId="31903"/>
    <cellStyle name="Currency 2 4 6 3 5" xfId="31904"/>
    <cellStyle name="Currency 2 4 6 3 5 2" xfId="31905"/>
    <cellStyle name="Currency 2 4 6 3 5 3" xfId="56339"/>
    <cellStyle name="Currency 2 4 6 3 6" xfId="31906"/>
    <cellStyle name="Currency 2 4 6 3 7" xfId="31907"/>
    <cellStyle name="Currency 2 4 6 4" xfId="31908"/>
    <cellStyle name="Currency 2 4 6 4 2" xfId="31909"/>
    <cellStyle name="Currency 2 4 6 4 2 2" xfId="31910"/>
    <cellStyle name="Currency 2 4 6 4 2 2 2" xfId="31911"/>
    <cellStyle name="Currency 2 4 6 4 2 2 3" xfId="56340"/>
    <cellStyle name="Currency 2 4 6 4 2 3" xfId="31912"/>
    <cellStyle name="Currency 2 4 6 4 2 4" xfId="31913"/>
    <cellStyle name="Currency 2 4 6 4 3" xfId="31914"/>
    <cellStyle name="Currency 2 4 6 4 3 2" xfId="31915"/>
    <cellStyle name="Currency 2 4 6 4 3 2 2" xfId="31916"/>
    <cellStyle name="Currency 2 4 6 4 3 2 3" xfId="56341"/>
    <cellStyle name="Currency 2 4 6 4 3 3" xfId="31917"/>
    <cellStyle name="Currency 2 4 6 4 3 4" xfId="31918"/>
    <cellStyle name="Currency 2 4 6 4 4" xfId="31919"/>
    <cellStyle name="Currency 2 4 6 4 4 2" xfId="31920"/>
    <cellStyle name="Currency 2 4 6 4 4 3" xfId="56342"/>
    <cellStyle name="Currency 2 4 6 4 5" xfId="31921"/>
    <cellStyle name="Currency 2 4 6 4 6" xfId="31922"/>
    <cellStyle name="Currency 2 4 6 5" xfId="31923"/>
    <cellStyle name="Currency 2 4 6 5 2" xfId="31924"/>
    <cellStyle name="Currency 2 4 6 5 2 2" xfId="31925"/>
    <cellStyle name="Currency 2 4 6 5 2 2 2" xfId="31926"/>
    <cellStyle name="Currency 2 4 6 5 2 2 3" xfId="56343"/>
    <cellStyle name="Currency 2 4 6 5 2 3" xfId="31927"/>
    <cellStyle name="Currency 2 4 6 5 2 4" xfId="31928"/>
    <cellStyle name="Currency 2 4 6 5 3" xfId="31929"/>
    <cellStyle name="Currency 2 4 6 5 3 2" xfId="31930"/>
    <cellStyle name="Currency 2 4 6 5 3 3" xfId="56344"/>
    <cellStyle name="Currency 2 4 6 5 4" xfId="31931"/>
    <cellStyle name="Currency 2 4 6 5 5" xfId="31932"/>
    <cellStyle name="Currency 2 4 6 6" xfId="31933"/>
    <cellStyle name="Currency 2 4 6 6 2" xfId="31934"/>
    <cellStyle name="Currency 2 4 6 6 2 2" xfId="31935"/>
    <cellStyle name="Currency 2 4 6 6 2 3" xfId="56345"/>
    <cellStyle name="Currency 2 4 6 6 3" xfId="31936"/>
    <cellStyle name="Currency 2 4 6 6 4" xfId="31937"/>
    <cellStyle name="Currency 2 4 6 7" xfId="31938"/>
    <cellStyle name="Currency 2 4 6 7 2" xfId="31939"/>
    <cellStyle name="Currency 2 4 6 7 2 2" xfId="31940"/>
    <cellStyle name="Currency 2 4 6 7 2 3" xfId="56346"/>
    <cellStyle name="Currency 2 4 6 7 3" xfId="31941"/>
    <cellStyle name="Currency 2 4 6 7 4" xfId="31942"/>
    <cellStyle name="Currency 2 4 6 8" xfId="31943"/>
    <cellStyle name="Currency 2 4 6 8 2" xfId="31944"/>
    <cellStyle name="Currency 2 4 6 8 3" xfId="56347"/>
    <cellStyle name="Currency 2 4 6 9" xfId="31945"/>
    <cellStyle name="Currency 2 4 7" xfId="31946"/>
    <cellStyle name="Currency 2 4 7 2" xfId="31947"/>
    <cellStyle name="Currency 2 4 7 2 2" xfId="31948"/>
    <cellStyle name="Currency 2 4 7 2 2 2" xfId="31949"/>
    <cellStyle name="Currency 2 4 7 2 2 2 2" xfId="31950"/>
    <cellStyle name="Currency 2 4 7 2 2 2 2 2" xfId="31951"/>
    <cellStyle name="Currency 2 4 7 2 2 2 2 3" xfId="56348"/>
    <cellStyle name="Currency 2 4 7 2 2 2 3" xfId="31952"/>
    <cellStyle name="Currency 2 4 7 2 2 2 4" xfId="31953"/>
    <cellStyle name="Currency 2 4 7 2 2 3" xfId="31954"/>
    <cellStyle name="Currency 2 4 7 2 2 3 2" xfId="31955"/>
    <cellStyle name="Currency 2 4 7 2 2 3 2 2" xfId="31956"/>
    <cellStyle name="Currency 2 4 7 2 2 3 2 3" xfId="56349"/>
    <cellStyle name="Currency 2 4 7 2 2 3 3" xfId="31957"/>
    <cellStyle name="Currency 2 4 7 2 2 3 4" xfId="31958"/>
    <cellStyle name="Currency 2 4 7 2 2 4" xfId="31959"/>
    <cellStyle name="Currency 2 4 7 2 2 4 2" xfId="31960"/>
    <cellStyle name="Currency 2 4 7 2 2 4 3" xfId="56350"/>
    <cellStyle name="Currency 2 4 7 2 2 5" xfId="31961"/>
    <cellStyle name="Currency 2 4 7 2 2 6" xfId="31962"/>
    <cellStyle name="Currency 2 4 7 2 3" xfId="31963"/>
    <cellStyle name="Currency 2 4 7 2 3 2" xfId="31964"/>
    <cellStyle name="Currency 2 4 7 2 3 2 2" xfId="31965"/>
    <cellStyle name="Currency 2 4 7 2 3 2 3" xfId="56351"/>
    <cellStyle name="Currency 2 4 7 2 3 3" xfId="31966"/>
    <cellStyle name="Currency 2 4 7 2 3 4" xfId="31967"/>
    <cellStyle name="Currency 2 4 7 2 4" xfId="31968"/>
    <cellStyle name="Currency 2 4 7 2 4 2" xfId="31969"/>
    <cellStyle name="Currency 2 4 7 2 4 2 2" xfId="31970"/>
    <cellStyle name="Currency 2 4 7 2 4 2 3" xfId="56352"/>
    <cellStyle name="Currency 2 4 7 2 4 3" xfId="31971"/>
    <cellStyle name="Currency 2 4 7 2 4 4" xfId="31972"/>
    <cellStyle name="Currency 2 4 7 2 5" xfId="31973"/>
    <cellStyle name="Currency 2 4 7 2 5 2" xfId="31974"/>
    <cellStyle name="Currency 2 4 7 2 5 3" xfId="56353"/>
    <cellStyle name="Currency 2 4 7 2 6" xfId="31975"/>
    <cellStyle name="Currency 2 4 7 2 7" xfId="31976"/>
    <cellStyle name="Currency 2 4 7 3" xfId="31977"/>
    <cellStyle name="Currency 2 4 7 3 2" xfId="31978"/>
    <cellStyle name="Currency 2 4 7 3 2 2" xfId="31979"/>
    <cellStyle name="Currency 2 4 7 3 2 2 2" xfId="31980"/>
    <cellStyle name="Currency 2 4 7 3 2 2 3" xfId="56354"/>
    <cellStyle name="Currency 2 4 7 3 2 3" xfId="31981"/>
    <cellStyle name="Currency 2 4 7 3 2 4" xfId="31982"/>
    <cellStyle name="Currency 2 4 7 3 3" xfId="31983"/>
    <cellStyle name="Currency 2 4 7 3 3 2" xfId="31984"/>
    <cellStyle name="Currency 2 4 7 3 3 2 2" xfId="31985"/>
    <cellStyle name="Currency 2 4 7 3 3 2 3" xfId="56355"/>
    <cellStyle name="Currency 2 4 7 3 3 3" xfId="31986"/>
    <cellStyle name="Currency 2 4 7 3 3 4" xfId="31987"/>
    <cellStyle name="Currency 2 4 7 3 4" xfId="31988"/>
    <cellStyle name="Currency 2 4 7 3 4 2" xfId="31989"/>
    <cellStyle name="Currency 2 4 7 3 4 3" xfId="56356"/>
    <cellStyle name="Currency 2 4 7 3 5" xfId="31990"/>
    <cellStyle name="Currency 2 4 7 3 6" xfId="31991"/>
    <cellStyle name="Currency 2 4 7 4" xfId="31992"/>
    <cellStyle name="Currency 2 4 7 4 2" xfId="31993"/>
    <cellStyle name="Currency 2 4 7 4 2 2" xfId="31994"/>
    <cellStyle name="Currency 2 4 7 4 2 3" xfId="56357"/>
    <cellStyle name="Currency 2 4 7 4 3" xfId="31995"/>
    <cellStyle name="Currency 2 4 7 4 4" xfId="31996"/>
    <cellStyle name="Currency 2 4 7 5" xfId="31997"/>
    <cellStyle name="Currency 2 4 7 5 2" xfId="31998"/>
    <cellStyle name="Currency 2 4 7 5 2 2" xfId="31999"/>
    <cellStyle name="Currency 2 4 7 5 2 3" xfId="56358"/>
    <cellStyle name="Currency 2 4 7 5 3" xfId="32000"/>
    <cellStyle name="Currency 2 4 7 5 4" xfId="32001"/>
    <cellStyle name="Currency 2 4 7 6" xfId="32002"/>
    <cellStyle name="Currency 2 4 7 6 2" xfId="32003"/>
    <cellStyle name="Currency 2 4 7 6 3" xfId="56359"/>
    <cellStyle name="Currency 2 4 7 7" xfId="32004"/>
    <cellStyle name="Currency 2 4 7 8" xfId="32005"/>
    <cellStyle name="Currency 2 4 8" xfId="32006"/>
    <cellStyle name="Currency 2 4 8 2" xfId="32007"/>
    <cellStyle name="Currency 2 4 8 2 2" xfId="32008"/>
    <cellStyle name="Currency 2 4 8 2 2 2" xfId="32009"/>
    <cellStyle name="Currency 2 4 8 2 2 2 2" xfId="32010"/>
    <cellStyle name="Currency 2 4 8 2 2 2 3" xfId="56360"/>
    <cellStyle name="Currency 2 4 8 2 2 3" xfId="32011"/>
    <cellStyle name="Currency 2 4 8 2 2 4" xfId="32012"/>
    <cellStyle name="Currency 2 4 8 2 3" xfId="32013"/>
    <cellStyle name="Currency 2 4 8 2 3 2" xfId="32014"/>
    <cellStyle name="Currency 2 4 8 2 3 2 2" xfId="32015"/>
    <cellStyle name="Currency 2 4 8 2 3 2 3" xfId="56361"/>
    <cellStyle name="Currency 2 4 8 2 3 3" xfId="32016"/>
    <cellStyle name="Currency 2 4 8 2 3 4" xfId="32017"/>
    <cellStyle name="Currency 2 4 8 2 4" xfId="32018"/>
    <cellStyle name="Currency 2 4 8 2 4 2" xfId="32019"/>
    <cellStyle name="Currency 2 4 8 2 4 3" xfId="56362"/>
    <cellStyle name="Currency 2 4 8 2 5" xfId="32020"/>
    <cellStyle name="Currency 2 4 8 2 6" xfId="32021"/>
    <cellStyle name="Currency 2 4 8 3" xfId="32022"/>
    <cellStyle name="Currency 2 4 8 3 2" xfId="32023"/>
    <cellStyle name="Currency 2 4 8 3 2 2" xfId="32024"/>
    <cellStyle name="Currency 2 4 8 3 2 3" xfId="56363"/>
    <cellStyle name="Currency 2 4 8 3 3" xfId="32025"/>
    <cellStyle name="Currency 2 4 8 3 4" xfId="32026"/>
    <cellStyle name="Currency 2 4 8 4" xfId="32027"/>
    <cellStyle name="Currency 2 4 8 4 2" xfId="32028"/>
    <cellStyle name="Currency 2 4 8 4 2 2" xfId="32029"/>
    <cellStyle name="Currency 2 4 8 4 2 3" xfId="56364"/>
    <cellStyle name="Currency 2 4 8 4 3" xfId="32030"/>
    <cellStyle name="Currency 2 4 8 4 4" xfId="32031"/>
    <cellStyle name="Currency 2 4 8 5" xfId="32032"/>
    <cellStyle name="Currency 2 4 8 5 2" xfId="32033"/>
    <cellStyle name="Currency 2 4 8 5 3" xfId="56365"/>
    <cellStyle name="Currency 2 4 8 6" xfId="32034"/>
    <cellStyle name="Currency 2 4 8 7" xfId="32035"/>
    <cellStyle name="Currency 2 4 9" xfId="32036"/>
    <cellStyle name="Currency 2 4 9 2" xfId="32037"/>
    <cellStyle name="Currency 2 4 9 2 2" xfId="32038"/>
    <cellStyle name="Currency 2 4 9 2 2 2" xfId="32039"/>
    <cellStyle name="Currency 2 4 9 2 2 3" xfId="56366"/>
    <cellStyle name="Currency 2 4 9 2 3" xfId="32040"/>
    <cellStyle name="Currency 2 4 9 2 4" xfId="32041"/>
    <cellStyle name="Currency 2 4 9 3" xfId="32042"/>
    <cellStyle name="Currency 2 4 9 3 2" xfId="32043"/>
    <cellStyle name="Currency 2 4 9 3 2 2" xfId="32044"/>
    <cellStyle name="Currency 2 4 9 3 2 3" xfId="56367"/>
    <cellStyle name="Currency 2 4 9 3 3" xfId="32045"/>
    <cellStyle name="Currency 2 4 9 3 4" xfId="32046"/>
    <cellStyle name="Currency 2 4 9 4" xfId="32047"/>
    <cellStyle name="Currency 2 4 9 4 2" xfId="32048"/>
    <cellStyle name="Currency 2 4 9 4 3" xfId="56368"/>
    <cellStyle name="Currency 2 4 9 5" xfId="32049"/>
    <cellStyle name="Currency 2 4 9 6" xfId="32050"/>
    <cellStyle name="Currency 2 5" xfId="32051"/>
    <cellStyle name="Currency 2 5 10" xfId="32052"/>
    <cellStyle name="Currency 2 5 10 2" xfId="32053"/>
    <cellStyle name="Currency 2 5 10 2 2" xfId="32054"/>
    <cellStyle name="Currency 2 5 10 2 3" xfId="56369"/>
    <cellStyle name="Currency 2 5 10 3" xfId="32055"/>
    <cellStyle name="Currency 2 5 10 4" xfId="32056"/>
    <cellStyle name="Currency 2 5 11" xfId="32057"/>
    <cellStyle name="Currency 2 5 11 2" xfId="32058"/>
    <cellStyle name="Currency 2 5 11 2 2" xfId="32059"/>
    <cellStyle name="Currency 2 5 11 2 3" xfId="56370"/>
    <cellStyle name="Currency 2 5 11 3" xfId="32060"/>
    <cellStyle name="Currency 2 5 11 4" xfId="32061"/>
    <cellStyle name="Currency 2 5 12" xfId="32062"/>
    <cellStyle name="Currency 2 5 12 2" xfId="32063"/>
    <cellStyle name="Currency 2 5 12 3" xfId="56371"/>
    <cellStyle name="Currency 2 5 13" xfId="32064"/>
    <cellStyle name="Currency 2 5 14" xfId="32065"/>
    <cellStyle name="Currency 2 5 2" xfId="32066"/>
    <cellStyle name="Currency 2 5 2 10" xfId="32067"/>
    <cellStyle name="Currency 2 5 2 11" xfId="32068"/>
    <cellStyle name="Currency 2 5 2 2" xfId="32069"/>
    <cellStyle name="Currency 2 5 2 2 10" xfId="32070"/>
    <cellStyle name="Currency 2 5 2 2 2" xfId="32071"/>
    <cellStyle name="Currency 2 5 2 2 2 2" xfId="32072"/>
    <cellStyle name="Currency 2 5 2 2 2 2 2" xfId="32073"/>
    <cellStyle name="Currency 2 5 2 2 2 2 2 2" xfId="32074"/>
    <cellStyle name="Currency 2 5 2 2 2 2 2 2 2" xfId="32075"/>
    <cellStyle name="Currency 2 5 2 2 2 2 2 2 2 2" xfId="32076"/>
    <cellStyle name="Currency 2 5 2 2 2 2 2 2 2 3" xfId="56372"/>
    <cellStyle name="Currency 2 5 2 2 2 2 2 2 3" xfId="32077"/>
    <cellStyle name="Currency 2 5 2 2 2 2 2 2 4" xfId="32078"/>
    <cellStyle name="Currency 2 5 2 2 2 2 2 3" xfId="32079"/>
    <cellStyle name="Currency 2 5 2 2 2 2 2 3 2" xfId="32080"/>
    <cellStyle name="Currency 2 5 2 2 2 2 2 3 2 2" xfId="32081"/>
    <cellStyle name="Currency 2 5 2 2 2 2 2 3 2 3" xfId="56373"/>
    <cellStyle name="Currency 2 5 2 2 2 2 2 3 3" xfId="32082"/>
    <cellStyle name="Currency 2 5 2 2 2 2 2 3 4" xfId="32083"/>
    <cellStyle name="Currency 2 5 2 2 2 2 2 4" xfId="32084"/>
    <cellStyle name="Currency 2 5 2 2 2 2 2 4 2" xfId="32085"/>
    <cellStyle name="Currency 2 5 2 2 2 2 2 4 3" xfId="56374"/>
    <cellStyle name="Currency 2 5 2 2 2 2 2 5" xfId="32086"/>
    <cellStyle name="Currency 2 5 2 2 2 2 2 6" xfId="32087"/>
    <cellStyle name="Currency 2 5 2 2 2 2 3" xfId="32088"/>
    <cellStyle name="Currency 2 5 2 2 2 2 3 2" xfId="32089"/>
    <cellStyle name="Currency 2 5 2 2 2 2 3 2 2" xfId="32090"/>
    <cellStyle name="Currency 2 5 2 2 2 2 3 2 3" xfId="56375"/>
    <cellStyle name="Currency 2 5 2 2 2 2 3 3" xfId="32091"/>
    <cellStyle name="Currency 2 5 2 2 2 2 3 4" xfId="32092"/>
    <cellStyle name="Currency 2 5 2 2 2 2 4" xfId="32093"/>
    <cellStyle name="Currency 2 5 2 2 2 2 4 2" xfId="32094"/>
    <cellStyle name="Currency 2 5 2 2 2 2 4 2 2" xfId="32095"/>
    <cellStyle name="Currency 2 5 2 2 2 2 4 2 3" xfId="56376"/>
    <cellStyle name="Currency 2 5 2 2 2 2 4 3" xfId="32096"/>
    <cellStyle name="Currency 2 5 2 2 2 2 4 4" xfId="32097"/>
    <cellStyle name="Currency 2 5 2 2 2 2 5" xfId="32098"/>
    <cellStyle name="Currency 2 5 2 2 2 2 5 2" xfId="32099"/>
    <cellStyle name="Currency 2 5 2 2 2 2 5 3" xfId="56377"/>
    <cellStyle name="Currency 2 5 2 2 2 2 6" xfId="32100"/>
    <cellStyle name="Currency 2 5 2 2 2 2 7" xfId="32101"/>
    <cellStyle name="Currency 2 5 2 2 2 3" xfId="32102"/>
    <cellStyle name="Currency 2 5 2 2 2 3 2" xfId="32103"/>
    <cellStyle name="Currency 2 5 2 2 2 3 2 2" xfId="32104"/>
    <cellStyle name="Currency 2 5 2 2 2 3 2 2 2" xfId="32105"/>
    <cellStyle name="Currency 2 5 2 2 2 3 2 2 3" xfId="56378"/>
    <cellStyle name="Currency 2 5 2 2 2 3 2 3" xfId="32106"/>
    <cellStyle name="Currency 2 5 2 2 2 3 2 4" xfId="32107"/>
    <cellStyle name="Currency 2 5 2 2 2 3 3" xfId="32108"/>
    <cellStyle name="Currency 2 5 2 2 2 3 3 2" xfId="32109"/>
    <cellStyle name="Currency 2 5 2 2 2 3 3 2 2" xfId="32110"/>
    <cellStyle name="Currency 2 5 2 2 2 3 3 2 3" xfId="56379"/>
    <cellStyle name="Currency 2 5 2 2 2 3 3 3" xfId="32111"/>
    <cellStyle name="Currency 2 5 2 2 2 3 3 4" xfId="32112"/>
    <cellStyle name="Currency 2 5 2 2 2 3 4" xfId="32113"/>
    <cellStyle name="Currency 2 5 2 2 2 3 4 2" xfId="32114"/>
    <cellStyle name="Currency 2 5 2 2 2 3 4 3" xfId="56380"/>
    <cellStyle name="Currency 2 5 2 2 2 3 5" xfId="32115"/>
    <cellStyle name="Currency 2 5 2 2 2 3 6" xfId="32116"/>
    <cellStyle name="Currency 2 5 2 2 2 4" xfId="32117"/>
    <cellStyle name="Currency 2 5 2 2 2 4 2" xfId="32118"/>
    <cellStyle name="Currency 2 5 2 2 2 4 2 2" xfId="32119"/>
    <cellStyle name="Currency 2 5 2 2 2 4 2 3" xfId="56381"/>
    <cellStyle name="Currency 2 5 2 2 2 4 3" xfId="32120"/>
    <cellStyle name="Currency 2 5 2 2 2 4 4" xfId="32121"/>
    <cellStyle name="Currency 2 5 2 2 2 5" xfId="32122"/>
    <cellStyle name="Currency 2 5 2 2 2 5 2" xfId="32123"/>
    <cellStyle name="Currency 2 5 2 2 2 5 2 2" xfId="32124"/>
    <cellStyle name="Currency 2 5 2 2 2 5 2 3" xfId="56382"/>
    <cellStyle name="Currency 2 5 2 2 2 5 3" xfId="32125"/>
    <cellStyle name="Currency 2 5 2 2 2 5 4" xfId="32126"/>
    <cellStyle name="Currency 2 5 2 2 2 6" xfId="32127"/>
    <cellStyle name="Currency 2 5 2 2 2 6 2" xfId="32128"/>
    <cellStyle name="Currency 2 5 2 2 2 6 3" xfId="56383"/>
    <cellStyle name="Currency 2 5 2 2 2 7" xfId="32129"/>
    <cellStyle name="Currency 2 5 2 2 2 8" xfId="32130"/>
    <cellStyle name="Currency 2 5 2 2 3" xfId="32131"/>
    <cellStyle name="Currency 2 5 2 2 3 2" xfId="32132"/>
    <cellStyle name="Currency 2 5 2 2 3 2 2" xfId="32133"/>
    <cellStyle name="Currency 2 5 2 2 3 2 2 2" xfId="32134"/>
    <cellStyle name="Currency 2 5 2 2 3 2 2 2 2" xfId="32135"/>
    <cellStyle name="Currency 2 5 2 2 3 2 2 2 3" xfId="56384"/>
    <cellStyle name="Currency 2 5 2 2 3 2 2 3" xfId="32136"/>
    <cellStyle name="Currency 2 5 2 2 3 2 2 4" xfId="32137"/>
    <cellStyle name="Currency 2 5 2 2 3 2 3" xfId="32138"/>
    <cellStyle name="Currency 2 5 2 2 3 2 3 2" xfId="32139"/>
    <cellStyle name="Currency 2 5 2 2 3 2 3 2 2" xfId="32140"/>
    <cellStyle name="Currency 2 5 2 2 3 2 3 2 3" xfId="56385"/>
    <cellStyle name="Currency 2 5 2 2 3 2 3 3" xfId="32141"/>
    <cellStyle name="Currency 2 5 2 2 3 2 3 4" xfId="32142"/>
    <cellStyle name="Currency 2 5 2 2 3 2 4" xfId="32143"/>
    <cellStyle name="Currency 2 5 2 2 3 2 4 2" xfId="32144"/>
    <cellStyle name="Currency 2 5 2 2 3 2 4 3" xfId="56386"/>
    <cellStyle name="Currency 2 5 2 2 3 2 5" xfId="32145"/>
    <cellStyle name="Currency 2 5 2 2 3 2 6" xfId="32146"/>
    <cellStyle name="Currency 2 5 2 2 3 3" xfId="32147"/>
    <cellStyle name="Currency 2 5 2 2 3 3 2" xfId="32148"/>
    <cellStyle name="Currency 2 5 2 2 3 3 2 2" xfId="32149"/>
    <cellStyle name="Currency 2 5 2 2 3 3 2 3" xfId="56387"/>
    <cellStyle name="Currency 2 5 2 2 3 3 3" xfId="32150"/>
    <cellStyle name="Currency 2 5 2 2 3 3 4" xfId="32151"/>
    <cellStyle name="Currency 2 5 2 2 3 4" xfId="32152"/>
    <cellStyle name="Currency 2 5 2 2 3 4 2" xfId="32153"/>
    <cellStyle name="Currency 2 5 2 2 3 4 2 2" xfId="32154"/>
    <cellStyle name="Currency 2 5 2 2 3 4 2 3" xfId="56388"/>
    <cellStyle name="Currency 2 5 2 2 3 4 3" xfId="32155"/>
    <cellStyle name="Currency 2 5 2 2 3 4 4" xfId="32156"/>
    <cellStyle name="Currency 2 5 2 2 3 5" xfId="32157"/>
    <cellStyle name="Currency 2 5 2 2 3 5 2" xfId="32158"/>
    <cellStyle name="Currency 2 5 2 2 3 5 3" xfId="56389"/>
    <cellStyle name="Currency 2 5 2 2 3 6" xfId="32159"/>
    <cellStyle name="Currency 2 5 2 2 3 7" xfId="32160"/>
    <cellStyle name="Currency 2 5 2 2 4" xfId="32161"/>
    <cellStyle name="Currency 2 5 2 2 4 2" xfId="32162"/>
    <cellStyle name="Currency 2 5 2 2 4 2 2" xfId="32163"/>
    <cellStyle name="Currency 2 5 2 2 4 2 2 2" xfId="32164"/>
    <cellStyle name="Currency 2 5 2 2 4 2 2 3" xfId="56390"/>
    <cellStyle name="Currency 2 5 2 2 4 2 3" xfId="32165"/>
    <cellStyle name="Currency 2 5 2 2 4 2 4" xfId="32166"/>
    <cellStyle name="Currency 2 5 2 2 4 3" xfId="32167"/>
    <cellStyle name="Currency 2 5 2 2 4 3 2" xfId="32168"/>
    <cellStyle name="Currency 2 5 2 2 4 3 2 2" xfId="32169"/>
    <cellStyle name="Currency 2 5 2 2 4 3 2 3" xfId="56391"/>
    <cellStyle name="Currency 2 5 2 2 4 3 3" xfId="32170"/>
    <cellStyle name="Currency 2 5 2 2 4 3 4" xfId="32171"/>
    <cellStyle name="Currency 2 5 2 2 4 4" xfId="32172"/>
    <cellStyle name="Currency 2 5 2 2 4 4 2" xfId="32173"/>
    <cellStyle name="Currency 2 5 2 2 4 4 3" xfId="56392"/>
    <cellStyle name="Currency 2 5 2 2 4 5" xfId="32174"/>
    <cellStyle name="Currency 2 5 2 2 4 6" xfId="32175"/>
    <cellStyle name="Currency 2 5 2 2 5" xfId="32176"/>
    <cellStyle name="Currency 2 5 2 2 5 2" xfId="32177"/>
    <cellStyle name="Currency 2 5 2 2 5 2 2" xfId="32178"/>
    <cellStyle name="Currency 2 5 2 2 5 2 2 2" xfId="32179"/>
    <cellStyle name="Currency 2 5 2 2 5 2 2 3" xfId="56393"/>
    <cellStyle name="Currency 2 5 2 2 5 2 3" xfId="32180"/>
    <cellStyle name="Currency 2 5 2 2 5 2 4" xfId="32181"/>
    <cellStyle name="Currency 2 5 2 2 5 3" xfId="32182"/>
    <cellStyle name="Currency 2 5 2 2 5 3 2" xfId="32183"/>
    <cellStyle name="Currency 2 5 2 2 5 3 3" xfId="56394"/>
    <cellStyle name="Currency 2 5 2 2 5 4" xfId="32184"/>
    <cellStyle name="Currency 2 5 2 2 5 5" xfId="32185"/>
    <cellStyle name="Currency 2 5 2 2 6" xfId="32186"/>
    <cellStyle name="Currency 2 5 2 2 6 2" xfId="32187"/>
    <cellStyle name="Currency 2 5 2 2 6 2 2" xfId="32188"/>
    <cellStyle name="Currency 2 5 2 2 6 2 3" xfId="56395"/>
    <cellStyle name="Currency 2 5 2 2 6 3" xfId="32189"/>
    <cellStyle name="Currency 2 5 2 2 6 4" xfId="32190"/>
    <cellStyle name="Currency 2 5 2 2 7" xfId="32191"/>
    <cellStyle name="Currency 2 5 2 2 7 2" xfId="32192"/>
    <cellStyle name="Currency 2 5 2 2 7 2 2" xfId="32193"/>
    <cellStyle name="Currency 2 5 2 2 7 2 3" xfId="56396"/>
    <cellStyle name="Currency 2 5 2 2 7 3" xfId="32194"/>
    <cellStyle name="Currency 2 5 2 2 7 4" xfId="32195"/>
    <cellStyle name="Currency 2 5 2 2 8" xfId="32196"/>
    <cellStyle name="Currency 2 5 2 2 8 2" xfId="32197"/>
    <cellStyle name="Currency 2 5 2 2 8 3" xfId="56397"/>
    <cellStyle name="Currency 2 5 2 2 9" xfId="32198"/>
    <cellStyle name="Currency 2 5 2 3" xfId="32199"/>
    <cellStyle name="Currency 2 5 2 3 2" xfId="32200"/>
    <cellStyle name="Currency 2 5 2 3 2 2" xfId="32201"/>
    <cellStyle name="Currency 2 5 2 3 2 2 2" xfId="32202"/>
    <cellStyle name="Currency 2 5 2 3 2 2 2 2" xfId="32203"/>
    <cellStyle name="Currency 2 5 2 3 2 2 2 2 2" xfId="32204"/>
    <cellStyle name="Currency 2 5 2 3 2 2 2 2 3" xfId="56398"/>
    <cellStyle name="Currency 2 5 2 3 2 2 2 3" xfId="32205"/>
    <cellStyle name="Currency 2 5 2 3 2 2 2 4" xfId="32206"/>
    <cellStyle name="Currency 2 5 2 3 2 2 3" xfId="32207"/>
    <cellStyle name="Currency 2 5 2 3 2 2 3 2" xfId="32208"/>
    <cellStyle name="Currency 2 5 2 3 2 2 3 2 2" xfId="32209"/>
    <cellStyle name="Currency 2 5 2 3 2 2 3 2 3" xfId="56399"/>
    <cellStyle name="Currency 2 5 2 3 2 2 3 3" xfId="32210"/>
    <cellStyle name="Currency 2 5 2 3 2 2 3 4" xfId="32211"/>
    <cellStyle name="Currency 2 5 2 3 2 2 4" xfId="32212"/>
    <cellStyle name="Currency 2 5 2 3 2 2 4 2" xfId="32213"/>
    <cellStyle name="Currency 2 5 2 3 2 2 4 3" xfId="56400"/>
    <cellStyle name="Currency 2 5 2 3 2 2 5" xfId="32214"/>
    <cellStyle name="Currency 2 5 2 3 2 2 6" xfId="32215"/>
    <cellStyle name="Currency 2 5 2 3 2 3" xfId="32216"/>
    <cellStyle name="Currency 2 5 2 3 2 3 2" xfId="32217"/>
    <cellStyle name="Currency 2 5 2 3 2 3 2 2" xfId="32218"/>
    <cellStyle name="Currency 2 5 2 3 2 3 2 3" xfId="56401"/>
    <cellStyle name="Currency 2 5 2 3 2 3 3" xfId="32219"/>
    <cellStyle name="Currency 2 5 2 3 2 3 4" xfId="32220"/>
    <cellStyle name="Currency 2 5 2 3 2 4" xfId="32221"/>
    <cellStyle name="Currency 2 5 2 3 2 4 2" xfId="32222"/>
    <cellStyle name="Currency 2 5 2 3 2 4 2 2" xfId="32223"/>
    <cellStyle name="Currency 2 5 2 3 2 4 2 3" xfId="56402"/>
    <cellStyle name="Currency 2 5 2 3 2 4 3" xfId="32224"/>
    <cellStyle name="Currency 2 5 2 3 2 4 4" xfId="32225"/>
    <cellStyle name="Currency 2 5 2 3 2 5" xfId="32226"/>
    <cellStyle name="Currency 2 5 2 3 2 5 2" xfId="32227"/>
    <cellStyle name="Currency 2 5 2 3 2 5 3" xfId="56403"/>
    <cellStyle name="Currency 2 5 2 3 2 6" xfId="32228"/>
    <cellStyle name="Currency 2 5 2 3 2 7" xfId="32229"/>
    <cellStyle name="Currency 2 5 2 3 3" xfId="32230"/>
    <cellStyle name="Currency 2 5 2 3 3 2" xfId="32231"/>
    <cellStyle name="Currency 2 5 2 3 3 2 2" xfId="32232"/>
    <cellStyle name="Currency 2 5 2 3 3 2 2 2" xfId="32233"/>
    <cellStyle name="Currency 2 5 2 3 3 2 2 3" xfId="56404"/>
    <cellStyle name="Currency 2 5 2 3 3 2 3" xfId="32234"/>
    <cellStyle name="Currency 2 5 2 3 3 2 4" xfId="32235"/>
    <cellStyle name="Currency 2 5 2 3 3 3" xfId="32236"/>
    <cellStyle name="Currency 2 5 2 3 3 3 2" xfId="32237"/>
    <cellStyle name="Currency 2 5 2 3 3 3 2 2" xfId="32238"/>
    <cellStyle name="Currency 2 5 2 3 3 3 2 3" xfId="56405"/>
    <cellStyle name="Currency 2 5 2 3 3 3 3" xfId="32239"/>
    <cellStyle name="Currency 2 5 2 3 3 3 4" xfId="32240"/>
    <cellStyle name="Currency 2 5 2 3 3 4" xfId="32241"/>
    <cellStyle name="Currency 2 5 2 3 3 4 2" xfId="32242"/>
    <cellStyle name="Currency 2 5 2 3 3 4 3" xfId="56406"/>
    <cellStyle name="Currency 2 5 2 3 3 5" xfId="32243"/>
    <cellStyle name="Currency 2 5 2 3 3 6" xfId="32244"/>
    <cellStyle name="Currency 2 5 2 3 4" xfId="32245"/>
    <cellStyle name="Currency 2 5 2 3 4 2" xfId="32246"/>
    <cellStyle name="Currency 2 5 2 3 4 2 2" xfId="32247"/>
    <cellStyle name="Currency 2 5 2 3 4 2 3" xfId="56407"/>
    <cellStyle name="Currency 2 5 2 3 4 3" xfId="32248"/>
    <cellStyle name="Currency 2 5 2 3 4 4" xfId="32249"/>
    <cellStyle name="Currency 2 5 2 3 5" xfId="32250"/>
    <cellStyle name="Currency 2 5 2 3 5 2" xfId="32251"/>
    <cellStyle name="Currency 2 5 2 3 5 2 2" xfId="32252"/>
    <cellStyle name="Currency 2 5 2 3 5 2 3" xfId="56408"/>
    <cellStyle name="Currency 2 5 2 3 5 3" xfId="32253"/>
    <cellStyle name="Currency 2 5 2 3 5 4" xfId="32254"/>
    <cellStyle name="Currency 2 5 2 3 6" xfId="32255"/>
    <cellStyle name="Currency 2 5 2 3 6 2" xfId="32256"/>
    <cellStyle name="Currency 2 5 2 3 6 3" xfId="56409"/>
    <cellStyle name="Currency 2 5 2 3 7" xfId="32257"/>
    <cellStyle name="Currency 2 5 2 3 8" xfId="32258"/>
    <cellStyle name="Currency 2 5 2 4" xfId="32259"/>
    <cellStyle name="Currency 2 5 2 4 2" xfId="32260"/>
    <cellStyle name="Currency 2 5 2 4 2 2" xfId="32261"/>
    <cellStyle name="Currency 2 5 2 4 2 2 2" xfId="32262"/>
    <cellStyle name="Currency 2 5 2 4 2 2 2 2" xfId="32263"/>
    <cellStyle name="Currency 2 5 2 4 2 2 2 3" xfId="56410"/>
    <cellStyle name="Currency 2 5 2 4 2 2 3" xfId="32264"/>
    <cellStyle name="Currency 2 5 2 4 2 2 4" xfId="32265"/>
    <cellStyle name="Currency 2 5 2 4 2 3" xfId="32266"/>
    <cellStyle name="Currency 2 5 2 4 2 3 2" xfId="32267"/>
    <cellStyle name="Currency 2 5 2 4 2 3 2 2" xfId="32268"/>
    <cellStyle name="Currency 2 5 2 4 2 3 2 3" xfId="56411"/>
    <cellStyle name="Currency 2 5 2 4 2 3 3" xfId="32269"/>
    <cellStyle name="Currency 2 5 2 4 2 3 4" xfId="32270"/>
    <cellStyle name="Currency 2 5 2 4 2 4" xfId="32271"/>
    <cellStyle name="Currency 2 5 2 4 2 4 2" xfId="32272"/>
    <cellStyle name="Currency 2 5 2 4 2 4 3" xfId="56412"/>
    <cellStyle name="Currency 2 5 2 4 2 5" xfId="32273"/>
    <cellStyle name="Currency 2 5 2 4 2 6" xfId="32274"/>
    <cellStyle name="Currency 2 5 2 4 3" xfId="32275"/>
    <cellStyle name="Currency 2 5 2 4 3 2" xfId="32276"/>
    <cellStyle name="Currency 2 5 2 4 3 2 2" xfId="32277"/>
    <cellStyle name="Currency 2 5 2 4 3 2 3" xfId="56413"/>
    <cellStyle name="Currency 2 5 2 4 3 3" xfId="32278"/>
    <cellStyle name="Currency 2 5 2 4 3 4" xfId="32279"/>
    <cellStyle name="Currency 2 5 2 4 4" xfId="32280"/>
    <cellStyle name="Currency 2 5 2 4 4 2" xfId="32281"/>
    <cellStyle name="Currency 2 5 2 4 4 2 2" xfId="32282"/>
    <cellStyle name="Currency 2 5 2 4 4 2 3" xfId="56414"/>
    <cellStyle name="Currency 2 5 2 4 4 3" xfId="32283"/>
    <cellStyle name="Currency 2 5 2 4 4 4" xfId="32284"/>
    <cellStyle name="Currency 2 5 2 4 5" xfId="32285"/>
    <cellStyle name="Currency 2 5 2 4 5 2" xfId="32286"/>
    <cellStyle name="Currency 2 5 2 4 5 3" xfId="56415"/>
    <cellStyle name="Currency 2 5 2 4 6" xfId="32287"/>
    <cellStyle name="Currency 2 5 2 4 7" xfId="32288"/>
    <cellStyle name="Currency 2 5 2 5" xfId="32289"/>
    <cellStyle name="Currency 2 5 2 5 2" xfId="32290"/>
    <cellStyle name="Currency 2 5 2 5 2 2" xfId="32291"/>
    <cellStyle name="Currency 2 5 2 5 2 2 2" xfId="32292"/>
    <cellStyle name="Currency 2 5 2 5 2 2 3" xfId="56416"/>
    <cellStyle name="Currency 2 5 2 5 2 3" xfId="32293"/>
    <cellStyle name="Currency 2 5 2 5 2 4" xfId="32294"/>
    <cellStyle name="Currency 2 5 2 5 3" xfId="32295"/>
    <cellStyle name="Currency 2 5 2 5 3 2" xfId="32296"/>
    <cellStyle name="Currency 2 5 2 5 3 2 2" xfId="32297"/>
    <cellStyle name="Currency 2 5 2 5 3 2 3" xfId="56417"/>
    <cellStyle name="Currency 2 5 2 5 3 3" xfId="32298"/>
    <cellStyle name="Currency 2 5 2 5 3 4" xfId="32299"/>
    <cellStyle name="Currency 2 5 2 5 4" xfId="32300"/>
    <cellStyle name="Currency 2 5 2 5 4 2" xfId="32301"/>
    <cellStyle name="Currency 2 5 2 5 4 3" xfId="56418"/>
    <cellStyle name="Currency 2 5 2 5 5" xfId="32302"/>
    <cellStyle name="Currency 2 5 2 5 6" xfId="32303"/>
    <cellStyle name="Currency 2 5 2 6" xfId="32304"/>
    <cellStyle name="Currency 2 5 2 6 2" xfId="32305"/>
    <cellStyle name="Currency 2 5 2 6 2 2" xfId="32306"/>
    <cellStyle name="Currency 2 5 2 6 2 2 2" xfId="32307"/>
    <cellStyle name="Currency 2 5 2 6 2 2 3" xfId="56419"/>
    <cellStyle name="Currency 2 5 2 6 2 3" xfId="32308"/>
    <cellStyle name="Currency 2 5 2 6 2 4" xfId="32309"/>
    <cellStyle name="Currency 2 5 2 6 3" xfId="32310"/>
    <cellStyle name="Currency 2 5 2 6 3 2" xfId="32311"/>
    <cellStyle name="Currency 2 5 2 6 3 3" xfId="56420"/>
    <cellStyle name="Currency 2 5 2 6 4" xfId="32312"/>
    <cellStyle name="Currency 2 5 2 6 5" xfId="32313"/>
    <cellStyle name="Currency 2 5 2 7" xfId="32314"/>
    <cellStyle name="Currency 2 5 2 7 2" xfId="32315"/>
    <cellStyle name="Currency 2 5 2 7 2 2" xfId="32316"/>
    <cellStyle name="Currency 2 5 2 7 2 3" xfId="56421"/>
    <cellStyle name="Currency 2 5 2 7 3" xfId="32317"/>
    <cellStyle name="Currency 2 5 2 7 4" xfId="32318"/>
    <cellStyle name="Currency 2 5 2 8" xfId="32319"/>
    <cellStyle name="Currency 2 5 2 8 2" xfId="32320"/>
    <cellStyle name="Currency 2 5 2 8 2 2" xfId="32321"/>
    <cellStyle name="Currency 2 5 2 8 2 3" xfId="56422"/>
    <cellStyle name="Currency 2 5 2 8 3" xfId="32322"/>
    <cellStyle name="Currency 2 5 2 8 4" xfId="32323"/>
    <cellStyle name="Currency 2 5 2 9" xfId="32324"/>
    <cellStyle name="Currency 2 5 2 9 2" xfId="32325"/>
    <cellStyle name="Currency 2 5 2 9 3" xfId="56423"/>
    <cellStyle name="Currency 2 5 3" xfId="32326"/>
    <cellStyle name="Currency 2 5 3 10" xfId="32327"/>
    <cellStyle name="Currency 2 5 3 2" xfId="32328"/>
    <cellStyle name="Currency 2 5 3 2 2" xfId="32329"/>
    <cellStyle name="Currency 2 5 3 2 2 2" xfId="32330"/>
    <cellStyle name="Currency 2 5 3 2 2 2 2" xfId="32331"/>
    <cellStyle name="Currency 2 5 3 2 2 2 2 2" xfId="32332"/>
    <cellStyle name="Currency 2 5 3 2 2 2 2 2 2" xfId="32333"/>
    <cellStyle name="Currency 2 5 3 2 2 2 2 2 3" xfId="56424"/>
    <cellStyle name="Currency 2 5 3 2 2 2 2 3" xfId="32334"/>
    <cellStyle name="Currency 2 5 3 2 2 2 2 4" xfId="32335"/>
    <cellStyle name="Currency 2 5 3 2 2 2 3" xfId="32336"/>
    <cellStyle name="Currency 2 5 3 2 2 2 3 2" xfId="32337"/>
    <cellStyle name="Currency 2 5 3 2 2 2 3 2 2" xfId="32338"/>
    <cellStyle name="Currency 2 5 3 2 2 2 3 2 3" xfId="56425"/>
    <cellStyle name="Currency 2 5 3 2 2 2 3 3" xfId="32339"/>
    <cellStyle name="Currency 2 5 3 2 2 2 3 4" xfId="32340"/>
    <cellStyle name="Currency 2 5 3 2 2 2 4" xfId="32341"/>
    <cellStyle name="Currency 2 5 3 2 2 2 4 2" xfId="32342"/>
    <cellStyle name="Currency 2 5 3 2 2 2 4 3" xfId="56426"/>
    <cellStyle name="Currency 2 5 3 2 2 2 5" xfId="32343"/>
    <cellStyle name="Currency 2 5 3 2 2 2 6" xfId="32344"/>
    <cellStyle name="Currency 2 5 3 2 2 3" xfId="32345"/>
    <cellStyle name="Currency 2 5 3 2 2 3 2" xfId="32346"/>
    <cellStyle name="Currency 2 5 3 2 2 3 2 2" xfId="32347"/>
    <cellStyle name="Currency 2 5 3 2 2 3 2 3" xfId="56427"/>
    <cellStyle name="Currency 2 5 3 2 2 3 3" xfId="32348"/>
    <cellStyle name="Currency 2 5 3 2 2 3 4" xfId="32349"/>
    <cellStyle name="Currency 2 5 3 2 2 4" xfId="32350"/>
    <cellStyle name="Currency 2 5 3 2 2 4 2" xfId="32351"/>
    <cellStyle name="Currency 2 5 3 2 2 4 2 2" xfId="32352"/>
    <cellStyle name="Currency 2 5 3 2 2 4 2 3" xfId="56428"/>
    <cellStyle name="Currency 2 5 3 2 2 4 3" xfId="32353"/>
    <cellStyle name="Currency 2 5 3 2 2 4 4" xfId="32354"/>
    <cellStyle name="Currency 2 5 3 2 2 5" xfId="32355"/>
    <cellStyle name="Currency 2 5 3 2 2 5 2" xfId="32356"/>
    <cellStyle name="Currency 2 5 3 2 2 5 3" xfId="56429"/>
    <cellStyle name="Currency 2 5 3 2 2 6" xfId="32357"/>
    <cellStyle name="Currency 2 5 3 2 2 7" xfId="32358"/>
    <cellStyle name="Currency 2 5 3 2 3" xfId="32359"/>
    <cellStyle name="Currency 2 5 3 2 3 2" xfId="32360"/>
    <cellStyle name="Currency 2 5 3 2 3 2 2" xfId="32361"/>
    <cellStyle name="Currency 2 5 3 2 3 2 2 2" xfId="32362"/>
    <cellStyle name="Currency 2 5 3 2 3 2 2 3" xfId="56430"/>
    <cellStyle name="Currency 2 5 3 2 3 2 3" xfId="32363"/>
    <cellStyle name="Currency 2 5 3 2 3 2 4" xfId="32364"/>
    <cellStyle name="Currency 2 5 3 2 3 3" xfId="32365"/>
    <cellStyle name="Currency 2 5 3 2 3 3 2" xfId="32366"/>
    <cellStyle name="Currency 2 5 3 2 3 3 2 2" xfId="32367"/>
    <cellStyle name="Currency 2 5 3 2 3 3 2 3" xfId="56431"/>
    <cellStyle name="Currency 2 5 3 2 3 3 3" xfId="32368"/>
    <cellStyle name="Currency 2 5 3 2 3 3 4" xfId="32369"/>
    <cellStyle name="Currency 2 5 3 2 3 4" xfId="32370"/>
    <cellStyle name="Currency 2 5 3 2 3 4 2" xfId="32371"/>
    <cellStyle name="Currency 2 5 3 2 3 4 3" xfId="56432"/>
    <cellStyle name="Currency 2 5 3 2 3 5" xfId="32372"/>
    <cellStyle name="Currency 2 5 3 2 3 6" xfId="32373"/>
    <cellStyle name="Currency 2 5 3 2 4" xfId="32374"/>
    <cellStyle name="Currency 2 5 3 2 4 2" xfId="32375"/>
    <cellStyle name="Currency 2 5 3 2 4 2 2" xfId="32376"/>
    <cellStyle name="Currency 2 5 3 2 4 2 3" xfId="56433"/>
    <cellStyle name="Currency 2 5 3 2 4 3" xfId="32377"/>
    <cellStyle name="Currency 2 5 3 2 4 4" xfId="32378"/>
    <cellStyle name="Currency 2 5 3 2 5" xfId="32379"/>
    <cellStyle name="Currency 2 5 3 2 5 2" xfId="32380"/>
    <cellStyle name="Currency 2 5 3 2 5 2 2" xfId="32381"/>
    <cellStyle name="Currency 2 5 3 2 5 2 3" xfId="56434"/>
    <cellStyle name="Currency 2 5 3 2 5 3" xfId="32382"/>
    <cellStyle name="Currency 2 5 3 2 5 4" xfId="32383"/>
    <cellStyle name="Currency 2 5 3 2 6" xfId="32384"/>
    <cellStyle name="Currency 2 5 3 2 6 2" xfId="32385"/>
    <cellStyle name="Currency 2 5 3 2 6 3" xfId="56435"/>
    <cellStyle name="Currency 2 5 3 2 7" xfId="32386"/>
    <cellStyle name="Currency 2 5 3 2 8" xfId="32387"/>
    <cellStyle name="Currency 2 5 3 3" xfId="32388"/>
    <cellStyle name="Currency 2 5 3 3 2" xfId="32389"/>
    <cellStyle name="Currency 2 5 3 3 2 2" xfId="32390"/>
    <cellStyle name="Currency 2 5 3 3 2 2 2" xfId="32391"/>
    <cellStyle name="Currency 2 5 3 3 2 2 2 2" xfId="32392"/>
    <cellStyle name="Currency 2 5 3 3 2 2 2 3" xfId="56436"/>
    <cellStyle name="Currency 2 5 3 3 2 2 3" xfId="32393"/>
    <cellStyle name="Currency 2 5 3 3 2 2 4" xfId="32394"/>
    <cellStyle name="Currency 2 5 3 3 2 3" xfId="32395"/>
    <cellStyle name="Currency 2 5 3 3 2 3 2" xfId="32396"/>
    <cellStyle name="Currency 2 5 3 3 2 3 2 2" xfId="32397"/>
    <cellStyle name="Currency 2 5 3 3 2 3 2 3" xfId="56437"/>
    <cellStyle name="Currency 2 5 3 3 2 3 3" xfId="32398"/>
    <cellStyle name="Currency 2 5 3 3 2 3 4" xfId="32399"/>
    <cellStyle name="Currency 2 5 3 3 2 4" xfId="32400"/>
    <cellStyle name="Currency 2 5 3 3 2 4 2" xfId="32401"/>
    <cellStyle name="Currency 2 5 3 3 2 4 3" xfId="56438"/>
    <cellStyle name="Currency 2 5 3 3 2 5" xfId="32402"/>
    <cellStyle name="Currency 2 5 3 3 2 6" xfId="32403"/>
    <cellStyle name="Currency 2 5 3 3 3" xfId="32404"/>
    <cellStyle name="Currency 2 5 3 3 3 2" xfId="32405"/>
    <cellStyle name="Currency 2 5 3 3 3 2 2" xfId="32406"/>
    <cellStyle name="Currency 2 5 3 3 3 2 3" xfId="56439"/>
    <cellStyle name="Currency 2 5 3 3 3 3" xfId="32407"/>
    <cellStyle name="Currency 2 5 3 3 3 4" xfId="32408"/>
    <cellStyle name="Currency 2 5 3 3 4" xfId="32409"/>
    <cellStyle name="Currency 2 5 3 3 4 2" xfId="32410"/>
    <cellStyle name="Currency 2 5 3 3 4 2 2" xfId="32411"/>
    <cellStyle name="Currency 2 5 3 3 4 2 3" xfId="56440"/>
    <cellStyle name="Currency 2 5 3 3 4 3" xfId="32412"/>
    <cellStyle name="Currency 2 5 3 3 4 4" xfId="32413"/>
    <cellStyle name="Currency 2 5 3 3 5" xfId="32414"/>
    <cellStyle name="Currency 2 5 3 3 5 2" xfId="32415"/>
    <cellStyle name="Currency 2 5 3 3 5 3" xfId="56441"/>
    <cellStyle name="Currency 2 5 3 3 6" xfId="32416"/>
    <cellStyle name="Currency 2 5 3 3 7" xfId="32417"/>
    <cellStyle name="Currency 2 5 3 4" xfId="32418"/>
    <cellStyle name="Currency 2 5 3 4 2" xfId="32419"/>
    <cellStyle name="Currency 2 5 3 4 2 2" xfId="32420"/>
    <cellStyle name="Currency 2 5 3 4 2 2 2" xfId="32421"/>
    <cellStyle name="Currency 2 5 3 4 2 2 3" xfId="56442"/>
    <cellStyle name="Currency 2 5 3 4 2 3" xfId="32422"/>
    <cellStyle name="Currency 2 5 3 4 2 4" xfId="32423"/>
    <cellStyle name="Currency 2 5 3 4 3" xfId="32424"/>
    <cellStyle name="Currency 2 5 3 4 3 2" xfId="32425"/>
    <cellStyle name="Currency 2 5 3 4 3 2 2" xfId="32426"/>
    <cellStyle name="Currency 2 5 3 4 3 2 3" xfId="56443"/>
    <cellStyle name="Currency 2 5 3 4 3 3" xfId="32427"/>
    <cellStyle name="Currency 2 5 3 4 3 4" xfId="32428"/>
    <cellStyle name="Currency 2 5 3 4 4" xfId="32429"/>
    <cellStyle name="Currency 2 5 3 4 4 2" xfId="32430"/>
    <cellStyle name="Currency 2 5 3 4 4 3" xfId="56444"/>
    <cellStyle name="Currency 2 5 3 4 5" xfId="32431"/>
    <cellStyle name="Currency 2 5 3 4 6" xfId="32432"/>
    <cellStyle name="Currency 2 5 3 5" xfId="32433"/>
    <cellStyle name="Currency 2 5 3 5 2" xfId="32434"/>
    <cellStyle name="Currency 2 5 3 5 2 2" xfId="32435"/>
    <cellStyle name="Currency 2 5 3 5 2 2 2" xfId="32436"/>
    <cellStyle name="Currency 2 5 3 5 2 2 3" xfId="56445"/>
    <cellStyle name="Currency 2 5 3 5 2 3" xfId="32437"/>
    <cellStyle name="Currency 2 5 3 5 2 4" xfId="32438"/>
    <cellStyle name="Currency 2 5 3 5 3" xfId="32439"/>
    <cellStyle name="Currency 2 5 3 5 3 2" xfId="32440"/>
    <cellStyle name="Currency 2 5 3 5 3 3" xfId="56446"/>
    <cellStyle name="Currency 2 5 3 5 4" xfId="32441"/>
    <cellStyle name="Currency 2 5 3 5 5" xfId="32442"/>
    <cellStyle name="Currency 2 5 3 6" xfId="32443"/>
    <cellStyle name="Currency 2 5 3 6 2" xfId="32444"/>
    <cellStyle name="Currency 2 5 3 6 2 2" xfId="32445"/>
    <cellStyle name="Currency 2 5 3 6 2 3" xfId="56447"/>
    <cellStyle name="Currency 2 5 3 6 3" xfId="32446"/>
    <cellStyle name="Currency 2 5 3 6 4" xfId="32447"/>
    <cellStyle name="Currency 2 5 3 7" xfId="32448"/>
    <cellStyle name="Currency 2 5 3 7 2" xfId="32449"/>
    <cellStyle name="Currency 2 5 3 7 2 2" xfId="32450"/>
    <cellStyle name="Currency 2 5 3 7 2 3" xfId="56448"/>
    <cellStyle name="Currency 2 5 3 7 3" xfId="32451"/>
    <cellStyle name="Currency 2 5 3 7 4" xfId="32452"/>
    <cellStyle name="Currency 2 5 3 8" xfId="32453"/>
    <cellStyle name="Currency 2 5 3 8 2" xfId="32454"/>
    <cellStyle name="Currency 2 5 3 8 3" xfId="56449"/>
    <cellStyle name="Currency 2 5 3 9" xfId="32455"/>
    <cellStyle name="Currency 2 5 4" xfId="32456"/>
    <cellStyle name="Currency 2 5 4 10" xfId="32457"/>
    <cellStyle name="Currency 2 5 4 2" xfId="32458"/>
    <cellStyle name="Currency 2 5 4 2 2" xfId="32459"/>
    <cellStyle name="Currency 2 5 4 2 2 2" xfId="32460"/>
    <cellStyle name="Currency 2 5 4 2 2 2 2" xfId="32461"/>
    <cellStyle name="Currency 2 5 4 2 2 2 2 2" xfId="32462"/>
    <cellStyle name="Currency 2 5 4 2 2 2 2 2 2" xfId="32463"/>
    <cellStyle name="Currency 2 5 4 2 2 2 2 2 3" xfId="56450"/>
    <cellStyle name="Currency 2 5 4 2 2 2 2 3" xfId="32464"/>
    <cellStyle name="Currency 2 5 4 2 2 2 2 4" xfId="32465"/>
    <cellStyle name="Currency 2 5 4 2 2 2 3" xfId="32466"/>
    <cellStyle name="Currency 2 5 4 2 2 2 3 2" xfId="32467"/>
    <cellStyle name="Currency 2 5 4 2 2 2 3 2 2" xfId="32468"/>
    <cellStyle name="Currency 2 5 4 2 2 2 3 2 3" xfId="56451"/>
    <cellStyle name="Currency 2 5 4 2 2 2 3 3" xfId="32469"/>
    <cellStyle name="Currency 2 5 4 2 2 2 3 4" xfId="32470"/>
    <cellStyle name="Currency 2 5 4 2 2 2 4" xfId="32471"/>
    <cellStyle name="Currency 2 5 4 2 2 2 4 2" xfId="32472"/>
    <cellStyle name="Currency 2 5 4 2 2 2 4 3" xfId="56452"/>
    <cellStyle name="Currency 2 5 4 2 2 2 5" xfId="32473"/>
    <cellStyle name="Currency 2 5 4 2 2 2 6" xfId="32474"/>
    <cellStyle name="Currency 2 5 4 2 2 3" xfId="32475"/>
    <cellStyle name="Currency 2 5 4 2 2 3 2" xfId="32476"/>
    <cellStyle name="Currency 2 5 4 2 2 3 2 2" xfId="32477"/>
    <cellStyle name="Currency 2 5 4 2 2 3 2 3" xfId="56453"/>
    <cellStyle name="Currency 2 5 4 2 2 3 3" xfId="32478"/>
    <cellStyle name="Currency 2 5 4 2 2 3 4" xfId="32479"/>
    <cellStyle name="Currency 2 5 4 2 2 4" xfId="32480"/>
    <cellStyle name="Currency 2 5 4 2 2 4 2" xfId="32481"/>
    <cellStyle name="Currency 2 5 4 2 2 4 2 2" xfId="32482"/>
    <cellStyle name="Currency 2 5 4 2 2 4 2 3" xfId="56454"/>
    <cellStyle name="Currency 2 5 4 2 2 4 3" xfId="32483"/>
    <cellStyle name="Currency 2 5 4 2 2 4 4" xfId="32484"/>
    <cellStyle name="Currency 2 5 4 2 2 5" xfId="32485"/>
    <cellStyle name="Currency 2 5 4 2 2 5 2" xfId="32486"/>
    <cellStyle name="Currency 2 5 4 2 2 5 3" xfId="56455"/>
    <cellStyle name="Currency 2 5 4 2 2 6" xfId="32487"/>
    <cellStyle name="Currency 2 5 4 2 2 7" xfId="32488"/>
    <cellStyle name="Currency 2 5 4 2 3" xfId="32489"/>
    <cellStyle name="Currency 2 5 4 2 3 2" xfId="32490"/>
    <cellStyle name="Currency 2 5 4 2 3 2 2" xfId="32491"/>
    <cellStyle name="Currency 2 5 4 2 3 2 2 2" xfId="32492"/>
    <cellStyle name="Currency 2 5 4 2 3 2 2 3" xfId="56456"/>
    <cellStyle name="Currency 2 5 4 2 3 2 3" xfId="32493"/>
    <cellStyle name="Currency 2 5 4 2 3 2 4" xfId="32494"/>
    <cellStyle name="Currency 2 5 4 2 3 3" xfId="32495"/>
    <cellStyle name="Currency 2 5 4 2 3 3 2" xfId="32496"/>
    <cellStyle name="Currency 2 5 4 2 3 3 2 2" xfId="32497"/>
    <cellStyle name="Currency 2 5 4 2 3 3 2 3" xfId="56457"/>
    <cellStyle name="Currency 2 5 4 2 3 3 3" xfId="32498"/>
    <cellStyle name="Currency 2 5 4 2 3 3 4" xfId="32499"/>
    <cellStyle name="Currency 2 5 4 2 3 4" xfId="32500"/>
    <cellStyle name="Currency 2 5 4 2 3 4 2" xfId="32501"/>
    <cellStyle name="Currency 2 5 4 2 3 4 3" xfId="56458"/>
    <cellStyle name="Currency 2 5 4 2 3 5" xfId="32502"/>
    <cellStyle name="Currency 2 5 4 2 3 6" xfId="32503"/>
    <cellStyle name="Currency 2 5 4 2 4" xfId="32504"/>
    <cellStyle name="Currency 2 5 4 2 4 2" xfId="32505"/>
    <cellStyle name="Currency 2 5 4 2 4 2 2" xfId="32506"/>
    <cellStyle name="Currency 2 5 4 2 4 2 3" xfId="56459"/>
    <cellStyle name="Currency 2 5 4 2 4 3" xfId="32507"/>
    <cellStyle name="Currency 2 5 4 2 4 4" xfId="32508"/>
    <cellStyle name="Currency 2 5 4 2 5" xfId="32509"/>
    <cellStyle name="Currency 2 5 4 2 5 2" xfId="32510"/>
    <cellStyle name="Currency 2 5 4 2 5 2 2" xfId="32511"/>
    <cellStyle name="Currency 2 5 4 2 5 2 3" xfId="56460"/>
    <cellStyle name="Currency 2 5 4 2 5 3" xfId="32512"/>
    <cellStyle name="Currency 2 5 4 2 5 4" xfId="32513"/>
    <cellStyle name="Currency 2 5 4 2 6" xfId="32514"/>
    <cellStyle name="Currency 2 5 4 2 6 2" xfId="32515"/>
    <cellStyle name="Currency 2 5 4 2 6 3" xfId="56461"/>
    <cellStyle name="Currency 2 5 4 2 7" xfId="32516"/>
    <cellStyle name="Currency 2 5 4 2 8" xfId="32517"/>
    <cellStyle name="Currency 2 5 4 3" xfId="32518"/>
    <cellStyle name="Currency 2 5 4 3 2" xfId="32519"/>
    <cellStyle name="Currency 2 5 4 3 2 2" xfId="32520"/>
    <cellStyle name="Currency 2 5 4 3 2 2 2" xfId="32521"/>
    <cellStyle name="Currency 2 5 4 3 2 2 2 2" xfId="32522"/>
    <cellStyle name="Currency 2 5 4 3 2 2 2 3" xfId="56462"/>
    <cellStyle name="Currency 2 5 4 3 2 2 3" xfId="32523"/>
    <cellStyle name="Currency 2 5 4 3 2 2 4" xfId="32524"/>
    <cellStyle name="Currency 2 5 4 3 2 3" xfId="32525"/>
    <cellStyle name="Currency 2 5 4 3 2 3 2" xfId="32526"/>
    <cellStyle name="Currency 2 5 4 3 2 3 2 2" xfId="32527"/>
    <cellStyle name="Currency 2 5 4 3 2 3 2 3" xfId="56463"/>
    <cellStyle name="Currency 2 5 4 3 2 3 3" xfId="32528"/>
    <cellStyle name="Currency 2 5 4 3 2 3 4" xfId="32529"/>
    <cellStyle name="Currency 2 5 4 3 2 4" xfId="32530"/>
    <cellStyle name="Currency 2 5 4 3 2 4 2" xfId="32531"/>
    <cellStyle name="Currency 2 5 4 3 2 4 3" xfId="56464"/>
    <cellStyle name="Currency 2 5 4 3 2 5" xfId="32532"/>
    <cellStyle name="Currency 2 5 4 3 2 6" xfId="32533"/>
    <cellStyle name="Currency 2 5 4 3 3" xfId="32534"/>
    <cellStyle name="Currency 2 5 4 3 3 2" xfId="32535"/>
    <cellStyle name="Currency 2 5 4 3 3 2 2" xfId="32536"/>
    <cellStyle name="Currency 2 5 4 3 3 2 3" xfId="56465"/>
    <cellStyle name="Currency 2 5 4 3 3 3" xfId="32537"/>
    <cellStyle name="Currency 2 5 4 3 3 4" xfId="32538"/>
    <cellStyle name="Currency 2 5 4 3 4" xfId="32539"/>
    <cellStyle name="Currency 2 5 4 3 4 2" xfId="32540"/>
    <cellStyle name="Currency 2 5 4 3 4 2 2" xfId="32541"/>
    <cellStyle name="Currency 2 5 4 3 4 2 3" xfId="56466"/>
    <cellStyle name="Currency 2 5 4 3 4 3" xfId="32542"/>
    <cellStyle name="Currency 2 5 4 3 4 4" xfId="32543"/>
    <cellStyle name="Currency 2 5 4 3 5" xfId="32544"/>
    <cellStyle name="Currency 2 5 4 3 5 2" xfId="32545"/>
    <cellStyle name="Currency 2 5 4 3 5 3" xfId="56467"/>
    <cellStyle name="Currency 2 5 4 3 6" xfId="32546"/>
    <cellStyle name="Currency 2 5 4 3 7" xfId="32547"/>
    <cellStyle name="Currency 2 5 4 4" xfId="32548"/>
    <cellStyle name="Currency 2 5 4 4 2" xfId="32549"/>
    <cellStyle name="Currency 2 5 4 4 2 2" xfId="32550"/>
    <cellStyle name="Currency 2 5 4 4 2 2 2" xfId="32551"/>
    <cellStyle name="Currency 2 5 4 4 2 2 3" xfId="56468"/>
    <cellStyle name="Currency 2 5 4 4 2 3" xfId="32552"/>
    <cellStyle name="Currency 2 5 4 4 2 4" xfId="32553"/>
    <cellStyle name="Currency 2 5 4 4 3" xfId="32554"/>
    <cellStyle name="Currency 2 5 4 4 3 2" xfId="32555"/>
    <cellStyle name="Currency 2 5 4 4 3 2 2" xfId="32556"/>
    <cellStyle name="Currency 2 5 4 4 3 2 3" xfId="56469"/>
    <cellStyle name="Currency 2 5 4 4 3 3" xfId="32557"/>
    <cellStyle name="Currency 2 5 4 4 3 4" xfId="32558"/>
    <cellStyle name="Currency 2 5 4 4 4" xfId="32559"/>
    <cellStyle name="Currency 2 5 4 4 4 2" xfId="32560"/>
    <cellStyle name="Currency 2 5 4 4 4 3" xfId="56470"/>
    <cellStyle name="Currency 2 5 4 4 5" xfId="32561"/>
    <cellStyle name="Currency 2 5 4 4 6" xfId="32562"/>
    <cellStyle name="Currency 2 5 4 5" xfId="32563"/>
    <cellStyle name="Currency 2 5 4 5 2" xfId="32564"/>
    <cellStyle name="Currency 2 5 4 5 2 2" xfId="32565"/>
    <cellStyle name="Currency 2 5 4 5 2 2 2" xfId="32566"/>
    <cellStyle name="Currency 2 5 4 5 2 2 3" xfId="56471"/>
    <cellStyle name="Currency 2 5 4 5 2 3" xfId="32567"/>
    <cellStyle name="Currency 2 5 4 5 2 4" xfId="32568"/>
    <cellStyle name="Currency 2 5 4 5 3" xfId="32569"/>
    <cellStyle name="Currency 2 5 4 5 3 2" xfId="32570"/>
    <cellStyle name="Currency 2 5 4 5 3 3" xfId="56472"/>
    <cellStyle name="Currency 2 5 4 5 4" xfId="32571"/>
    <cellStyle name="Currency 2 5 4 5 5" xfId="32572"/>
    <cellStyle name="Currency 2 5 4 6" xfId="32573"/>
    <cellStyle name="Currency 2 5 4 6 2" xfId="32574"/>
    <cellStyle name="Currency 2 5 4 6 2 2" xfId="32575"/>
    <cellStyle name="Currency 2 5 4 6 2 3" xfId="56473"/>
    <cellStyle name="Currency 2 5 4 6 3" xfId="32576"/>
    <cellStyle name="Currency 2 5 4 6 4" xfId="32577"/>
    <cellStyle name="Currency 2 5 4 7" xfId="32578"/>
    <cellStyle name="Currency 2 5 4 7 2" xfId="32579"/>
    <cellStyle name="Currency 2 5 4 7 2 2" xfId="32580"/>
    <cellStyle name="Currency 2 5 4 7 2 3" xfId="56474"/>
    <cellStyle name="Currency 2 5 4 7 3" xfId="32581"/>
    <cellStyle name="Currency 2 5 4 7 4" xfId="32582"/>
    <cellStyle name="Currency 2 5 4 8" xfId="32583"/>
    <cellStyle name="Currency 2 5 4 8 2" xfId="32584"/>
    <cellStyle name="Currency 2 5 4 8 3" xfId="56475"/>
    <cellStyle name="Currency 2 5 4 9" xfId="32585"/>
    <cellStyle name="Currency 2 5 5" xfId="32586"/>
    <cellStyle name="Currency 2 5 5 10" xfId="32587"/>
    <cellStyle name="Currency 2 5 5 2" xfId="32588"/>
    <cellStyle name="Currency 2 5 5 2 2" xfId="32589"/>
    <cellStyle name="Currency 2 5 5 2 2 2" xfId="32590"/>
    <cellStyle name="Currency 2 5 5 2 2 2 2" xfId="32591"/>
    <cellStyle name="Currency 2 5 5 2 2 2 2 2" xfId="32592"/>
    <cellStyle name="Currency 2 5 5 2 2 2 2 2 2" xfId="32593"/>
    <cellStyle name="Currency 2 5 5 2 2 2 2 2 3" xfId="56476"/>
    <cellStyle name="Currency 2 5 5 2 2 2 2 3" xfId="32594"/>
    <cellStyle name="Currency 2 5 5 2 2 2 2 4" xfId="32595"/>
    <cellStyle name="Currency 2 5 5 2 2 2 3" xfId="32596"/>
    <cellStyle name="Currency 2 5 5 2 2 2 3 2" xfId="32597"/>
    <cellStyle name="Currency 2 5 5 2 2 2 3 2 2" xfId="32598"/>
    <cellStyle name="Currency 2 5 5 2 2 2 3 2 3" xfId="56477"/>
    <cellStyle name="Currency 2 5 5 2 2 2 3 3" xfId="32599"/>
    <cellStyle name="Currency 2 5 5 2 2 2 3 4" xfId="32600"/>
    <cellStyle name="Currency 2 5 5 2 2 2 4" xfId="32601"/>
    <cellStyle name="Currency 2 5 5 2 2 2 4 2" xfId="32602"/>
    <cellStyle name="Currency 2 5 5 2 2 2 4 3" xfId="56478"/>
    <cellStyle name="Currency 2 5 5 2 2 2 5" xfId="32603"/>
    <cellStyle name="Currency 2 5 5 2 2 2 6" xfId="32604"/>
    <cellStyle name="Currency 2 5 5 2 2 3" xfId="32605"/>
    <cellStyle name="Currency 2 5 5 2 2 3 2" xfId="32606"/>
    <cellStyle name="Currency 2 5 5 2 2 3 2 2" xfId="32607"/>
    <cellStyle name="Currency 2 5 5 2 2 3 2 3" xfId="56479"/>
    <cellStyle name="Currency 2 5 5 2 2 3 3" xfId="32608"/>
    <cellStyle name="Currency 2 5 5 2 2 3 4" xfId="32609"/>
    <cellStyle name="Currency 2 5 5 2 2 4" xfId="32610"/>
    <cellStyle name="Currency 2 5 5 2 2 4 2" xfId="32611"/>
    <cellStyle name="Currency 2 5 5 2 2 4 2 2" xfId="32612"/>
    <cellStyle name="Currency 2 5 5 2 2 4 2 3" xfId="56480"/>
    <cellStyle name="Currency 2 5 5 2 2 4 3" xfId="32613"/>
    <cellStyle name="Currency 2 5 5 2 2 4 4" xfId="32614"/>
    <cellStyle name="Currency 2 5 5 2 2 5" xfId="32615"/>
    <cellStyle name="Currency 2 5 5 2 2 5 2" xfId="32616"/>
    <cellStyle name="Currency 2 5 5 2 2 5 3" xfId="56481"/>
    <cellStyle name="Currency 2 5 5 2 2 6" xfId="32617"/>
    <cellStyle name="Currency 2 5 5 2 2 7" xfId="32618"/>
    <cellStyle name="Currency 2 5 5 2 3" xfId="32619"/>
    <cellStyle name="Currency 2 5 5 2 3 2" xfId="32620"/>
    <cellStyle name="Currency 2 5 5 2 3 2 2" xfId="32621"/>
    <cellStyle name="Currency 2 5 5 2 3 2 2 2" xfId="32622"/>
    <cellStyle name="Currency 2 5 5 2 3 2 2 3" xfId="56482"/>
    <cellStyle name="Currency 2 5 5 2 3 2 3" xfId="32623"/>
    <cellStyle name="Currency 2 5 5 2 3 2 4" xfId="32624"/>
    <cellStyle name="Currency 2 5 5 2 3 3" xfId="32625"/>
    <cellStyle name="Currency 2 5 5 2 3 3 2" xfId="32626"/>
    <cellStyle name="Currency 2 5 5 2 3 3 2 2" xfId="32627"/>
    <cellStyle name="Currency 2 5 5 2 3 3 2 3" xfId="56483"/>
    <cellStyle name="Currency 2 5 5 2 3 3 3" xfId="32628"/>
    <cellStyle name="Currency 2 5 5 2 3 3 4" xfId="32629"/>
    <cellStyle name="Currency 2 5 5 2 3 4" xfId="32630"/>
    <cellStyle name="Currency 2 5 5 2 3 4 2" xfId="32631"/>
    <cellStyle name="Currency 2 5 5 2 3 4 3" xfId="56484"/>
    <cellStyle name="Currency 2 5 5 2 3 5" xfId="32632"/>
    <cellStyle name="Currency 2 5 5 2 3 6" xfId="32633"/>
    <cellStyle name="Currency 2 5 5 2 4" xfId="32634"/>
    <cellStyle name="Currency 2 5 5 2 4 2" xfId="32635"/>
    <cellStyle name="Currency 2 5 5 2 4 2 2" xfId="32636"/>
    <cellStyle name="Currency 2 5 5 2 4 2 3" xfId="56485"/>
    <cellStyle name="Currency 2 5 5 2 4 3" xfId="32637"/>
    <cellStyle name="Currency 2 5 5 2 4 4" xfId="32638"/>
    <cellStyle name="Currency 2 5 5 2 5" xfId="32639"/>
    <cellStyle name="Currency 2 5 5 2 5 2" xfId="32640"/>
    <cellStyle name="Currency 2 5 5 2 5 2 2" xfId="32641"/>
    <cellStyle name="Currency 2 5 5 2 5 2 3" xfId="56486"/>
    <cellStyle name="Currency 2 5 5 2 5 3" xfId="32642"/>
    <cellStyle name="Currency 2 5 5 2 5 4" xfId="32643"/>
    <cellStyle name="Currency 2 5 5 2 6" xfId="32644"/>
    <cellStyle name="Currency 2 5 5 2 6 2" xfId="32645"/>
    <cellStyle name="Currency 2 5 5 2 6 3" xfId="56487"/>
    <cellStyle name="Currency 2 5 5 2 7" xfId="32646"/>
    <cellStyle name="Currency 2 5 5 2 8" xfId="32647"/>
    <cellStyle name="Currency 2 5 5 3" xfId="32648"/>
    <cellStyle name="Currency 2 5 5 3 2" xfId="32649"/>
    <cellStyle name="Currency 2 5 5 3 2 2" xfId="32650"/>
    <cellStyle name="Currency 2 5 5 3 2 2 2" xfId="32651"/>
    <cellStyle name="Currency 2 5 5 3 2 2 2 2" xfId="32652"/>
    <cellStyle name="Currency 2 5 5 3 2 2 2 3" xfId="56488"/>
    <cellStyle name="Currency 2 5 5 3 2 2 3" xfId="32653"/>
    <cellStyle name="Currency 2 5 5 3 2 2 4" xfId="32654"/>
    <cellStyle name="Currency 2 5 5 3 2 3" xfId="32655"/>
    <cellStyle name="Currency 2 5 5 3 2 3 2" xfId="32656"/>
    <cellStyle name="Currency 2 5 5 3 2 3 2 2" xfId="32657"/>
    <cellStyle name="Currency 2 5 5 3 2 3 2 3" xfId="56489"/>
    <cellStyle name="Currency 2 5 5 3 2 3 3" xfId="32658"/>
    <cellStyle name="Currency 2 5 5 3 2 3 4" xfId="32659"/>
    <cellStyle name="Currency 2 5 5 3 2 4" xfId="32660"/>
    <cellStyle name="Currency 2 5 5 3 2 4 2" xfId="32661"/>
    <cellStyle name="Currency 2 5 5 3 2 4 3" xfId="56490"/>
    <cellStyle name="Currency 2 5 5 3 2 5" xfId="32662"/>
    <cellStyle name="Currency 2 5 5 3 2 6" xfId="32663"/>
    <cellStyle name="Currency 2 5 5 3 3" xfId="32664"/>
    <cellStyle name="Currency 2 5 5 3 3 2" xfId="32665"/>
    <cellStyle name="Currency 2 5 5 3 3 2 2" xfId="32666"/>
    <cellStyle name="Currency 2 5 5 3 3 2 3" xfId="56491"/>
    <cellStyle name="Currency 2 5 5 3 3 3" xfId="32667"/>
    <cellStyle name="Currency 2 5 5 3 3 4" xfId="32668"/>
    <cellStyle name="Currency 2 5 5 3 4" xfId="32669"/>
    <cellStyle name="Currency 2 5 5 3 4 2" xfId="32670"/>
    <cellStyle name="Currency 2 5 5 3 4 2 2" xfId="32671"/>
    <cellStyle name="Currency 2 5 5 3 4 2 3" xfId="56492"/>
    <cellStyle name="Currency 2 5 5 3 4 3" xfId="32672"/>
    <cellStyle name="Currency 2 5 5 3 4 4" xfId="32673"/>
    <cellStyle name="Currency 2 5 5 3 5" xfId="32674"/>
    <cellStyle name="Currency 2 5 5 3 5 2" xfId="32675"/>
    <cellStyle name="Currency 2 5 5 3 5 3" xfId="56493"/>
    <cellStyle name="Currency 2 5 5 3 6" xfId="32676"/>
    <cellStyle name="Currency 2 5 5 3 7" xfId="32677"/>
    <cellStyle name="Currency 2 5 5 4" xfId="32678"/>
    <cellStyle name="Currency 2 5 5 4 2" xfId="32679"/>
    <cellStyle name="Currency 2 5 5 4 2 2" xfId="32680"/>
    <cellStyle name="Currency 2 5 5 4 2 2 2" xfId="32681"/>
    <cellStyle name="Currency 2 5 5 4 2 2 3" xfId="56494"/>
    <cellStyle name="Currency 2 5 5 4 2 3" xfId="32682"/>
    <cellStyle name="Currency 2 5 5 4 2 4" xfId="32683"/>
    <cellStyle name="Currency 2 5 5 4 3" xfId="32684"/>
    <cellStyle name="Currency 2 5 5 4 3 2" xfId="32685"/>
    <cellStyle name="Currency 2 5 5 4 3 2 2" xfId="32686"/>
    <cellStyle name="Currency 2 5 5 4 3 2 3" xfId="56495"/>
    <cellStyle name="Currency 2 5 5 4 3 3" xfId="32687"/>
    <cellStyle name="Currency 2 5 5 4 3 4" xfId="32688"/>
    <cellStyle name="Currency 2 5 5 4 4" xfId="32689"/>
    <cellStyle name="Currency 2 5 5 4 4 2" xfId="32690"/>
    <cellStyle name="Currency 2 5 5 4 4 3" xfId="56496"/>
    <cellStyle name="Currency 2 5 5 4 5" xfId="32691"/>
    <cellStyle name="Currency 2 5 5 4 6" xfId="32692"/>
    <cellStyle name="Currency 2 5 5 5" xfId="32693"/>
    <cellStyle name="Currency 2 5 5 5 2" xfId="32694"/>
    <cellStyle name="Currency 2 5 5 5 2 2" xfId="32695"/>
    <cellStyle name="Currency 2 5 5 5 2 2 2" xfId="32696"/>
    <cellStyle name="Currency 2 5 5 5 2 2 3" xfId="56497"/>
    <cellStyle name="Currency 2 5 5 5 2 3" xfId="32697"/>
    <cellStyle name="Currency 2 5 5 5 2 4" xfId="32698"/>
    <cellStyle name="Currency 2 5 5 5 3" xfId="32699"/>
    <cellStyle name="Currency 2 5 5 5 3 2" xfId="32700"/>
    <cellStyle name="Currency 2 5 5 5 3 3" xfId="56498"/>
    <cellStyle name="Currency 2 5 5 5 4" xfId="32701"/>
    <cellStyle name="Currency 2 5 5 5 5" xfId="32702"/>
    <cellStyle name="Currency 2 5 5 6" xfId="32703"/>
    <cellStyle name="Currency 2 5 5 6 2" xfId="32704"/>
    <cellStyle name="Currency 2 5 5 6 2 2" xfId="32705"/>
    <cellStyle name="Currency 2 5 5 6 2 3" xfId="56499"/>
    <cellStyle name="Currency 2 5 5 6 3" xfId="32706"/>
    <cellStyle name="Currency 2 5 5 6 4" xfId="32707"/>
    <cellStyle name="Currency 2 5 5 7" xfId="32708"/>
    <cellStyle name="Currency 2 5 5 7 2" xfId="32709"/>
    <cellStyle name="Currency 2 5 5 7 2 2" xfId="32710"/>
    <cellStyle name="Currency 2 5 5 7 2 3" xfId="56500"/>
    <cellStyle name="Currency 2 5 5 7 3" xfId="32711"/>
    <cellStyle name="Currency 2 5 5 7 4" xfId="32712"/>
    <cellStyle name="Currency 2 5 5 8" xfId="32713"/>
    <cellStyle name="Currency 2 5 5 8 2" xfId="32714"/>
    <cellStyle name="Currency 2 5 5 8 3" xfId="56501"/>
    <cellStyle name="Currency 2 5 5 9" xfId="32715"/>
    <cellStyle name="Currency 2 5 6" xfId="32716"/>
    <cellStyle name="Currency 2 5 6 2" xfId="32717"/>
    <cellStyle name="Currency 2 5 6 2 2" xfId="32718"/>
    <cellStyle name="Currency 2 5 6 2 2 2" xfId="32719"/>
    <cellStyle name="Currency 2 5 6 2 2 2 2" xfId="32720"/>
    <cellStyle name="Currency 2 5 6 2 2 2 2 2" xfId="32721"/>
    <cellStyle name="Currency 2 5 6 2 2 2 2 3" xfId="56502"/>
    <cellStyle name="Currency 2 5 6 2 2 2 3" xfId="32722"/>
    <cellStyle name="Currency 2 5 6 2 2 2 4" xfId="32723"/>
    <cellStyle name="Currency 2 5 6 2 2 3" xfId="32724"/>
    <cellStyle name="Currency 2 5 6 2 2 3 2" xfId="32725"/>
    <cellStyle name="Currency 2 5 6 2 2 3 2 2" xfId="32726"/>
    <cellStyle name="Currency 2 5 6 2 2 3 2 3" xfId="56503"/>
    <cellStyle name="Currency 2 5 6 2 2 3 3" xfId="32727"/>
    <cellStyle name="Currency 2 5 6 2 2 3 4" xfId="32728"/>
    <cellStyle name="Currency 2 5 6 2 2 4" xfId="32729"/>
    <cellStyle name="Currency 2 5 6 2 2 4 2" xfId="32730"/>
    <cellStyle name="Currency 2 5 6 2 2 4 3" xfId="56504"/>
    <cellStyle name="Currency 2 5 6 2 2 5" xfId="32731"/>
    <cellStyle name="Currency 2 5 6 2 2 6" xfId="32732"/>
    <cellStyle name="Currency 2 5 6 2 3" xfId="32733"/>
    <cellStyle name="Currency 2 5 6 2 3 2" xfId="32734"/>
    <cellStyle name="Currency 2 5 6 2 3 2 2" xfId="32735"/>
    <cellStyle name="Currency 2 5 6 2 3 2 3" xfId="56505"/>
    <cellStyle name="Currency 2 5 6 2 3 3" xfId="32736"/>
    <cellStyle name="Currency 2 5 6 2 3 4" xfId="32737"/>
    <cellStyle name="Currency 2 5 6 2 4" xfId="32738"/>
    <cellStyle name="Currency 2 5 6 2 4 2" xfId="32739"/>
    <cellStyle name="Currency 2 5 6 2 4 2 2" xfId="32740"/>
    <cellStyle name="Currency 2 5 6 2 4 2 3" xfId="56506"/>
    <cellStyle name="Currency 2 5 6 2 4 3" xfId="32741"/>
    <cellStyle name="Currency 2 5 6 2 4 4" xfId="32742"/>
    <cellStyle name="Currency 2 5 6 2 5" xfId="32743"/>
    <cellStyle name="Currency 2 5 6 2 5 2" xfId="32744"/>
    <cellStyle name="Currency 2 5 6 2 5 3" xfId="56507"/>
    <cellStyle name="Currency 2 5 6 2 6" xfId="32745"/>
    <cellStyle name="Currency 2 5 6 2 7" xfId="32746"/>
    <cellStyle name="Currency 2 5 6 3" xfId="32747"/>
    <cellStyle name="Currency 2 5 6 3 2" xfId="32748"/>
    <cellStyle name="Currency 2 5 6 3 2 2" xfId="32749"/>
    <cellStyle name="Currency 2 5 6 3 2 2 2" xfId="32750"/>
    <cellStyle name="Currency 2 5 6 3 2 2 3" xfId="56508"/>
    <cellStyle name="Currency 2 5 6 3 2 3" xfId="32751"/>
    <cellStyle name="Currency 2 5 6 3 2 4" xfId="32752"/>
    <cellStyle name="Currency 2 5 6 3 3" xfId="32753"/>
    <cellStyle name="Currency 2 5 6 3 3 2" xfId="32754"/>
    <cellStyle name="Currency 2 5 6 3 3 2 2" xfId="32755"/>
    <cellStyle name="Currency 2 5 6 3 3 2 3" xfId="56509"/>
    <cellStyle name="Currency 2 5 6 3 3 3" xfId="32756"/>
    <cellStyle name="Currency 2 5 6 3 3 4" xfId="32757"/>
    <cellStyle name="Currency 2 5 6 3 4" xfId="32758"/>
    <cellStyle name="Currency 2 5 6 3 4 2" xfId="32759"/>
    <cellStyle name="Currency 2 5 6 3 4 3" xfId="56510"/>
    <cellStyle name="Currency 2 5 6 3 5" xfId="32760"/>
    <cellStyle name="Currency 2 5 6 3 6" xfId="32761"/>
    <cellStyle name="Currency 2 5 6 4" xfId="32762"/>
    <cellStyle name="Currency 2 5 6 4 2" xfId="32763"/>
    <cellStyle name="Currency 2 5 6 4 2 2" xfId="32764"/>
    <cellStyle name="Currency 2 5 6 4 2 3" xfId="56511"/>
    <cellStyle name="Currency 2 5 6 4 3" xfId="32765"/>
    <cellStyle name="Currency 2 5 6 4 4" xfId="32766"/>
    <cellStyle name="Currency 2 5 6 5" xfId="32767"/>
    <cellStyle name="Currency 2 5 6 5 2" xfId="32768"/>
    <cellStyle name="Currency 2 5 6 5 2 2" xfId="32769"/>
    <cellStyle name="Currency 2 5 6 5 2 3" xfId="56512"/>
    <cellStyle name="Currency 2 5 6 5 3" xfId="32770"/>
    <cellStyle name="Currency 2 5 6 5 4" xfId="32771"/>
    <cellStyle name="Currency 2 5 6 6" xfId="32772"/>
    <cellStyle name="Currency 2 5 6 6 2" xfId="32773"/>
    <cellStyle name="Currency 2 5 6 6 3" xfId="56513"/>
    <cellStyle name="Currency 2 5 6 7" xfId="32774"/>
    <cellStyle name="Currency 2 5 6 8" xfId="32775"/>
    <cellStyle name="Currency 2 5 7" xfId="32776"/>
    <cellStyle name="Currency 2 5 7 2" xfId="32777"/>
    <cellStyle name="Currency 2 5 7 2 2" xfId="32778"/>
    <cellStyle name="Currency 2 5 7 2 2 2" xfId="32779"/>
    <cellStyle name="Currency 2 5 7 2 2 2 2" xfId="32780"/>
    <cellStyle name="Currency 2 5 7 2 2 2 3" xfId="56514"/>
    <cellStyle name="Currency 2 5 7 2 2 3" xfId="32781"/>
    <cellStyle name="Currency 2 5 7 2 2 4" xfId="32782"/>
    <cellStyle name="Currency 2 5 7 2 3" xfId="32783"/>
    <cellStyle name="Currency 2 5 7 2 3 2" xfId="32784"/>
    <cellStyle name="Currency 2 5 7 2 3 2 2" xfId="32785"/>
    <cellStyle name="Currency 2 5 7 2 3 2 3" xfId="56515"/>
    <cellStyle name="Currency 2 5 7 2 3 3" xfId="32786"/>
    <cellStyle name="Currency 2 5 7 2 3 4" xfId="32787"/>
    <cellStyle name="Currency 2 5 7 2 4" xfId="32788"/>
    <cellStyle name="Currency 2 5 7 2 4 2" xfId="32789"/>
    <cellStyle name="Currency 2 5 7 2 4 3" xfId="56516"/>
    <cellStyle name="Currency 2 5 7 2 5" xfId="32790"/>
    <cellStyle name="Currency 2 5 7 2 6" xfId="32791"/>
    <cellStyle name="Currency 2 5 7 3" xfId="32792"/>
    <cellStyle name="Currency 2 5 7 3 2" xfId="32793"/>
    <cellStyle name="Currency 2 5 7 3 2 2" xfId="32794"/>
    <cellStyle name="Currency 2 5 7 3 2 3" xfId="56517"/>
    <cellStyle name="Currency 2 5 7 3 3" xfId="32795"/>
    <cellStyle name="Currency 2 5 7 3 4" xfId="32796"/>
    <cellStyle name="Currency 2 5 7 4" xfId="32797"/>
    <cellStyle name="Currency 2 5 7 4 2" xfId="32798"/>
    <cellStyle name="Currency 2 5 7 4 2 2" xfId="32799"/>
    <cellStyle name="Currency 2 5 7 4 2 3" xfId="56518"/>
    <cellStyle name="Currency 2 5 7 4 3" xfId="32800"/>
    <cellStyle name="Currency 2 5 7 4 4" xfId="32801"/>
    <cellStyle name="Currency 2 5 7 5" xfId="32802"/>
    <cellStyle name="Currency 2 5 7 5 2" xfId="32803"/>
    <cellStyle name="Currency 2 5 7 5 3" xfId="56519"/>
    <cellStyle name="Currency 2 5 7 6" xfId="32804"/>
    <cellStyle name="Currency 2 5 7 7" xfId="32805"/>
    <cellStyle name="Currency 2 5 8" xfId="32806"/>
    <cellStyle name="Currency 2 5 8 2" xfId="32807"/>
    <cellStyle name="Currency 2 5 8 2 2" xfId="32808"/>
    <cellStyle name="Currency 2 5 8 2 2 2" xfId="32809"/>
    <cellStyle name="Currency 2 5 8 2 2 3" xfId="56520"/>
    <cellStyle name="Currency 2 5 8 2 3" xfId="32810"/>
    <cellStyle name="Currency 2 5 8 2 4" xfId="32811"/>
    <cellStyle name="Currency 2 5 8 3" xfId="32812"/>
    <cellStyle name="Currency 2 5 8 3 2" xfId="32813"/>
    <cellStyle name="Currency 2 5 8 3 2 2" xfId="32814"/>
    <cellStyle name="Currency 2 5 8 3 2 3" xfId="56521"/>
    <cellStyle name="Currency 2 5 8 3 3" xfId="32815"/>
    <cellStyle name="Currency 2 5 8 3 4" xfId="32816"/>
    <cellStyle name="Currency 2 5 8 4" xfId="32817"/>
    <cellStyle name="Currency 2 5 8 4 2" xfId="32818"/>
    <cellStyle name="Currency 2 5 8 4 3" xfId="56522"/>
    <cellStyle name="Currency 2 5 8 5" xfId="32819"/>
    <cellStyle name="Currency 2 5 8 6" xfId="32820"/>
    <cellStyle name="Currency 2 5 9" xfId="32821"/>
    <cellStyle name="Currency 2 5 9 2" xfId="32822"/>
    <cellStyle name="Currency 2 5 9 2 2" xfId="32823"/>
    <cellStyle name="Currency 2 5 9 2 2 2" xfId="32824"/>
    <cellStyle name="Currency 2 5 9 2 2 3" xfId="56523"/>
    <cellStyle name="Currency 2 5 9 2 3" xfId="32825"/>
    <cellStyle name="Currency 2 5 9 2 4" xfId="32826"/>
    <cellStyle name="Currency 2 5 9 3" xfId="32827"/>
    <cellStyle name="Currency 2 5 9 3 2" xfId="32828"/>
    <cellStyle name="Currency 2 5 9 3 3" xfId="56524"/>
    <cellStyle name="Currency 2 5 9 4" xfId="32829"/>
    <cellStyle name="Currency 2 5 9 5" xfId="32830"/>
    <cellStyle name="Currency 2 6" xfId="32831"/>
    <cellStyle name="Currency 2 6 10" xfId="32832"/>
    <cellStyle name="Currency 2 6 11" xfId="32833"/>
    <cellStyle name="Currency 2 6 2" xfId="32834"/>
    <cellStyle name="Currency 2 6 2 10" xfId="32835"/>
    <cellStyle name="Currency 2 6 2 2" xfId="32836"/>
    <cellStyle name="Currency 2 6 2 2 2" xfId="32837"/>
    <cellStyle name="Currency 2 6 2 2 2 2" xfId="32838"/>
    <cellStyle name="Currency 2 6 2 2 2 2 2" xfId="32839"/>
    <cellStyle name="Currency 2 6 2 2 2 2 2 2" xfId="32840"/>
    <cellStyle name="Currency 2 6 2 2 2 2 2 2 2" xfId="32841"/>
    <cellStyle name="Currency 2 6 2 2 2 2 2 2 3" xfId="56525"/>
    <cellStyle name="Currency 2 6 2 2 2 2 2 3" xfId="32842"/>
    <cellStyle name="Currency 2 6 2 2 2 2 2 4" xfId="32843"/>
    <cellStyle name="Currency 2 6 2 2 2 2 3" xfId="32844"/>
    <cellStyle name="Currency 2 6 2 2 2 2 3 2" xfId="32845"/>
    <cellStyle name="Currency 2 6 2 2 2 2 3 2 2" xfId="32846"/>
    <cellStyle name="Currency 2 6 2 2 2 2 3 2 3" xfId="56526"/>
    <cellStyle name="Currency 2 6 2 2 2 2 3 3" xfId="32847"/>
    <cellStyle name="Currency 2 6 2 2 2 2 3 4" xfId="32848"/>
    <cellStyle name="Currency 2 6 2 2 2 2 4" xfId="32849"/>
    <cellStyle name="Currency 2 6 2 2 2 2 4 2" xfId="32850"/>
    <cellStyle name="Currency 2 6 2 2 2 2 4 3" xfId="56527"/>
    <cellStyle name="Currency 2 6 2 2 2 2 5" xfId="32851"/>
    <cellStyle name="Currency 2 6 2 2 2 2 6" xfId="32852"/>
    <cellStyle name="Currency 2 6 2 2 2 3" xfId="32853"/>
    <cellStyle name="Currency 2 6 2 2 2 3 2" xfId="32854"/>
    <cellStyle name="Currency 2 6 2 2 2 3 2 2" xfId="32855"/>
    <cellStyle name="Currency 2 6 2 2 2 3 2 3" xfId="56528"/>
    <cellStyle name="Currency 2 6 2 2 2 3 3" xfId="32856"/>
    <cellStyle name="Currency 2 6 2 2 2 3 4" xfId="32857"/>
    <cellStyle name="Currency 2 6 2 2 2 4" xfId="32858"/>
    <cellStyle name="Currency 2 6 2 2 2 4 2" xfId="32859"/>
    <cellStyle name="Currency 2 6 2 2 2 4 2 2" xfId="32860"/>
    <cellStyle name="Currency 2 6 2 2 2 4 2 3" xfId="56529"/>
    <cellStyle name="Currency 2 6 2 2 2 4 3" xfId="32861"/>
    <cellStyle name="Currency 2 6 2 2 2 4 4" xfId="32862"/>
    <cellStyle name="Currency 2 6 2 2 2 5" xfId="32863"/>
    <cellStyle name="Currency 2 6 2 2 2 5 2" xfId="32864"/>
    <cellStyle name="Currency 2 6 2 2 2 5 3" xfId="56530"/>
    <cellStyle name="Currency 2 6 2 2 2 6" xfId="32865"/>
    <cellStyle name="Currency 2 6 2 2 2 7" xfId="32866"/>
    <cellStyle name="Currency 2 6 2 2 3" xfId="32867"/>
    <cellStyle name="Currency 2 6 2 2 3 2" xfId="32868"/>
    <cellStyle name="Currency 2 6 2 2 3 2 2" xfId="32869"/>
    <cellStyle name="Currency 2 6 2 2 3 2 2 2" xfId="32870"/>
    <cellStyle name="Currency 2 6 2 2 3 2 2 3" xfId="56531"/>
    <cellStyle name="Currency 2 6 2 2 3 2 3" xfId="32871"/>
    <cellStyle name="Currency 2 6 2 2 3 2 4" xfId="32872"/>
    <cellStyle name="Currency 2 6 2 2 3 3" xfId="32873"/>
    <cellStyle name="Currency 2 6 2 2 3 3 2" xfId="32874"/>
    <cellStyle name="Currency 2 6 2 2 3 3 2 2" xfId="32875"/>
    <cellStyle name="Currency 2 6 2 2 3 3 2 3" xfId="56532"/>
    <cellStyle name="Currency 2 6 2 2 3 3 3" xfId="32876"/>
    <cellStyle name="Currency 2 6 2 2 3 3 4" xfId="32877"/>
    <cellStyle name="Currency 2 6 2 2 3 4" xfId="32878"/>
    <cellStyle name="Currency 2 6 2 2 3 4 2" xfId="32879"/>
    <cellStyle name="Currency 2 6 2 2 3 4 3" xfId="56533"/>
    <cellStyle name="Currency 2 6 2 2 3 5" xfId="32880"/>
    <cellStyle name="Currency 2 6 2 2 3 6" xfId="32881"/>
    <cellStyle name="Currency 2 6 2 2 4" xfId="32882"/>
    <cellStyle name="Currency 2 6 2 2 4 2" xfId="32883"/>
    <cellStyle name="Currency 2 6 2 2 4 2 2" xfId="32884"/>
    <cellStyle name="Currency 2 6 2 2 4 2 3" xfId="56534"/>
    <cellStyle name="Currency 2 6 2 2 4 3" xfId="32885"/>
    <cellStyle name="Currency 2 6 2 2 4 4" xfId="32886"/>
    <cellStyle name="Currency 2 6 2 2 5" xfId="32887"/>
    <cellStyle name="Currency 2 6 2 2 5 2" xfId="32888"/>
    <cellStyle name="Currency 2 6 2 2 5 2 2" xfId="32889"/>
    <cellStyle name="Currency 2 6 2 2 5 2 3" xfId="56535"/>
    <cellStyle name="Currency 2 6 2 2 5 3" xfId="32890"/>
    <cellStyle name="Currency 2 6 2 2 5 4" xfId="32891"/>
    <cellStyle name="Currency 2 6 2 2 6" xfId="32892"/>
    <cellStyle name="Currency 2 6 2 2 6 2" xfId="32893"/>
    <cellStyle name="Currency 2 6 2 2 6 3" xfId="56536"/>
    <cellStyle name="Currency 2 6 2 2 7" xfId="32894"/>
    <cellStyle name="Currency 2 6 2 2 8" xfId="32895"/>
    <cellStyle name="Currency 2 6 2 3" xfId="32896"/>
    <cellStyle name="Currency 2 6 2 3 2" xfId="32897"/>
    <cellStyle name="Currency 2 6 2 3 2 2" xfId="32898"/>
    <cellStyle name="Currency 2 6 2 3 2 2 2" xfId="32899"/>
    <cellStyle name="Currency 2 6 2 3 2 2 2 2" xfId="32900"/>
    <cellStyle name="Currency 2 6 2 3 2 2 2 3" xfId="56537"/>
    <cellStyle name="Currency 2 6 2 3 2 2 3" xfId="32901"/>
    <cellStyle name="Currency 2 6 2 3 2 2 4" xfId="32902"/>
    <cellStyle name="Currency 2 6 2 3 2 3" xfId="32903"/>
    <cellStyle name="Currency 2 6 2 3 2 3 2" xfId="32904"/>
    <cellStyle name="Currency 2 6 2 3 2 3 2 2" xfId="32905"/>
    <cellStyle name="Currency 2 6 2 3 2 3 2 3" xfId="56538"/>
    <cellStyle name="Currency 2 6 2 3 2 3 3" xfId="32906"/>
    <cellStyle name="Currency 2 6 2 3 2 3 4" xfId="32907"/>
    <cellStyle name="Currency 2 6 2 3 2 4" xfId="32908"/>
    <cellStyle name="Currency 2 6 2 3 2 4 2" xfId="32909"/>
    <cellStyle name="Currency 2 6 2 3 2 4 3" xfId="56539"/>
    <cellStyle name="Currency 2 6 2 3 2 5" xfId="32910"/>
    <cellStyle name="Currency 2 6 2 3 2 6" xfId="32911"/>
    <cellStyle name="Currency 2 6 2 3 3" xfId="32912"/>
    <cellStyle name="Currency 2 6 2 3 3 2" xfId="32913"/>
    <cellStyle name="Currency 2 6 2 3 3 2 2" xfId="32914"/>
    <cellStyle name="Currency 2 6 2 3 3 2 3" xfId="56540"/>
    <cellStyle name="Currency 2 6 2 3 3 3" xfId="32915"/>
    <cellStyle name="Currency 2 6 2 3 3 4" xfId="32916"/>
    <cellStyle name="Currency 2 6 2 3 4" xfId="32917"/>
    <cellStyle name="Currency 2 6 2 3 4 2" xfId="32918"/>
    <cellStyle name="Currency 2 6 2 3 4 2 2" xfId="32919"/>
    <cellStyle name="Currency 2 6 2 3 4 2 3" xfId="56541"/>
    <cellStyle name="Currency 2 6 2 3 4 3" xfId="32920"/>
    <cellStyle name="Currency 2 6 2 3 4 4" xfId="32921"/>
    <cellStyle name="Currency 2 6 2 3 5" xfId="32922"/>
    <cellStyle name="Currency 2 6 2 3 5 2" xfId="32923"/>
    <cellStyle name="Currency 2 6 2 3 5 3" xfId="56542"/>
    <cellStyle name="Currency 2 6 2 3 6" xfId="32924"/>
    <cellStyle name="Currency 2 6 2 3 7" xfId="32925"/>
    <cellStyle name="Currency 2 6 2 4" xfId="32926"/>
    <cellStyle name="Currency 2 6 2 4 2" xfId="32927"/>
    <cellStyle name="Currency 2 6 2 4 2 2" xfId="32928"/>
    <cellStyle name="Currency 2 6 2 4 2 2 2" xfId="32929"/>
    <cellStyle name="Currency 2 6 2 4 2 2 3" xfId="56543"/>
    <cellStyle name="Currency 2 6 2 4 2 3" xfId="32930"/>
    <cellStyle name="Currency 2 6 2 4 2 4" xfId="32931"/>
    <cellStyle name="Currency 2 6 2 4 3" xfId="32932"/>
    <cellStyle name="Currency 2 6 2 4 3 2" xfId="32933"/>
    <cellStyle name="Currency 2 6 2 4 3 2 2" xfId="32934"/>
    <cellStyle name="Currency 2 6 2 4 3 2 3" xfId="56544"/>
    <cellStyle name="Currency 2 6 2 4 3 3" xfId="32935"/>
    <cellStyle name="Currency 2 6 2 4 3 4" xfId="32936"/>
    <cellStyle name="Currency 2 6 2 4 4" xfId="32937"/>
    <cellStyle name="Currency 2 6 2 4 4 2" xfId="32938"/>
    <cellStyle name="Currency 2 6 2 4 4 3" xfId="56545"/>
    <cellStyle name="Currency 2 6 2 4 5" xfId="32939"/>
    <cellStyle name="Currency 2 6 2 4 6" xfId="32940"/>
    <cellStyle name="Currency 2 6 2 5" xfId="32941"/>
    <cellStyle name="Currency 2 6 2 5 2" xfId="32942"/>
    <cellStyle name="Currency 2 6 2 5 2 2" xfId="32943"/>
    <cellStyle name="Currency 2 6 2 5 2 2 2" xfId="32944"/>
    <cellStyle name="Currency 2 6 2 5 2 2 3" xfId="56546"/>
    <cellStyle name="Currency 2 6 2 5 2 3" xfId="32945"/>
    <cellStyle name="Currency 2 6 2 5 2 4" xfId="32946"/>
    <cellStyle name="Currency 2 6 2 5 3" xfId="32947"/>
    <cellStyle name="Currency 2 6 2 5 3 2" xfId="32948"/>
    <cellStyle name="Currency 2 6 2 5 3 3" xfId="56547"/>
    <cellStyle name="Currency 2 6 2 5 4" xfId="32949"/>
    <cellStyle name="Currency 2 6 2 5 5" xfId="32950"/>
    <cellStyle name="Currency 2 6 2 6" xfId="32951"/>
    <cellStyle name="Currency 2 6 2 6 2" xfId="32952"/>
    <cellStyle name="Currency 2 6 2 6 2 2" xfId="32953"/>
    <cellStyle name="Currency 2 6 2 6 2 3" xfId="56548"/>
    <cellStyle name="Currency 2 6 2 6 3" xfId="32954"/>
    <cellStyle name="Currency 2 6 2 6 4" xfId="32955"/>
    <cellStyle name="Currency 2 6 2 7" xfId="32956"/>
    <cellStyle name="Currency 2 6 2 7 2" xfId="32957"/>
    <cellStyle name="Currency 2 6 2 7 2 2" xfId="32958"/>
    <cellStyle name="Currency 2 6 2 7 2 3" xfId="56549"/>
    <cellStyle name="Currency 2 6 2 7 3" xfId="32959"/>
    <cellStyle name="Currency 2 6 2 7 4" xfId="32960"/>
    <cellStyle name="Currency 2 6 2 8" xfId="32961"/>
    <cellStyle name="Currency 2 6 2 8 2" xfId="32962"/>
    <cellStyle name="Currency 2 6 2 8 3" xfId="56550"/>
    <cellStyle name="Currency 2 6 2 9" xfId="32963"/>
    <cellStyle name="Currency 2 6 3" xfId="32964"/>
    <cellStyle name="Currency 2 6 3 2" xfId="32965"/>
    <cellStyle name="Currency 2 6 3 2 2" xfId="32966"/>
    <cellStyle name="Currency 2 6 3 2 2 2" xfId="32967"/>
    <cellStyle name="Currency 2 6 3 2 2 2 2" xfId="32968"/>
    <cellStyle name="Currency 2 6 3 2 2 2 2 2" xfId="32969"/>
    <cellStyle name="Currency 2 6 3 2 2 2 2 3" xfId="56551"/>
    <cellStyle name="Currency 2 6 3 2 2 2 3" xfId="32970"/>
    <cellStyle name="Currency 2 6 3 2 2 2 4" xfId="32971"/>
    <cellStyle name="Currency 2 6 3 2 2 3" xfId="32972"/>
    <cellStyle name="Currency 2 6 3 2 2 3 2" xfId="32973"/>
    <cellStyle name="Currency 2 6 3 2 2 3 2 2" xfId="32974"/>
    <cellStyle name="Currency 2 6 3 2 2 3 2 3" xfId="56552"/>
    <cellStyle name="Currency 2 6 3 2 2 3 3" xfId="32975"/>
    <cellStyle name="Currency 2 6 3 2 2 3 4" xfId="32976"/>
    <cellStyle name="Currency 2 6 3 2 2 4" xfId="32977"/>
    <cellStyle name="Currency 2 6 3 2 2 4 2" xfId="32978"/>
    <cellStyle name="Currency 2 6 3 2 2 4 3" xfId="56553"/>
    <cellStyle name="Currency 2 6 3 2 2 5" xfId="32979"/>
    <cellStyle name="Currency 2 6 3 2 2 6" xfId="32980"/>
    <cellStyle name="Currency 2 6 3 2 3" xfId="32981"/>
    <cellStyle name="Currency 2 6 3 2 3 2" xfId="32982"/>
    <cellStyle name="Currency 2 6 3 2 3 2 2" xfId="32983"/>
    <cellStyle name="Currency 2 6 3 2 3 2 3" xfId="56554"/>
    <cellStyle name="Currency 2 6 3 2 3 3" xfId="32984"/>
    <cellStyle name="Currency 2 6 3 2 3 4" xfId="32985"/>
    <cellStyle name="Currency 2 6 3 2 4" xfId="32986"/>
    <cellStyle name="Currency 2 6 3 2 4 2" xfId="32987"/>
    <cellStyle name="Currency 2 6 3 2 4 2 2" xfId="32988"/>
    <cellStyle name="Currency 2 6 3 2 4 2 3" xfId="56555"/>
    <cellStyle name="Currency 2 6 3 2 4 3" xfId="32989"/>
    <cellStyle name="Currency 2 6 3 2 4 4" xfId="32990"/>
    <cellStyle name="Currency 2 6 3 2 5" xfId="32991"/>
    <cellStyle name="Currency 2 6 3 2 5 2" xfId="32992"/>
    <cellStyle name="Currency 2 6 3 2 5 3" xfId="56556"/>
    <cellStyle name="Currency 2 6 3 2 6" xfId="32993"/>
    <cellStyle name="Currency 2 6 3 2 7" xfId="32994"/>
    <cellStyle name="Currency 2 6 3 3" xfId="32995"/>
    <cellStyle name="Currency 2 6 3 3 2" xfId="32996"/>
    <cellStyle name="Currency 2 6 3 3 2 2" xfId="32997"/>
    <cellStyle name="Currency 2 6 3 3 2 2 2" xfId="32998"/>
    <cellStyle name="Currency 2 6 3 3 2 2 3" xfId="56557"/>
    <cellStyle name="Currency 2 6 3 3 2 3" xfId="32999"/>
    <cellStyle name="Currency 2 6 3 3 2 4" xfId="33000"/>
    <cellStyle name="Currency 2 6 3 3 3" xfId="33001"/>
    <cellStyle name="Currency 2 6 3 3 3 2" xfId="33002"/>
    <cellStyle name="Currency 2 6 3 3 3 2 2" xfId="33003"/>
    <cellStyle name="Currency 2 6 3 3 3 2 3" xfId="56558"/>
    <cellStyle name="Currency 2 6 3 3 3 3" xfId="33004"/>
    <cellStyle name="Currency 2 6 3 3 3 4" xfId="33005"/>
    <cellStyle name="Currency 2 6 3 3 4" xfId="33006"/>
    <cellStyle name="Currency 2 6 3 3 4 2" xfId="33007"/>
    <cellStyle name="Currency 2 6 3 3 4 3" xfId="56559"/>
    <cellStyle name="Currency 2 6 3 3 5" xfId="33008"/>
    <cellStyle name="Currency 2 6 3 3 6" xfId="33009"/>
    <cellStyle name="Currency 2 6 3 4" xfId="33010"/>
    <cellStyle name="Currency 2 6 3 4 2" xfId="33011"/>
    <cellStyle name="Currency 2 6 3 4 2 2" xfId="33012"/>
    <cellStyle name="Currency 2 6 3 4 2 2 2" xfId="33013"/>
    <cellStyle name="Currency 2 6 3 4 2 2 3" xfId="56560"/>
    <cellStyle name="Currency 2 6 3 4 2 3" xfId="33014"/>
    <cellStyle name="Currency 2 6 3 4 2 4" xfId="33015"/>
    <cellStyle name="Currency 2 6 3 4 3" xfId="33016"/>
    <cellStyle name="Currency 2 6 3 4 3 2" xfId="33017"/>
    <cellStyle name="Currency 2 6 3 4 3 3" xfId="56561"/>
    <cellStyle name="Currency 2 6 3 4 4" xfId="33018"/>
    <cellStyle name="Currency 2 6 3 4 5" xfId="33019"/>
    <cellStyle name="Currency 2 6 3 5" xfId="33020"/>
    <cellStyle name="Currency 2 6 3 5 2" xfId="33021"/>
    <cellStyle name="Currency 2 6 3 5 2 2" xfId="33022"/>
    <cellStyle name="Currency 2 6 3 5 2 3" xfId="56562"/>
    <cellStyle name="Currency 2 6 3 5 3" xfId="33023"/>
    <cellStyle name="Currency 2 6 3 5 4" xfId="33024"/>
    <cellStyle name="Currency 2 6 3 6" xfId="33025"/>
    <cellStyle name="Currency 2 6 3 6 2" xfId="33026"/>
    <cellStyle name="Currency 2 6 3 6 2 2" xfId="33027"/>
    <cellStyle name="Currency 2 6 3 6 2 3" xfId="56563"/>
    <cellStyle name="Currency 2 6 3 6 3" xfId="33028"/>
    <cellStyle name="Currency 2 6 3 6 4" xfId="33029"/>
    <cellStyle name="Currency 2 6 3 7" xfId="33030"/>
    <cellStyle name="Currency 2 6 3 7 2" xfId="33031"/>
    <cellStyle name="Currency 2 6 3 7 3" xfId="56564"/>
    <cellStyle name="Currency 2 6 3 8" xfId="33032"/>
    <cellStyle name="Currency 2 6 3 9" xfId="33033"/>
    <cellStyle name="Currency 2 6 4" xfId="33034"/>
    <cellStyle name="Currency 2 6 4 2" xfId="33035"/>
    <cellStyle name="Currency 2 6 4 2 2" xfId="33036"/>
    <cellStyle name="Currency 2 6 4 2 2 2" xfId="33037"/>
    <cellStyle name="Currency 2 6 4 2 2 2 2" xfId="33038"/>
    <cellStyle name="Currency 2 6 4 2 2 2 3" xfId="56565"/>
    <cellStyle name="Currency 2 6 4 2 2 3" xfId="33039"/>
    <cellStyle name="Currency 2 6 4 2 2 4" xfId="33040"/>
    <cellStyle name="Currency 2 6 4 2 3" xfId="33041"/>
    <cellStyle name="Currency 2 6 4 2 3 2" xfId="33042"/>
    <cellStyle name="Currency 2 6 4 2 3 2 2" xfId="33043"/>
    <cellStyle name="Currency 2 6 4 2 3 2 3" xfId="56566"/>
    <cellStyle name="Currency 2 6 4 2 3 3" xfId="33044"/>
    <cellStyle name="Currency 2 6 4 2 3 4" xfId="33045"/>
    <cellStyle name="Currency 2 6 4 2 4" xfId="33046"/>
    <cellStyle name="Currency 2 6 4 2 4 2" xfId="33047"/>
    <cellStyle name="Currency 2 6 4 2 4 3" xfId="56567"/>
    <cellStyle name="Currency 2 6 4 2 5" xfId="33048"/>
    <cellStyle name="Currency 2 6 4 2 6" xfId="33049"/>
    <cellStyle name="Currency 2 6 4 3" xfId="33050"/>
    <cellStyle name="Currency 2 6 4 3 2" xfId="33051"/>
    <cellStyle name="Currency 2 6 4 3 2 2" xfId="33052"/>
    <cellStyle name="Currency 2 6 4 3 2 3" xfId="56568"/>
    <cellStyle name="Currency 2 6 4 3 3" xfId="33053"/>
    <cellStyle name="Currency 2 6 4 3 4" xfId="33054"/>
    <cellStyle name="Currency 2 6 4 4" xfId="33055"/>
    <cellStyle name="Currency 2 6 4 4 2" xfId="33056"/>
    <cellStyle name="Currency 2 6 4 4 2 2" xfId="33057"/>
    <cellStyle name="Currency 2 6 4 4 2 3" xfId="56569"/>
    <cellStyle name="Currency 2 6 4 4 3" xfId="33058"/>
    <cellStyle name="Currency 2 6 4 4 4" xfId="33059"/>
    <cellStyle name="Currency 2 6 4 5" xfId="33060"/>
    <cellStyle name="Currency 2 6 4 5 2" xfId="33061"/>
    <cellStyle name="Currency 2 6 4 5 3" xfId="56570"/>
    <cellStyle name="Currency 2 6 4 6" xfId="33062"/>
    <cellStyle name="Currency 2 6 4 7" xfId="33063"/>
    <cellStyle name="Currency 2 6 5" xfId="33064"/>
    <cellStyle name="Currency 2 6 5 2" xfId="33065"/>
    <cellStyle name="Currency 2 6 5 2 2" xfId="33066"/>
    <cellStyle name="Currency 2 6 5 2 2 2" xfId="33067"/>
    <cellStyle name="Currency 2 6 5 2 2 3" xfId="56571"/>
    <cellStyle name="Currency 2 6 5 2 3" xfId="33068"/>
    <cellStyle name="Currency 2 6 5 2 4" xfId="33069"/>
    <cellStyle name="Currency 2 6 5 3" xfId="33070"/>
    <cellStyle name="Currency 2 6 5 3 2" xfId="33071"/>
    <cellStyle name="Currency 2 6 5 3 2 2" xfId="33072"/>
    <cellStyle name="Currency 2 6 5 3 2 3" xfId="56572"/>
    <cellStyle name="Currency 2 6 5 3 3" xfId="33073"/>
    <cellStyle name="Currency 2 6 5 3 4" xfId="33074"/>
    <cellStyle name="Currency 2 6 5 4" xfId="33075"/>
    <cellStyle name="Currency 2 6 5 4 2" xfId="33076"/>
    <cellStyle name="Currency 2 6 5 4 3" xfId="56573"/>
    <cellStyle name="Currency 2 6 5 5" xfId="33077"/>
    <cellStyle name="Currency 2 6 5 6" xfId="33078"/>
    <cellStyle name="Currency 2 6 6" xfId="33079"/>
    <cellStyle name="Currency 2 6 6 2" xfId="33080"/>
    <cellStyle name="Currency 2 6 6 2 2" xfId="33081"/>
    <cellStyle name="Currency 2 6 6 2 2 2" xfId="33082"/>
    <cellStyle name="Currency 2 6 6 2 2 3" xfId="56574"/>
    <cellStyle name="Currency 2 6 6 2 3" xfId="33083"/>
    <cellStyle name="Currency 2 6 6 2 4" xfId="33084"/>
    <cellStyle name="Currency 2 6 6 3" xfId="33085"/>
    <cellStyle name="Currency 2 6 6 3 2" xfId="33086"/>
    <cellStyle name="Currency 2 6 6 3 3" xfId="56575"/>
    <cellStyle name="Currency 2 6 6 4" xfId="33087"/>
    <cellStyle name="Currency 2 6 6 5" xfId="33088"/>
    <cellStyle name="Currency 2 6 7" xfId="33089"/>
    <cellStyle name="Currency 2 6 7 2" xfId="33090"/>
    <cellStyle name="Currency 2 6 7 2 2" xfId="33091"/>
    <cellStyle name="Currency 2 6 7 2 3" xfId="56576"/>
    <cellStyle name="Currency 2 6 7 3" xfId="33092"/>
    <cellStyle name="Currency 2 6 7 4" xfId="33093"/>
    <cellStyle name="Currency 2 6 8" xfId="33094"/>
    <cellStyle name="Currency 2 6 8 2" xfId="33095"/>
    <cellStyle name="Currency 2 6 8 2 2" xfId="33096"/>
    <cellStyle name="Currency 2 6 8 2 3" xfId="56577"/>
    <cellStyle name="Currency 2 6 8 3" xfId="33097"/>
    <cellStyle name="Currency 2 6 8 4" xfId="33098"/>
    <cellStyle name="Currency 2 6 9" xfId="33099"/>
    <cellStyle name="Currency 2 6 9 2" xfId="33100"/>
    <cellStyle name="Currency 2 6 9 3" xfId="56578"/>
    <cellStyle name="Currency 2 7" xfId="33101"/>
    <cellStyle name="Currency 2 7 10" xfId="33102"/>
    <cellStyle name="Currency 2 7 2" xfId="33103"/>
    <cellStyle name="Currency 2 7 2 2" xfId="33104"/>
    <cellStyle name="Currency 2 7 2 2 2" xfId="33105"/>
    <cellStyle name="Currency 2 7 2 2 2 2" xfId="33106"/>
    <cellStyle name="Currency 2 7 2 2 2 2 2" xfId="33107"/>
    <cellStyle name="Currency 2 7 2 2 2 2 2 2" xfId="33108"/>
    <cellStyle name="Currency 2 7 2 2 2 2 2 3" xfId="56579"/>
    <cellStyle name="Currency 2 7 2 2 2 2 3" xfId="33109"/>
    <cellStyle name="Currency 2 7 2 2 2 2 4" xfId="33110"/>
    <cellStyle name="Currency 2 7 2 2 2 3" xfId="33111"/>
    <cellStyle name="Currency 2 7 2 2 2 3 2" xfId="33112"/>
    <cellStyle name="Currency 2 7 2 2 2 3 2 2" xfId="33113"/>
    <cellStyle name="Currency 2 7 2 2 2 3 2 3" xfId="56580"/>
    <cellStyle name="Currency 2 7 2 2 2 3 3" xfId="33114"/>
    <cellStyle name="Currency 2 7 2 2 2 3 4" xfId="33115"/>
    <cellStyle name="Currency 2 7 2 2 2 4" xfId="33116"/>
    <cellStyle name="Currency 2 7 2 2 2 4 2" xfId="33117"/>
    <cellStyle name="Currency 2 7 2 2 2 4 3" xfId="56581"/>
    <cellStyle name="Currency 2 7 2 2 2 5" xfId="33118"/>
    <cellStyle name="Currency 2 7 2 2 2 6" xfId="33119"/>
    <cellStyle name="Currency 2 7 2 2 3" xfId="33120"/>
    <cellStyle name="Currency 2 7 2 2 3 2" xfId="33121"/>
    <cellStyle name="Currency 2 7 2 2 3 2 2" xfId="33122"/>
    <cellStyle name="Currency 2 7 2 2 3 2 3" xfId="56582"/>
    <cellStyle name="Currency 2 7 2 2 3 3" xfId="33123"/>
    <cellStyle name="Currency 2 7 2 2 3 4" xfId="33124"/>
    <cellStyle name="Currency 2 7 2 2 4" xfId="33125"/>
    <cellStyle name="Currency 2 7 2 2 4 2" xfId="33126"/>
    <cellStyle name="Currency 2 7 2 2 4 2 2" xfId="33127"/>
    <cellStyle name="Currency 2 7 2 2 4 2 3" xfId="56583"/>
    <cellStyle name="Currency 2 7 2 2 4 3" xfId="33128"/>
    <cellStyle name="Currency 2 7 2 2 4 4" xfId="33129"/>
    <cellStyle name="Currency 2 7 2 2 5" xfId="33130"/>
    <cellStyle name="Currency 2 7 2 2 5 2" xfId="33131"/>
    <cellStyle name="Currency 2 7 2 2 5 3" xfId="56584"/>
    <cellStyle name="Currency 2 7 2 2 6" xfId="33132"/>
    <cellStyle name="Currency 2 7 2 2 7" xfId="33133"/>
    <cellStyle name="Currency 2 7 2 3" xfId="33134"/>
    <cellStyle name="Currency 2 7 2 3 2" xfId="33135"/>
    <cellStyle name="Currency 2 7 2 3 2 2" xfId="33136"/>
    <cellStyle name="Currency 2 7 2 3 2 2 2" xfId="33137"/>
    <cellStyle name="Currency 2 7 2 3 2 2 3" xfId="56585"/>
    <cellStyle name="Currency 2 7 2 3 2 3" xfId="33138"/>
    <cellStyle name="Currency 2 7 2 3 2 4" xfId="33139"/>
    <cellStyle name="Currency 2 7 2 3 3" xfId="33140"/>
    <cellStyle name="Currency 2 7 2 3 3 2" xfId="33141"/>
    <cellStyle name="Currency 2 7 2 3 3 2 2" xfId="33142"/>
    <cellStyle name="Currency 2 7 2 3 3 2 3" xfId="56586"/>
    <cellStyle name="Currency 2 7 2 3 3 3" xfId="33143"/>
    <cellStyle name="Currency 2 7 2 3 3 4" xfId="33144"/>
    <cellStyle name="Currency 2 7 2 3 4" xfId="33145"/>
    <cellStyle name="Currency 2 7 2 3 4 2" xfId="33146"/>
    <cellStyle name="Currency 2 7 2 3 4 3" xfId="56587"/>
    <cellStyle name="Currency 2 7 2 3 5" xfId="33147"/>
    <cellStyle name="Currency 2 7 2 3 6" xfId="33148"/>
    <cellStyle name="Currency 2 7 2 4" xfId="33149"/>
    <cellStyle name="Currency 2 7 2 4 2" xfId="33150"/>
    <cellStyle name="Currency 2 7 2 4 2 2" xfId="33151"/>
    <cellStyle name="Currency 2 7 2 4 2 3" xfId="56588"/>
    <cellStyle name="Currency 2 7 2 4 3" xfId="33152"/>
    <cellStyle name="Currency 2 7 2 4 4" xfId="33153"/>
    <cellStyle name="Currency 2 7 2 5" xfId="33154"/>
    <cellStyle name="Currency 2 7 2 5 2" xfId="33155"/>
    <cellStyle name="Currency 2 7 2 5 2 2" xfId="33156"/>
    <cellStyle name="Currency 2 7 2 5 2 3" xfId="56589"/>
    <cellStyle name="Currency 2 7 2 5 3" xfId="33157"/>
    <cellStyle name="Currency 2 7 2 5 4" xfId="33158"/>
    <cellStyle name="Currency 2 7 2 6" xfId="33159"/>
    <cellStyle name="Currency 2 7 2 6 2" xfId="33160"/>
    <cellStyle name="Currency 2 7 2 6 3" xfId="56590"/>
    <cellStyle name="Currency 2 7 2 7" xfId="33161"/>
    <cellStyle name="Currency 2 7 2 8" xfId="33162"/>
    <cellStyle name="Currency 2 7 3" xfId="33163"/>
    <cellStyle name="Currency 2 7 3 2" xfId="33164"/>
    <cellStyle name="Currency 2 7 3 2 2" xfId="33165"/>
    <cellStyle name="Currency 2 7 3 2 2 2" xfId="33166"/>
    <cellStyle name="Currency 2 7 3 2 2 2 2" xfId="33167"/>
    <cellStyle name="Currency 2 7 3 2 2 2 3" xfId="56591"/>
    <cellStyle name="Currency 2 7 3 2 2 3" xfId="33168"/>
    <cellStyle name="Currency 2 7 3 2 2 4" xfId="33169"/>
    <cellStyle name="Currency 2 7 3 2 3" xfId="33170"/>
    <cellStyle name="Currency 2 7 3 2 3 2" xfId="33171"/>
    <cellStyle name="Currency 2 7 3 2 3 2 2" xfId="33172"/>
    <cellStyle name="Currency 2 7 3 2 3 2 3" xfId="56592"/>
    <cellStyle name="Currency 2 7 3 2 3 3" xfId="33173"/>
    <cellStyle name="Currency 2 7 3 2 3 4" xfId="33174"/>
    <cellStyle name="Currency 2 7 3 2 4" xfId="33175"/>
    <cellStyle name="Currency 2 7 3 2 4 2" xfId="33176"/>
    <cellStyle name="Currency 2 7 3 2 4 3" xfId="56593"/>
    <cellStyle name="Currency 2 7 3 2 5" xfId="33177"/>
    <cellStyle name="Currency 2 7 3 2 6" xfId="33178"/>
    <cellStyle name="Currency 2 7 3 3" xfId="33179"/>
    <cellStyle name="Currency 2 7 3 3 2" xfId="33180"/>
    <cellStyle name="Currency 2 7 3 3 2 2" xfId="33181"/>
    <cellStyle name="Currency 2 7 3 3 2 3" xfId="56594"/>
    <cellStyle name="Currency 2 7 3 3 3" xfId="33182"/>
    <cellStyle name="Currency 2 7 3 3 4" xfId="33183"/>
    <cellStyle name="Currency 2 7 3 4" xfId="33184"/>
    <cellStyle name="Currency 2 7 3 4 2" xfId="33185"/>
    <cellStyle name="Currency 2 7 3 4 2 2" xfId="33186"/>
    <cellStyle name="Currency 2 7 3 4 2 3" xfId="56595"/>
    <cellStyle name="Currency 2 7 3 4 3" xfId="33187"/>
    <cellStyle name="Currency 2 7 3 4 4" xfId="33188"/>
    <cellStyle name="Currency 2 7 3 5" xfId="33189"/>
    <cellStyle name="Currency 2 7 3 5 2" xfId="33190"/>
    <cellStyle name="Currency 2 7 3 5 3" xfId="56596"/>
    <cellStyle name="Currency 2 7 3 6" xfId="33191"/>
    <cellStyle name="Currency 2 7 3 7" xfId="33192"/>
    <cellStyle name="Currency 2 7 4" xfId="33193"/>
    <cellStyle name="Currency 2 7 4 2" xfId="33194"/>
    <cellStyle name="Currency 2 7 4 2 2" xfId="33195"/>
    <cellStyle name="Currency 2 7 4 2 2 2" xfId="33196"/>
    <cellStyle name="Currency 2 7 4 2 2 3" xfId="56597"/>
    <cellStyle name="Currency 2 7 4 2 3" xfId="33197"/>
    <cellStyle name="Currency 2 7 4 2 4" xfId="33198"/>
    <cellStyle name="Currency 2 7 4 3" xfId="33199"/>
    <cellStyle name="Currency 2 7 4 3 2" xfId="33200"/>
    <cellStyle name="Currency 2 7 4 3 2 2" xfId="33201"/>
    <cellStyle name="Currency 2 7 4 3 2 3" xfId="56598"/>
    <cellStyle name="Currency 2 7 4 3 3" xfId="33202"/>
    <cellStyle name="Currency 2 7 4 3 4" xfId="33203"/>
    <cellStyle name="Currency 2 7 4 4" xfId="33204"/>
    <cellStyle name="Currency 2 7 4 4 2" xfId="33205"/>
    <cellStyle name="Currency 2 7 4 4 3" xfId="56599"/>
    <cellStyle name="Currency 2 7 4 5" xfId="33206"/>
    <cellStyle name="Currency 2 7 4 6" xfId="33207"/>
    <cellStyle name="Currency 2 7 5" xfId="33208"/>
    <cellStyle name="Currency 2 7 5 2" xfId="33209"/>
    <cellStyle name="Currency 2 7 5 2 2" xfId="33210"/>
    <cellStyle name="Currency 2 7 5 2 2 2" xfId="33211"/>
    <cellStyle name="Currency 2 7 5 2 2 3" xfId="56600"/>
    <cellStyle name="Currency 2 7 5 2 3" xfId="33212"/>
    <cellStyle name="Currency 2 7 5 2 4" xfId="33213"/>
    <cellStyle name="Currency 2 7 5 3" xfId="33214"/>
    <cellStyle name="Currency 2 7 5 3 2" xfId="33215"/>
    <cellStyle name="Currency 2 7 5 3 3" xfId="56601"/>
    <cellStyle name="Currency 2 7 5 4" xfId="33216"/>
    <cellStyle name="Currency 2 7 5 5" xfId="33217"/>
    <cellStyle name="Currency 2 7 6" xfId="33218"/>
    <cellStyle name="Currency 2 7 6 2" xfId="33219"/>
    <cellStyle name="Currency 2 7 6 2 2" xfId="33220"/>
    <cellStyle name="Currency 2 7 6 2 3" xfId="56602"/>
    <cellStyle name="Currency 2 7 6 3" xfId="33221"/>
    <cellStyle name="Currency 2 7 6 4" xfId="33222"/>
    <cellStyle name="Currency 2 7 7" xfId="33223"/>
    <cellStyle name="Currency 2 7 7 2" xfId="33224"/>
    <cellStyle name="Currency 2 7 7 2 2" xfId="33225"/>
    <cellStyle name="Currency 2 7 7 2 3" xfId="56603"/>
    <cellStyle name="Currency 2 7 7 3" xfId="33226"/>
    <cellStyle name="Currency 2 7 7 4" xfId="33227"/>
    <cellStyle name="Currency 2 7 8" xfId="33228"/>
    <cellStyle name="Currency 2 7 8 2" xfId="33229"/>
    <cellStyle name="Currency 2 7 8 3" xfId="56604"/>
    <cellStyle name="Currency 2 7 9" xfId="33230"/>
    <cellStyle name="Currency 2 8" xfId="33231"/>
    <cellStyle name="Currency 2 8 10" xfId="33232"/>
    <cellStyle name="Currency 2 8 2" xfId="33233"/>
    <cellStyle name="Currency 2 8 2 2" xfId="33234"/>
    <cellStyle name="Currency 2 8 2 2 2" xfId="33235"/>
    <cellStyle name="Currency 2 8 2 2 2 2" xfId="33236"/>
    <cellStyle name="Currency 2 8 2 2 2 2 2" xfId="33237"/>
    <cellStyle name="Currency 2 8 2 2 2 2 2 2" xfId="33238"/>
    <cellStyle name="Currency 2 8 2 2 2 2 2 3" xfId="56605"/>
    <cellStyle name="Currency 2 8 2 2 2 2 3" xfId="33239"/>
    <cellStyle name="Currency 2 8 2 2 2 2 4" xfId="33240"/>
    <cellStyle name="Currency 2 8 2 2 2 3" xfId="33241"/>
    <cellStyle name="Currency 2 8 2 2 2 3 2" xfId="33242"/>
    <cellStyle name="Currency 2 8 2 2 2 3 2 2" xfId="33243"/>
    <cellStyle name="Currency 2 8 2 2 2 3 2 3" xfId="56606"/>
    <cellStyle name="Currency 2 8 2 2 2 3 3" xfId="33244"/>
    <cellStyle name="Currency 2 8 2 2 2 3 4" xfId="33245"/>
    <cellStyle name="Currency 2 8 2 2 2 4" xfId="33246"/>
    <cellStyle name="Currency 2 8 2 2 2 4 2" xfId="33247"/>
    <cellStyle name="Currency 2 8 2 2 2 4 3" xfId="56607"/>
    <cellStyle name="Currency 2 8 2 2 2 5" xfId="33248"/>
    <cellStyle name="Currency 2 8 2 2 2 6" xfId="33249"/>
    <cellStyle name="Currency 2 8 2 2 3" xfId="33250"/>
    <cellStyle name="Currency 2 8 2 2 3 2" xfId="33251"/>
    <cellStyle name="Currency 2 8 2 2 3 2 2" xfId="33252"/>
    <cellStyle name="Currency 2 8 2 2 3 2 3" xfId="56608"/>
    <cellStyle name="Currency 2 8 2 2 3 3" xfId="33253"/>
    <cellStyle name="Currency 2 8 2 2 3 4" xfId="33254"/>
    <cellStyle name="Currency 2 8 2 2 4" xfId="33255"/>
    <cellStyle name="Currency 2 8 2 2 4 2" xfId="33256"/>
    <cellStyle name="Currency 2 8 2 2 4 2 2" xfId="33257"/>
    <cellStyle name="Currency 2 8 2 2 4 2 3" xfId="56609"/>
    <cellStyle name="Currency 2 8 2 2 4 3" xfId="33258"/>
    <cellStyle name="Currency 2 8 2 2 4 4" xfId="33259"/>
    <cellStyle name="Currency 2 8 2 2 5" xfId="33260"/>
    <cellStyle name="Currency 2 8 2 2 5 2" xfId="33261"/>
    <cellStyle name="Currency 2 8 2 2 5 3" xfId="56610"/>
    <cellStyle name="Currency 2 8 2 2 6" xfId="33262"/>
    <cellStyle name="Currency 2 8 2 2 7" xfId="33263"/>
    <cellStyle name="Currency 2 8 2 3" xfId="33264"/>
    <cellStyle name="Currency 2 8 2 3 2" xfId="33265"/>
    <cellStyle name="Currency 2 8 2 3 2 2" xfId="33266"/>
    <cellStyle name="Currency 2 8 2 3 2 2 2" xfId="33267"/>
    <cellStyle name="Currency 2 8 2 3 2 2 3" xfId="56611"/>
    <cellStyle name="Currency 2 8 2 3 2 3" xfId="33268"/>
    <cellStyle name="Currency 2 8 2 3 2 4" xfId="33269"/>
    <cellStyle name="Currency 2 8 2 3 3" xfId="33270"/>
    <cellStyle name="Currency 2 8 2 3 3 2" xfId="33271"/>
    <cellStyle name="Currency 2 8 2 3 3 2 2" xfId="33272"/>
    <cellStyle name="Currency 2 8 2 3 3 2 3" xfId="56612"/>
    <cellStyle name="Currency 2 8 2 3 3 3" xfId="33273"/>
    <cellStyle name="Currency 2 8 2 3 3 4" xfId="33274"/>
    <cellStyle name="Currency 2 8 2 3 4" xfId="33275"/>
    <cellStyle name="Currency 2 8 2 3 4 2" xfId="33276"/>
    <cellStyle name="Currency 2 8 2 3 4 3" xfId="56613"/>
    <cellStyle name="Currency 2 8 2 3 5" xfId="33277"/>
    <cellStyle name="Currency 2 8 2 3 6" xfId="33278"/>
    <cellStyle name="Currency 2 8 2 4" xfId="33279"/>
    <cellStyle name="Currency 2 8 2 4 2" xfId="33280"/>
    <cellStyle name="Currency 2 8 2 4 2 2" xfId="33281"/>
    <cellStyle name="Currency 2 8 2 4 2 3" xfId="56614"/>
    <cellStyle name="Currency 2 8 2 4 3" xfId="33282"/>
    <cellStyle name="Currency 2 8 2 4 4" xfId="33283"/>
    <cellStyle name="Currency 2 8 2 5" xfId="33284"/>
    <cellStyle name="Currency 2 8 2 5 2" xfId="33285"/>
    <cellStyle name="Currency 2 8 2 5 2 2" xfId="33286"/>
    <cellStyle name="Currency 2 8 2 5 2 3" xfId="56615"/>
    <cellStyle name="Currency 2 8 2 5 3" xfId="33287"/>
    <cellStyle name="Currency 2 8 2 5 4" xfId="33288"/>
    <cellStyle name="Currency 2 8 2 6" xfId="33289"/>
    <cellStyle name="Currency 2 8 2 6 2" xfId="33290"/>
    <cellStyle name="Currency 2 8 2 6 3" xfId="56616"/>
    <cellStyle name="Currency 2 8 2 7" xfId="33291"/>
    <cellStyle name="Currency 2 8 2 8" xfId="33292"/>
    <cellStyle name="Currency 2 8 3" xfId="33293"/>
    <cellStyle name="Currency 2 8 3 2" xfId="33294"/>
    <cellStyle name="Currency 2 8 3 2 2" xfId="33295"/>
    <cellStyle name="Currency 2 8 3 2 2 2" xfId="33296"/>
    <cellStyle name="Currency 2 8 3 2 2 2 2" xfId="33297"/>
    <cellStyle name="Currency 2 8 3 2 2 2 3" xfId="56617"/>
    <cellStyle name="Currency 2 8 3 2 2 3" xfId="33298"/>
    <cellStyle name="Currency 2 8 3 2 2 4" xfId="33299"/>
    <cellStyle name="Currency 2 8 3 2 3" xfId="33300"/>
    <cellStyle name="Currency 2 8 3 2 3 2" xfId="33301"/>
    <cellStyle name="Currency 2 8 3 2 3 2 2" xfId="33302"/>
    <cellStyle name="Currency 2 8 3 2 3 2 3" xfId="56618"/>
    <cellStyle name="Currency 2 8 3 2 3 3" xfId="33303"/>
    <cellStyle name="Currency 2 8 3 2 3 4" xfId="33304"/>
    <cellStyle name="Currency 2 8 3 2 4" xfId="33305"/>
    <cellStyle name="Currency 2 8 3 2 4 2" xfId="33306"/>
    <cellStyle name="Currency 2 8 3 2 4 3" xfId="56619"/>
    <cellStyle name="Currency 2 8 3 2 5" xfId="33307"/>
    <cellStyle name="Currency 2 8 3 2 6" xfId="33308"/>
    <cellStyle name="Currency 2 8 3 3" xfId="33309"/>
    <cellStyle name="Currency 2 8 3 3 2" xfId="33310"/>
    <cellStyle name="Currency 2 8 3 3 2 2" xfId="33311"/>
    <cellStyle name="Currency 2 8 3 3 2 3" xfId="56620"/>
    <cellStyle name="Currency 2 8 3 3 3" xfId="33312"/>
    <cellStyle name="Currency 2 8 3 3 4" xfId="33313"/>
    <cellStyle name="Currency 2 8 3 4" xfId="33314"/>
    <cellStyle name="Currency 2 8 3 4 2" xfId="33315"/>
    <cellStyle name="Currency 2 8 3 4 2 2" xfId="33316"/>
    <cellStyle name="Currency 2 8 3 4 2 3" xfId="56621"/>
    <cellStyle name="Currency 2 8 3 4 3" xfId="33317"/>
    <cellStyle name="Currency 2 8 3 4 4" xfId="33318"/>
    <cellStyle name="Currency 2 8 3 5" xfId="33319"/>
    <cellStyle name="Currency 2 8 3 5 2" xfId="33320"/>
    <cellStyle name="Currency 2 8 3 5 3" xfId="56622"/>
    <cellStyle name="Currency 2 8 3 6" xfId="33321"/>
    <cellStyle name="Currency 2 8 3 7" xfId="33322"/>
    <cellStyle name="Currency 2 8 4" xfId="33323"/>
    <cellStyle name="Currency 2 8 4 2" xfId="33324"/>
    <cellStyle name="Currency 2 8 4 2 2" xfId="33325"/>
    <cellStyle name="Currency 2 8 4 2 2 2" xfId="33326"/>
    <cellStyle name="Currency 2 8 4 2 2 3" xfId="56623"/>
    <cellStyle name="Currency 2 8 4 2 3" xfId="33327"/>
    <cellStyle name="Currency 2 8 4 2 4" xfId="33328"/>
    <cellStyle name="Currency 2 8 4 3" xfId="33329"/>
    <cellStyle name="Currency 2 8 4 3 2" xfId="33330"/>
    <cellStyle name="Currency 2 8 4 3 2 2" xfId="33331"/>
    <cellStyle name="Currency 2 8 4 3 2 3" xfId="56624"/>
    <cellStyle name="Currency 2 8 4 3 3" xfId="33332"/>
    <cellStyle name="Currency 2 8 4 3 4" xfId="33333"/>
    <cellStyle name="Currency 2 8 4 4" xfId="33334"/>
    <cellStyle name="Currency 2 8 4 4 2" xfId="33335"/>
    <cellStyle name="Currency 2 8 4 4 3" xfId="56625"/>
    <cellStyle name="Currency 2 8 4 5" xfId="33336"/>
    <cellStyle name="Currency 2 8 4 6" xfId="33337"/>
    <cellStyle name="Currency 2 8 5" xfId="33338"/>
    <cellStyle name="Currency 2 8 5 2" xfId="33339"/>
    <cellStyle name="Currency 2 8 5 2 2" xfId="33340"/>
    <cellStyle name="Currency 2 8 5 2 2 2" xfId="33341"/>
    <cellStyle name="Currency 2 8 5 2 2 3" xfId="56626"/>
    <cellStyle name="Currency 2 8 5 2 3" xfId="33342"/>
    <cellStyle name="Currency 2 8 5 2 4" xfId="33343"/>
    <cellStyle name="Currency 2 8 5 3" xfId="33344"/>
    <cellStyle name="Currency 2 8 5 3 2" xfId="33345"/>
    <cellStyle name="Currency 2 8 5 3 3" xfId="56627"/>
    <cellStyle name="Currency 2 8 5 4" xfId="33346"/>
    <cellStyle name="Currency 2 8 5 5" xfId="33347"/>
    <cellStyle name="Currency 2 8 6" xfId="33348"/>
    <cellStyle name="Currency 2 8 6 2" xfId="33349"/>
    <cellStyle name="Currency 2 8 6 2 2" xfId="33350"/>
    <cellStyle name="Currency 2 8 6 2 3" xfId="56628"/>
    <cellStyle name="Currency 2 8 6 3" xfId="33351"/>
    <cellStyle name="Currency 2 8 6 4" xfId="33352"/>
    <cellStyle name="Currency 2 8 7" xfId="33353"/>
    <cellStyle name="Currency 2 8 7 2" xfId="33354"/>
    <cellStyle name="Currency 2 8 7 2 2" xfId="33355"/>
    <cellStyle name="Currency 2 8 7 2 3" xfId="56629"/>
    <cellStyle name="Currency 2 8 7 3" xfId="33356"/>
    <cellStyle name="Currency 2 8 7 4" xfId="33357"/>
    <cellStyle name="Currency 2 8 8" xfId="33358"/>
    <cellStyle name="Currency 2 8 8 2" xfId="33359"/>
    <cellStyle name="Currency 2 8 8 3" xfId="56630"/>
    <cellStyle name="Currency 2 8 9" xfId="33360"/>
    <cellStyle name="Currency 2 9" xfId="33361"/>
    <cellStyle name="Currency 2 9 10" xfId="33362"/>
    <cellStyle name="Currency 2 9 2" xfId="33363"/>
    <cellStyle name="Currency 2 9 2 2" xfId="33364"/>
    <cellStyle name="Currency 2 9 2 2 2" xfId="33365"/>
    <cellStyle name="Currency 2 9 2 2 2 2" xfId="33366"/>
    <cellStyle name="Currency 2 9 2 2 2 2 2" xfId="33367"/>
    <cellStyle name="Currency 2 9 2 2 2 2 2 2" xfId="33368"/>
    <cellStyle name="Currency 2 9 2 2 2 2 2 3" xfId="56631"/>
    <cellStyle name="Currency 2 9 2 2 2 2 3" xfId="33369"/>
    <cellStyle name="Currency 2 9 2 2 2 2 4" xfId="33370"/>
    <cellStyle name="Currency 2 9 2 2 2 3" xfId="33371"/>
    <cellStyle name="Currency 2 9 2 2 2 3 2" xfId="33372"/>
    <cellStyle name="Currency 2 9 2 2 2 3 2 2" xfId="33373"/>
    <cellStyle name="Currency 2 9 2 2 2 3 2 3" xfId="56632"/>
    <cellStyle name="Currency 2 9 2 2 2 3 3" xfId="33374"/>
    <cellStyle name="Currency 2 9 2 2 2 3 4" xfId="33375"/>
    <cellStyle name="Currency 2 9 2 2 2 4" xfId="33376"/>
    <cellStyle name="Currency 2 9 2 2 2 4 2" xfId="33377"/>
    <cellStyle name="Currency 2 9 2 2 2 4 3" xfId="56633"/>
    <cellStyle name="Currency 2 9 2 2 2 5" xfId="33378"/>
    <cellStyle name="Currency 2 9 2 2 2 6" xfId="33379"/>
    <cellStyle name="Currency 2 9 2 2 3" xfId="33380"/>
    <cellStyle name="Currency 2 9 2 2 3 2" xfId="33381"/>
    <cellStyle name="Currency 2 9 2 2 3 2 2" xfId="33382"/>
    <cellStyle name="Currency 2 9 2 2 3 2 3" xfId="56634"/>
    <cellStyle name="Currency 2 9 2 2 3 3" xfId="33383"/>
    <cellStyle name="Currency 2 9 2 2 3 4" xfId="33384"/>
    <cellStyle name="Currency 2 9 2 2 4" xfId="33385"/>
    <cellStyle name="Currency 2 9 2 2 4 2" xfId="33386"/>
    <cellStyle name="Currency 2 9 2 2 4 2 2" xfId="33387"/>
    <cellStyle name="Currency 2 9 2 2 4 2 3" xfId="56635"/>
    <cellStyle name="Currency 2 9 2 2 4 3" xfId="33388"/>
    <cellStyle name="Currency 2 9 2 2 4 4" xfId="33389"/>
    <cellStyle name="Currency 2 9 2 2 5" xfId="33390"/>
    <cellStyle name="Currency 2 9 2 2 5 2" xfId="33391"/>
    <cellStyle name="Currency 2 9 2 2 5 3" xfId="56636"/>
    <cellStyle name="Currency 2 9 2 2 6" xfId="33392"/>
    <cellStyle name="Currency 2 9 2 2 7" xfId="33393"/>
    <cellStyle name="Currency 2 9 2 3" xfId="33394"/>
    <cellStyle name="Currency 2 9 2 3 2" xfId="33395"/>
    <cellStyle name="Currency 2 9 2 3 2 2" xfId="33396"/>
    <cellStyle name="Currency 2 9 2 3 2 2 2" xfId="33397"/>
    <cellStyle name="Currency 2 9 2 3 2 2 3" xfId="56637"/>
    <cellStyle name="Currency 2 9 2 3 2 3" xfId="33398"/>
    <cellStyle name="Currency 2 9 2 3 2 4" xfId="33399"/>
    <cellStyle name="Currency 2 9 2 3 3" xfId="33400"/>
    <cellStyle name="Currency 2 9 2 3 3 2" xfId="33401"/>
    <cellStyle name="Currency 2 9 2 3 3 2 2" xfId="33402"/>
    <cellStyle name="Currency 2 9 2 3 3 2 3" xfId="56638"/>
    <cellStyle name="Currency 2 9 2 3 3 3" xfId="33403"/>
    <cellStyle name="Currency 2 9 2 3 3 4" xfId="33404"/>
    <cellStyle name="Currency 2 9 2 3 4" xfId="33405"/>
    <cellStyle name="Currency 2 9 2 3 4 2" xfId="33406"/>
    <cellStyle name="Currency 2 9 2 3 4 3" xfId="56639"/>
    <cellStyle name="Currency 2 9 2 3 5" xfId="33407"/>
    <cellStyle name="Currency 2 9 2 3 6" xfId="33408"/>
    <cellStyle name="Currency 2 9 2 4" xfId="33409"/>
    <cellStyle name="Currency 2 9 2 4 2" xfId="33410"/>
    <cellStyle name="Currency 2 9 2 4 2 2" xfId="33411"/>
    <cellStyle name="Currency 2 9 2 4 2 3" xfId="56640"/>
    <cellStyle name="Currency 2 9 2 4 3" xfId="33412"/>
    <cellStyle name="Currency 2 9 2 4 4" xfId="33413"/>
    <cellStyle name="Currency 2 9 2 5" xfId="33414"/>
    <cellStyle name="Currency 2 9 2 5 2" xfId="33415"/>
    <cellStyle name="Currency 2 9 2 5 2 2" xfId="33416"/>
    <cellStyle name="Currency 2 9 2 5 2 3" xfId="56641"/>
    <cellStyle name="Currency 2 9 2 5 3" xfId="33417"/>
    <cellStyle name="Currency 2 9 2 5 4" xfId="33418"/>
    <cellStyle name="Currency 2 9 2 6" xfId="33419"/>
    <cellStyle name="Currency 2 9 2 6 2" xfId="33420"/>
    <cellStyle name="Currency 2 9 2 6 3" xfId="56642"/>
    <cellStyle name="Currency 2 9 2 7" xfId="33421"/>
    <cellStyle name="Currency 2 9 2 8" xfId="33422"/>
    <cellStyle name="Currency 2 9 3" xfId="33423"/>
    <cellStyle name="Currency 2 9 3 2" xfId="33424"/>
    <cellStyle name="Currency 2 9 3 2 2" xfId="33425"/>
    <cellStyle name="Currency 2 9 3 2 2 2" xfId="33426"/>
    <cellStyle name="Currency 2 9 3 2 2 2 2" xfId="33427"/>
    <cellStyle name="Currency 2 9 3 2 2 2 3" xfId="56643"/>
    <cellStyle name="Currency 2 9 3 2 2 3" xfId="33428"/>
    <cellStyle name="Currency 2 9 3 2 2 4" xfId="33429"/>
    <cellStyle name="Currency 2 9 3 2 3" xfId="33430"/>
    <cellStyle name="Currency 2 9 3 2 3 2" xfId="33431"/>
    <cellStyle name="Currency 2 9 3 2 3 2 2" xfId="33432"/>
    <cellStyle name="Currency 2 9 3 2 3 2 3" xfId="56644"/>
    <cellStyle name="Currency 2 9 3 2 3 3" xfId="33433"/>
    <cellStyle name="Currency 2 9 3 2 3 4" xfId="33434"/>
    <cellStyle name="Currency 2 9 3 2 4" xfId="33435"/>
    <cellStyle name="Currency 2 9 3 2 4 2" xfId="33436"/>
    <cellStyle name="Currency 2 9 3 2 4 3" xfId="56645"/>
    <cellStyle name="Currency 2 9 3 2 5" xfId="33437"/>
    <cellStyle name="Currency 2 9 3 2 6" xfId="33438"/>
    <cellStyle name="Currency 2 9 3 3" xfId="33439"/>
    <cellStyle name="Currency 2 9 3 3 2" xfId="33440"/>
    <cellStyle name="Currency 2 9 3 3 2 2" xfId="33441"/>
    <cellStyle name="Currency 2 9 3 3 2 3" xfId="56646"/>
    <cellStyle name="Currency 2 9 3 3 3" xfId="33442"/>
    <cellStyle name="Currency 2 9 3 3 4" xfId="33443"/>
    <cellStyle name="Currency 2 9 3 4" xfId="33444"/>
    <cellStyle name="Currency 2 9 3 4 2" xfId="33445"/>
    <cellStyle name="Currency 2 9 3 4 2 2" xfId="33446"/>
    <cellStyle name="Currency 2 9 3 4 2 3" xfId="56647"/>
    <cellStyle name="Currency 2 9 3 4 3" xfId="33447"/>
    <cellStyle name="Currency 2 9 3 4 4" xfId="33448"/>
    <cellStyle name="Currency 2 9 3 5" xfId="33449"/>
    <cellStyle name="Currency 2 9 3 5 2" xfId="33450"/>
    <cellStyle name="Currency 2 9 3 5 3" xfId="56648"/>
    <cellStyle name="Currency 2 9 3 6" xfId="33451"/>
    <cellStyle name="Currency 2 9 3 7" xfId="33452"/>
    <cellStyle name="Currency 2 9 4" xfId="33453"/>
    <cellStyle name="Currency 2 9 4 2" xfId="33454"/>
    <cellStyle name="Currency 2 9 4 2 2" xfId="33455"/>
    <cellStyle name="Currency 2 9 4 2 2 2" xfId="33456"/>
    <cellStyle name="Currency 2 9 4 2 2 3" xfId="56649"/>
    <cellStyle name="Currency 2 9 4 2 3" xfId="33457"/>
    <cellStyle name="Currency 2 9 4 2 4" xfId="33458"/>
    <cellStyle name="Currency 2 9 4 3" xfId="33459"/>
    <cellStyle name="Currency 2 9 4 3 2" xfId="33460"/>
    <cellStyle name="Currency 2 9 4 3 2 2" xfId="33461"/>
    <cellStyle name="Currency 2 9 4 3 2 3" xfId="56650"/>
    <cellStyle name="Currency 2 9 4 3 3" xfId="33462"/>
    <cellStyle name="Currency 2 9 4 3 4" xfId="33463"/>
    <cellStyle name="Currency 2 9 4 4" xfId="33464"/>
    <cellStyle name="Currency 2 9 4 4 2" xfId="33465"/>
    <cellStyle name="Currency 2 9 4 4 3" xfId="56651"/>
    <cellStyle name="Currency 2 9 4 5" xfId="33466"/>
    <cellStyle name="Currency 2 9 4 6" xfId="33467"/>
    <cellStyle name="Currency 2 9 5" xfId="33468"/>
    <cellStyle name="Currency 2 9 5 2" xfId="33469"/>
    <cellStyle name="Currency 2 9 5 2 2" xfId="33470"/>
    <cellStyle name="Currency 2 9 5 2 2 2" xfId="33471"/>
    <cellStyle name="Currency 2 9 5 2 2 3" xfId="56652"/>
    <cellStyle name="Currency 2 9 5 2 3" xfId="33472"/>
    <cellStyle name="Currency 2 9 5 2 4" xfId="33473"/>
    <cellStyle name="Currency 2 9 5 3" xfId="33474"/>
    <cellStyle name="Currency 2 9 5 3 2" xfId="33475"/>
    <cellStyle name="Currency 2 9 5 3 3" xfId="56653"/>
    <cellStyle name="Currency 2 9 5 4" xfId="33476"/>
    <cellStyle name="Currency 2 9 5 5" xfId="33477"/>
    <cellStyle name="Currency 2 9 6" xfId="33478"/>
    <cellStyle name="Currency 2 9 6 2" xfId="33479"/>
    <cellStyle name="Currency 2 9 6 2 2" xfId="33480"/>
    <cellStyle name="Currency 2 9 6 2 3" xfId="56654"/>
    <cellStyle name="Currency 2 9 6 3" xfId="33481"/>
    <cellStyle name="Currency 2 9 6 4" xfId="33482"/>
    <cellStyle name="Currency 2 9 7" xfId="33483"/>
    <cellStyle name="Currency 2 9 7 2" xfId="33484"/>
    <cellStyle name="Currency 2 9 7 2 2" xfId="33485"/>
    <cellStyle name="Currency 2 9 7 2 3" xfId="56655"/>
    <cellStyle name="Currency 2 9 7 3" xfId="33486"/>
    <cellStyle name="Currency 2 9 7 4" xfId="33487"/>
    <cellStyle name="Currency 2 9 8" xfId="33488"/>
    <cellStyle name="Currency 2 9 8 2" xfId="33489"/>
    <cellStyle name="Currency 2 9 8 3" xfId="56656"/>
    <cellStyle name="Currency 2 9 9" xfId="33490"/>
    <cellStyle name="Currency 3" xfId="18"/>
    <cellStyle name="Currency 3 10" xfId="33491"/>
    <cellStyle name="Currency 3 10 2" xfId="33492"/>
    <cellStyle name="Currency 3 10 2 2" xfId="33493"/>
    <cellStyle name="Currency 3 10 2 2 2" xfId="33494"/>
    <cellStyle name="Currency 3 10 2 2 3" xfId="56657"/>
    <cellStyle name="Currency 3 10 2 3" xfId="33495"/>
    <cellStyle name="Currency 3 10 2 4" xfId="33496"/>
    <cellStyle name="Currency 3 10 3" xfId="33497"/>
    <cellStyle name="Currency 3 10 3 2" xfId="33498"/>
    <cellStyle name="Currency 3 10 3 2 2" xfId="33499"/>
    <cellStyle name="Currency 3 10 3 2 3" xfId="56658"/>
    <cellStyle name="Currency 3 10 3 3" xfId="33500"/>
    <cellStyle name="Currency 3 10 3 4" xfId="33501"/>
    <cellStyle name="Currency 3 10 4" xfId="33502"/>
    <cellStyle name="Currency 3 10 4 2" xfId="33503"/>
    <cellStyle name="Currency 3 10 4 3" xfId="56659"/>
    <cellStyle name="Currency 3 10 5" xfId="33504"/>
    <cellStyle name="Currency 3 10 6" xfId="33505"/>
    <cellStyle name="Currency 3 11" xfId="33506"/>
    <cellStyle name="Currency 3 11 2" xfId="33507"/>
    <cellStyle name="Currency 3 11 2 2" xfId="33508"/>
    <cellStyle name="Currency 3 11 2 2 2" xfId="33509"/>
    <cellStyle name="Currency 3 11 2 2 3" xfId="56660"/>
    <cellStyle name="Currency 3 11 2 3" xfId="33510"/>
    <cellStyle name="Currency 3 11 2 4" xfId="33511"/>
    <cellStyle name="Currency 3 11 3" xfId="33512"/>
    <cellStyle name="Currency 3 11 3 2" xfId="33513"/>
    <cellStyle name="Currency 3 11 3 3" xfId="56661"/>
    <cellStyle name="Currency 3 11 4" xfId="33514"/>
    <cellStyle name="Currency 3 11 5" xfId="33515"/>
    <cellStyle name="Currency 3 12" xfId="33516"/>
    <cellStyle name="Currency 3 12 2" xfId="33517"/>
    <cellStyle name="Currency 3 12 2 2" xfId="33518"/>
    <cellStyle name="Currency 3 12 2 3" xfId="56662"/>
    <cellStyle name="Currency 3 12 3" xfId="33519"/>
    <cellStyle name="Currency 3 12 4" xfId="33520"/>
    <cellStyle name="Currency 3 13" xfId="33521"/>
    <cellStyle name="Currency 3 14" xfId="33522"/>
    <cellStyle name="Currency 3 14 2" xfId="33523"/>
    <cellStyle name="Currency 3 14 2 2" xfId="33524"/>
    <cellStyle name="Currency 3 14 2 3" xfId="56663"/>
    <cellStyle name="Currency 3 14 3" xfId="33525"/>
    <cellStyle name="Currency 3 14 4" xfId="33526"/>
    <cellStyle name="Currency 3 15" xfId="33527"/>
    <cellStyle name="Currency 3 15 2" xfId="33528"/>
    <cellStyle name="Currency 3 15 3" xfId="56664"/>
    <cellStyle name="Currency 3 16" xfId="33529"/>
    <cellStyle name="Currency 3 17" xfId="33530"/>
    <cellStyle name="Currency 3 2" xfId="33531"/>
    <cellStyle name="Currency 3 2 10" xfId="33532"/>
    <cellStyle name="Currency 3 2 10 2" xfId="33533"/>
    <cellStyle name="Currency 3 2 10 2 2" xfId="33534"/>
    <cellStyle name="Currency 3 2 10 2 2 2" xfId="33535"/>
    <cellStyle name="Currency 3 2 10 2 2 3" xfId="56665"/>
    <cellStyle name="Currency 3 2 10 2 3" xfId="33536"/>
    <cellStyle name="Currency 3 2 10 2 4" xfId="33537"/>
    <cellStyle name="Currency 3 2 10 3" xfId="33538"/>
    <cellStyle name="Currency 3 2 10 3 2" xfId="33539"/>
    <cellStyle name="Currency 3 2 10 3 3" xfId="56666"/>
    <cellStyle name="Currency 3 2 10 4" xfId="33540"/>
    <cellStyle name="Currency 3 2 10 5" xfId="33541"/>
    <cellStyle name="Currency 3 2 11" xfId="33542"/>
    <cellStyle name="Currency 3 2 11 2" xfId="33543"/>
    <cellStyle name="Currency 3 2 11 2 2" xfId="33544"/>
    <cellStyle name="Currency 3 2 11 2 3" xfId="56667"/>
    <cellStyle name="Currency 3 2 11 3" xfId="33545"/>
    <cellStyle name="Currency 3 2 11 4" xfId="33546"/>
    <cellStyle name="Currency 3 2 12" xfId="33547"/>
    <cellStyle name="Currency 3 2 12 2" xfId="33548"/>
    <cellStyle name="Currency 3 2 12 2 2" xfId="33549"/>
    <cellStyle name="Currency 3 2 12 2 3" xfId="56668"/>
    <cellStyle name="Currency 3 2 12 3" xfId="33550"/>
    <cellStyle name="Currency 3 2 12 4" xfId="33551"/>
    <cellStyle name="Currency 3 2 13" xfId="33552"/>
    <cellStyle name="Currency 3 2 13 2" xfId="33553"/>
    <cellStyle name="Currency 3 2 13 3" xfId="56669"/>
    <cellStyle name="Currency 3 2 14" xfId="33554"/>
    <cellStyle name="Currency 3 2 15" xfId="33555"/>
    <cellStyle name="Currency 3 2 2" xfId="33556"/>
    <cellStyle name="Currency 3 2 2 10" xfId="33557"/>
    <cellStyle name="Currency 3 2 2 11" xfId="33558"/>
    <cellStyle name="Currency 3 2 2 2" xfId="33559"/>
    <cellStyle name="Currency 3 2 2 2 10" xfId="33560"/>
    <cellStyle name="Currency 3 2 2 2 2" xfId="33561"/>
    <cellStyle name="Currency 3 2 2 2 2 2" xfId="33562"/>
    <cellStyle name="Currency 3 2 2 2 2 2 2" xfId="33563"/>
    <cellStyle name="Currency 3 2 2 2 2 2 2 2" xfId="33564"/>
    <cellStyle name="Currency 3 2 2 2 2 2 2 2 2" xfId="33565"/>
    <cellStyle name="Currency 3 2 2 2 2 2 2 2 2 2" xfId="33566"/>
    <cellStyle name="Currency 3 2 2 2 2 2 2 2 2 3" xfId="56670"/>
    <cellStyle name="Currency 3 2 2 2 2 2 2 2 3" xfId="33567"/>
    <cellStyle name="Currency 3 2 2 2 2 2 2 2 4" xfId="33568"/>
    <cellStyle name="Currency 3 2 2 2 2 2 2 3" xfId="33569"/>
    <cellStyle name="Currency 3 2 2 2 2 2 2 3 2" xfId="33570"/>
    <cellStyle name="Currency 3 2 2 2 2 2 2 3 2 2" xfId="33571"/>
    <cellStyle name="Currency 3 2 2 2 2 2 2 3 2 3" xfId="56671"/>
    <cellStyle name="Currency 3 2 2 2 2 2 2 3 3" xfId="33572"/>
    <cellStyle name="Currency 3 2 2 2 2 2 2 3 4" xfId="33573"/>
    <cellStyle name="Currency 3 2 2 2 2 2 2 4" xfId="33574"/>
    <cellStyle name="Currency 3 2 2 2 2 2 2 4 2" xfId="33575"/>
    <cellStyle name="Currency 3 2 2 2 2 2 2 4 3" xfId="56672"/>
    <cellStyle name="Currency 3 2 2 2 2 2 2 5" xfId="33576"/>
    <cellStyle name="Currency 3 2 2 2 2 2 2 6" xfId="33577"/>
    <cellStyle name="Currency 3 2 2 2 2 2 3" xfId="33578"/>
    <cellStyle name="Currency 3 2 2 2 2 2 3 2" xfId="33579"/>
    <cellStyle name="Currency 3 2 2 2 2 2 3 2 2" xfId="33580"/>
    <cellStyle name="Currency 3 2 2 2 2 2 3 2 3" xfId="56673"/>
    <cellStyle name="Currency 3 2 2 2 2 2 3 3" xfId="33581"/>
    <cellStyle name="Currency 3 2 2 2 2 2 3 4" xfId="33582"/>
    <cellStyle name="Currency 3 2 2 2 2 2 4" xfId="33583"/>
    <cellStyle name="Currency 3 2 2 2 2 2 4 2" xfId="33584"/>
    <cellStyle name="Currency 3 2 2 2 2 2 4 2 2" xfId="33585"/>
    <cellStyle name="Currency 3 2 2 2 2 2 4 2 3" xfId="56674"/>
    <cellStyle name="Currency 3 2 2 2 2 2 4 3" xfId="33586"/>
    <cellStyle name="Currency 3 2 2 2 2 2 4 4" xfId="33587"/>
    <cellStyle name="Currency 3 2 2 2 2 2 5" xfId="33588"/>
    <cellStyle name="Currency 3 2 2 2 2 2 5 2" xfId="33589"/>
    <cellStyle name="Currency 3 2 2 2 2 2 5 3" xfId="56675"/>
    <cellStyle name="Currency 3 2 2 2 2 2 6" xfId="33590"/>
    <cellStyle name="Currency 3 2 2 2 2 2 7" xfId="33591"/>
    <cellStyle name="Currency 3 2 2 2 2 3" xfId="33592"/>
    <cellStyle name="Currency 3 2 2 2 2 3 2" xfId="33593"/>
    <cellStyle name="Currency 3 2 2 2 2 3 2 2" xfId="33594"/>
    <cellStyle name="Currency 3 2 2 2 2 3 2 2 2" xfId="33595"/>
    <cellStyle name="Currency 3 2 2 2 2 3 2 2 3" xfId="56676"/>
    <cellStyle name="Currency 3 2 2 2 2 3 2 3" xfId="33596"/>
    <cellStyle name="Currency 3 2 2 2 2 3 2 4" xfId="33597"/>
    <cellStyle name="Currency 3 2 2 2 2 3 3" xfId="33598"/>
    <cellStyle name="Currency 3 2 2 2 2 3 3 2" xfId="33599"/>
    <cellStyle name="Currency 3 2 2 2 2 3 3 2 2" xfId="33600"/>
    <cellStyle name="Currency 3 2 2 2 2 3 3 2 3" xfId="56677"/>
    <cellStyle name="Currency 3 2 2 2 2 3 3 3" xfId="33601"/>
    <cellStyle name="Currency 3 2 2 2 2 3 3 4" xfId="33602"/>
    <cellStyle name="Currency 3 2 2 2 2 3 4" xfId="33603"/>
    <cellStyle name="Currency 3 2 2 2 2 3 4 2" xfId="33604"/>
    <cellStyle name="Currency 3 2 2 2 2 3 4 3" xfId="56678"/>
    <cellStyle name="Currency 3 2 2 2 2 3 5" xfId="33605"/>
    <cellStyle name="Currency 3 2 2 2 2 3 6" xfId="33606"/>
    <cellStyle name="Currency 3 2 2 2 2 4" xfId="33607"/>
    <cellStyle name="Currency 3 2 2 2 2 4 2" xfId="33608"/>
    <cellStyle name="Currency 3 2 2 2 2 4 2 2" xfId="33609"/>
    <cellStyle name="Currency 3 2 2 2 2 4 2 3" xfId="56679"/>
    <cellStyle name="Currency 3 2 2 2 2 4 3" xfId="33610"/>
    <cellStyle name="Currency 3 2 2 2 2 4 4" xfId="33611"/>
    <cellStyle name="Currency 3 2 2 2 2 5" xfId="33612"/>
    <cellStyle name="Currency 3 2 2 2 2 5 2" xfId="33613"/>
    <cellStyle name="Currency 3 2 2 2 2 5 2 2" xfId="33614"/>
    <cellStyle name="Currency 3 2 2 2 2 5 2 3" xfId="56680"/>
    <cellStyle name="Currency 3 2 2 2 2 5 3" xfId="33615"/>
    <cellStyle name="Currency 3 2 2 2 2 5 4" xfId="33616"/>
    <cellStyle name="Currency 3 2 2 2 2 6" xfId="33617"/>
    <cellStyle name="Currency 3 2 2 2 2 6 2" xfId="33618"/>
    <cellStyle name="Currency 3 2 2 2 2 6 3" xfId="56681"/>
    <cellStyle name="Currency 3 2 2 2 2 7" xfId="33619"/>
    <cellStyle name="Currency 3 2 2 2 2 8" xfId="33620"/>
    <cellStyle name="Currency 3 2 2 2 3" xfId="33621"/>
    <cellStyle name="Currency 3 2 2 2 3 2" xfId="33622"/>
    <cellStyle name="Currency 3 2 2 2 3 2 2" xfId="33623"/>
    <cellStyle name="Currency 3 2 2 2 3 2 2 2" xfId="33624"/>
    <cellStyle name="Currency 3 2 2 2 3 2 2 2 2" xfId="33625"/>
    <cellStyle name="Currency 3 2 2 2 3 2 2 2 3" xfId="56682"/>
    <cellStyle name="Currency 3 2 2 2 3 2 2 3" xfId="33626"/>
    <cellStyle name="Currency 3 2 2 2 3 2 2 4" xfId="33627"/>
    <cellStyle name="Currency 3 2 2 2 3 2 3" xfId="33628"/>
    <cellStyle name="Currency 3 2 2 2 3 2 3 2" xfId="33629"/>
    <cellStyle name="Currency 3 2 2 2 3 2 3 2 2" xfId="33630"/>
    <cellStyle name="Currency 3 2 2 2 3 2 3 2 3" xfId="56683"/>
    <cellStyle name="Currency 3 2 2 2 3 2 3 3" xfId="33631"/>
    <cellStyle name="Currency 3 2 2 2 3 2 3 4" xfId="33632"/>
    <cellStyle name="Currency 3 2 2 2 3 2 4" xfId="33633"/>
    <cellStyle name="Currency 3 2 2 2 3 2 4 2" xfId="33634"/>
    <cellStyle name="Currency 3 2 2 2 3 2 4 3" xfId="56684"/>
    <cellStyle name="Currency 3 2 2 2 3 2 5" xfId="33635"/>
    <cellStyle name="Currency 3 2 2 2 3 2 6" xfId="33636"/>
    <cellStyle name="Currency 3 2 2 2 3 3" xfId="33637"/>
    <cellStyle name="Currency 3 2 2 2 3 3 2" xfId="33638"/>
    <cellStyle name="Currency 3 2 2 2 3 3 2 2" xfId="33639"/>
    <cellStyle name="Currency 3 2 2 2 3 3 2 3" xfId="56685"/>
    <cellStyle name="Currency 3 2 2 2 3 3 3" xfId="33640"/>
    <cellStyle name="Currency 3 2 2 2 3 3 4" xfId="33641"/>
    <cellStyle name="Currency 3 2 2 2 3 4" xfId="33642"/>
    <cellStyle name="Currency 3 2 2 2 3 4 2" xfId="33643"/>
    <cellStyle name="Currency 3 2 2 2 3 4 2 2" xfId="33644"/>
    <cellStyle name="Currency 3 2 2 2 3 4 2 3" xfId="56686"/>
    <cellStyle name="Currency 3 2 2 2 3 4 3" xfId="33645"/>
    <cellStyle name="Currency 3 2 2 2 3 4 4" xfId="33646"/>
    <cellStyle name="Currency 3 2 2 2 3 5" xfId="33647"/>
    <cellStyle name="Currency 3 2 2 2 3 5 2" xfId="33648"/>
    <cellStyle name="Currency 3 2 2 2 3 5 3" xfId="56687"/>
    <cellStyle name="Currency 3 2 2 2 3 6" xfId="33649"/>
    <cellStyle name="Currency 3 2 2 2 3 7" xfId="33650"/>
    <cellStyle name="Currency 3 2 2 2 4" xfId="33651"/>
    <cellStyle name="Currency 3 2 2 2 4 2" xfId="33652"/>
    <cellStyle name="Currency 3 2 2 2 4 2 2" xfId="33653"/>
    <cellStyle name="Currency 3 2 2 2 4 2 2 2" xfId="33654"/>
    <cellStyle name="Currency 3 2 2 2 4 2 2 3" xfId="56688"/>
    <cellStyle name="Currency 3 2 2 2 4 2 3" xfId="33655"/>
    <cellStyle name="Currency 3 2 2 2 4 2 4" xfId="33656"/>
    <cellStyle name="Currency 3 2 2 2 4 3" xfId="33657"/>
    <cellStyle name="Currency 3 2 2 2 4 3 2" xfId="33658"/>
    <cellStyle name="Currency 3 2 2 2 4 3 2 2" xfId="33659"/>
    <cellStyle name="Currency 3 2 2 2 4 3 2 3" xfId="56689"/>
    <cellStyle name="Currency 3 2 2 2 4 3 3" xfId="33660"/>
    <cellStyle name="Currency 3 2 2 2 4 3 4" xfId="33661"/>
    <cellStyle name="Currency 3 2 2 2 4 4" xfId="33662"/>
    <cellStyle name="Currency 3 2 2 2 4 4 2" xfId="33663"/>
    <cellStyle name="Currency 3 2 2 2 4 4 3" xfId="56690"/>
    <cellStyle name="Currency 3 2 2 2 4 5" xfId="33664"/>
    <cellStyle name="Currency 3 2 2 2 4 6" xfId="33665"/>
    <cellStyle name="Currency 3 2 2 2 5" xfId="33666"/>
    <cellStyle name="Currency 3 2 2 2 5 2" xfId="33667"/>
    <cellStyle name="Currency 3 2 2 2 5 2 2" xfId="33668"/>
    <cellStyle name="Currency 3 2 2 2 5 2 2 2" xfId="33669"/>
    <cellStyle name="Currency 3 2 2 2 5 2 2 3" xfId="56691"/>
    <cellStyle name="Currency 3 2 2 2 5 2 3" xfId="33670"/>
    <cellStyle name="Currency 3 2 2 2 5 2 4" xfId="33671"/>
    <cellStyle name="Currency 3 2 2 2 5 3" xfId="33672"/>
    <cellStyle name="Currency 3 2 2 2 5 3 2" xfId="33673"/>
    <cellStyle name="Currency 3 2 2 2 5 3 3" xfId="56692"/>
    <cellStyle name="Currency 3 2 2 2 5 4" xfId="33674"/>
    <cellStyle name="Currency 3 2 2 2 5 5" xfId="33675"/>
    <cellStyle name="Currency 3 2 2 2 6" xfId="33676"/>
    <cellStyle name="Currency 3 2 2 2 6 2" xfId="33677"/>
    <cellStyle name="Currency 3 2 2 2 6 2 2" xfId="33678"/>
    <cellStyle name="Currency 3 2 2 2 6 2 3" xfId="56693"/>
    <cellStyle name="Currency 3 2 2 2 6 3" xfId="33679"/>
    <cellStyle name="Currency 3 2 2 2 6 4" xfId="33680"/>
    <cellStyle name="Currency 3 2 2 2 7" xfId="33681"/>
    <cellStyle name="Currency 3 2 2 2 7 2" xfId="33682"/>
    <cellStyle name="Currency 3 2 2 2 7 2 2" xfId="33683"/>
    <cellStyle name="Currency 3 2 2 2 7 2 3" xfId="56694"/>
    <cellStyle name="Currency 3 2 2 2 7 3" xfId="33684"/>
    <cellStyle name="Currency 3 2 2 2 7 4" xfId="33685"/>
    <cellStyle name="Currency 3 2 2 2 8" xfId="33686"/>
    <cellStyle name="Currency 3 2 2 2 8 2" xfId="33687"/>
    <cellStyle name="Currency 3 2 2 2 8 3" xfId="56695"/>
    <cellStyle name="Currency 3 2 2 2 9" xfId="33688"/>
    <cellStyle name="Currency 3 2 2 3" xfId="33689"/>
    <cellStyle name="Currency 3 2 2 3 2" xfId="33690"/>
    <cellStyle name="Currency 3 2 2 3 2 2" xfId="33691"/>
    <cellStyle name="Currency 3 2 2 3 2 2 2" xfId="33692"/>
    <cellStyle name="Currency 3 2 2 3 2 2 2 2" xfId="33693"/>
    <cellStyle name="Currency 3 2 2 3 2 2 2 2 2" xfId="33694"/>
    <cellStyle name="Currency 3 2 2 3 2 2 2 2 3" xfId="56696"/>
    <cellStyle name="Currency 3 2 2 3 2 2 2 3" xfId="33695"/>
    <cellStyle name="Currency 3 2 2 3 2 2 2 4" xfId="33696"/>
    <cellStyle name="Currency 3 2 2 3 2 2 3" xfId="33697"/>
    <cellStyle name="Currency 3 2 2 3 2 2 3 2" xfId="33698"/>
    <cellStyle name="Currency 3 2 2 3 2 2 3 2 2" xfId="33699"/>
    <cellStyle name="Currency 3 2 2 3 2 2 3 2 3" xfId="56697"/>
    <cellStyle name="Currency 3 2 2 3 2 2 3 3" xfId="33700"/>
    <cellStyle name="Currency 3 2 2 3 2 2 3 4" xfId="33701"/>
    <cellStyle name="Currency 3 2 2 3 2 2 4" xfId="33702"/>
    <cellStyle name="Currency 3 2 2 3 2 2 4 2" xfId="33703"/>
    <cellStyle name="Currency 3 2 2 3 2 2 4 3" xfId="56698"/>
    <cellStyle name="Currency 3 2 2 3 2 2 5" xfId="33704"/>
    <cellStyle name="Currency 3 2 2 3 2 2 6" xfId="33705"/>
    <cellStyle name="Currency 3 2 2 3 2 3" xfId="33706"/>
    <cellStyle name="Currency 3 2 2 3 2 3 2" xfId="33707"/>
    <cellStyle name="Currency 3 2 2 3 2 3 2 2" xfId="33708"/>
    <cellStyle name="Currency 3 2 2 3 2 3 2 3" xfId="56699"/>
    <cellStyle name="Currency 3 2 2 3 2 3 3" xfId="33709"/>
    <cellStyle name="Currency 3 2 2 3 2 3 4" xfId="33710"/>
    <cellStyle name="Currency 3 2 2 3 2 4" xfId="33711"/>
    <cellStyle name="Currency 3 2 2 3 2 4 2" xfId="33712"/>
    <cellStyle name="Currency 3 2 2 3 2 4 2 2" xfId="33713"/>
    <cellStyle name="Currency 3 2 2 3 2 4 2 3" xfId="56700"/>
    <cellStyle name="Currency 3 2 2 3 2 4 3" xfId="33714"/>
    <cellStyle name="Currency 3 2 2 3 2 4 4" xfId="33715"/>
    <cellStyle name="Currency 3 2 2 3 2 5" xfId="33716"/>
    <cellStyle name="Currency 3 2 2 3 2 5 2" xfId="33717"/>
    <cellStyle name="Currency 3 2 2 3 2 5 3" xfId="56701"/>
    <cellStyle name="Currency 3 2 2 3 2 6" xfId="33718"/>
    <cellStyle name="Currency 3 2 2 3 2 7" xfId="33719"/>
    <cellStyle name="Currency 3 2 2 3 3" xfId="33720"/>
    <cellStyle name="Currency 3 2 2 3 3 2" xfId="33721"/>
    <cellStyle name="Currency 3 2 2 3 3 2 2" xfId="33722"/>
    <cellStyle name="Currency 3 2 2 3 3 2 2 2" xfId="33723"/>
    <cellStyle name="Currency 3 2 2 3 3 2 2 3" xfId="56702"/>
    <cellStyle name="Currency 3 2 2 3 3 2 3" xfId="33724"/>
    <cellStyle name="Currency 3 2 2 3 3 2 4" xfId="33725"/>
    <cellStyle name="Currency 3 2 2 3 3 3" xfId="33726"/>
    <cellStyle name="Currency 3 2 2 3 3 3 2" xfId="33727"/>
    <cellStyle name="Currency 3 2 2 3 3 3 2 2" xfId="33728"/>
    <cellStyle name="Currency 3 2 2 3 3 3 2 3" xfId="56703"/>
    <cellStyle name="Currency 3 2 2 3 3 3 3" xfId="33729"/>
    <cellStyle name="Currency 3 2 2 3 3 3 4" xfId="33730"/>
    <cellStyle name="Currency 3 2 2 3 3 4" xfId="33731"/>
    <cellStyle name="Currency 3 2 2 3 3 4 2" xfId="33732"/>
    <cellStyle name="Currency 3 2 2 3 3 4 3" xfId="56704"/>
    <cellStyle name="Currency 3 2 2 3 3 5" xfId="33733"/>
    <cellStyle name="Currency 3 2 2 3 3 6" xfId="33734"/>
    <cellStyle name="Currency 3 2 2 3 4" xfId="33735"/>
    <cellStyle name="Currency 3 2 2 3 4 2" xfId="33736"/>
    <cellStyle name="Currency 3 2 2 3 4 2 2" xfId="33737"/>
    <cellStyle name="Currency 3 2 2 3 4 2 2 2" xfId="33738"/>
    <cellStyle name="Currency 3 2 2 3 4 2 2 3" xfId="56705"/>
    <cellStyle name="Currency 3 2 2 3 4 2 3" xfId="33739"/>
    <cellStyle name="Currency 3 2 2 3 4 2 4" xfId="33740"/>
    <cellStyle name="Currency 3 2 2 3 4 3" xfId="33741"/>
    <cellStyle name="Currency 3 2 2 3 4 3 2" xfId="33742"/>
    <cellStyle name="Currency 3 2 2 3 4 3 3" xfId="56706"/>
    <cellStyle name="Currency 3 2 2 3 4 4" xfId="33743"/>
    <cellStyle name="Currency 3 2 2 3 4 5" xfId="33744"/>
    <cellStyle name="Currency 3 2 2 3 5" xfId="33745"/>
    <cellStyle name="Currency 3 2 2 3 5 2" xfId="33746"/>
    <cellStyle name="Currency 3 2 2 3 5 2 2" xfId="33747"/>
    <cellStyle name="Currency 3 2 2 3 5 2 3" xfId="56707"/>
    <cellStyle name="Currency 3 2 2 3 5 3" xfId="33748"/>
    <cellStyle name="Currency 3 2 2 3 5 4" xfId="33749"/>
    <cellStyle name="Currency 3 2 2 3 6" xfId="33750"/>
    <cellStyle name="Currency 3 2 2 3 6 2" xfId="33751"/>
    <cellStyle name="Currency 3 2 2 3 6 2 2" xfId="33752"/>
    <cellStyle name="Currency 3 2 2 3 6 2 3" xfId="56708"/>
    <cellStyle name="Currency 3 2 2 3 6 3" xfId="33753"/>
    <cellStyle name="Currency 3 2 2 3 6 4" xfId="33754"/>
    <cellStyle name="Currency 3 2 2 3 7" xfId="33755"/>
    <cellStyle name="Currency 3 2 2 3 7 2" xfId="33756"/>
    <cellStyle name="Currency 3 2 2 3 7 3" xfId="56709"/>
    <cellStyle name="Currency 3 2 2 3 8" xfId="33757"/>
    <cellStyle name="Currency 3 2 2 3 9" xfId="33758"/>
    <cellStyle name="Currency 3 2 2 4" xfId="33759"/>
    <cellStyle name="Currency 3 2 2 4 2" xfId="33760"/>
    <cellStyle name="Currency 3 2 2 4 2 2" xfId="33761"/>
    <cellStyle name="Currency 3 2 2 4 2 2 2" xfId="33762"/>
    <cellStyle name="Currency 3 2 2 4 2 2 2 2" xfId="33763"/>
    <cellStyle name="Currency 3 2 2 4 2 2 2 3" xfId="56710"/>
    <cellStyle name="Currency 3 2 2 4 2 2 3" xfId="33764"/>
    <cellStyle name="Currency 3 2 2 4 2 2 4" xfId="33765"/>
    <cellStyle name="Currency 3 2 2 4 2 3" xfId="33766"/>
    <cellStyle name="Currency 3 2 2 4 2 3 2" xfId="33767"/>
    <cellStyle name="Currency 3 2 2 4 2 3 2 2" xfId="33768"/>
    <cellStyle name="Currency 3 2 2 4 2 3 2 3" xfId="56711"/>
    <cellStyle name="Currency 3 2 2 4 2 3 3" xfId="33769"/>
    <cellStyle name="Currency 3 2 2 4 2 3 4" xfId="33770"/>
    <cellStyle name="Currency 3 2 2 4 2 4" xfId="33771"/>
    <cellStyle name="Currency 3 2 2 4 2 4 2" xfId="33772"/>
    <cellStyle name="Currency 3 2 2 4 2 4 3" xfId="56712"/>
    <cellStyle name="Currency 3 2 2 4 2 5" xfId="33773"/>
    <cellStyle name="Currency 3 2 2 4 2 6" xfId="33774"/>
    <cellStyle name="Currency 3 2 2 4 3" xfId="33775"/>
    <cellStyle name="Currency 3 2 2 4 3 2" xfId="33776"/>
    <cellStyle name="Currency 3 2 2 4 3 2 2" xfId="33777"/>
    <cellStyle name="Currency 3 2 2 4 3 2 3" xfId="56713"/>
    <cellStyle name="Currency 3 2 2 4 3 3" xfId="33778"/>
    <cellStyle name="Currency 3 2 2 4 3 4" xfId="33779"/>
    <cellStyle name="Currency 3 2 2 4 4" xfId="33780"/>
    <cellStyle name="Currency 3 2 2 4 4 2" xfId="33781"/>
    <cellStyle name="Currency 3 2 2 4 4 2 2" xfId="33782"/>
    <cellStyle name="Currency 3 2 2 4 4 2 3" xfId="56714"/>
    <cellStyle name="Currency 3 2 2 4 4 3" xfId="33783"/>
    <cellStyle name="Currency 3 2 2 4 4 4" xfId="33784"/>
    <cellStyle name="Currency 3 2 2 4 5" xfId="33785"/>
    <cellStyle name="Currency 3 2 2 4 5 2" xfId="33786"/>
    <cellStyle name="Currency 3 2 2 4 5 3" xfId="56715"/>
    <cellStyle name="Currency 3 2 2 4 6" xfId="33787"/>
    <cellStyle name="Currency 3 2 2 4 7" xfId="33788"/>
    <cellStyle name="Currency 3 2 2 5" xfId="33789"/>
    <cellStyle name="Currency 3 2 2 5 2" xfId="33790"/>
    <cellStyle name="Currency 3 2 2 5 2 2" xfId="33791"/>
    <cellStyle name="Currency 3 2 2 5 2 2 2" xfId="33792"/>
    <cellStyle name="Currency 3 2 2 5 2 2 3" xfId="56716"/>
    <cellStyle name="Currency 3 2 2 5 2 3" xfId="33793"/>
    <cellStyle name="Currency 3 2 2 5 2 4" xfId="33794"/>
    <cellStyle name="Currency 3 2 2 5 3" xfId="33795"/>
    <cellStyle name="Currency 3 2 2 5 3 2" xfId="33796"/>
    <cellStyle name="Currency 3 2 2 5 3 2 2" xfId="33797"/>
    <cellStyle name="Currency 3 2 2 5 3 2 3" xfId="56717"/>
    <cellStyle name="Currency 3 2 2 5 3 3" xfId="33798"/>
    <cellStyle name="Currency 3 2 2 5 3 4" xfId="33799"/>
    <cellStyle name="Currency 3 2 2 5 4" xfId="33800"/>
    <cellStyle name="Currency 3 2 2 5 4 2" xfId="33801"/>
    <cellStyle name="Currency 3 2 2 5 4 3" xfId="56718"/>
    <cellStyle name="Currency 3 2 2 5 5" xfId="33802"/>
    <cellStyle name="Currency 3 2 2 5 6" xfId="33803"/>
    <cellStyle name="Currency 3 2 2 6" xfId="33804"/>
    <cellStyle name="Currency 3 2 2 6 2" xfId="33805"/>
    <cellStyle name="Currency 3 2 2 6 2 2" xfId="33806"/>
    <cellStyle name="Currency 3 2 2 6 2 2 2" xfId="33807"/>
    <cellStyle name="Currency 3 2 2 6 2 2 3" xfId="56719"/>
    <cellStyle name="Currency 3 2 2 6 2 3" xfId="33808"/>
    <cellStyle name="Currency 3 2 2 6 2 4" xfId="33809"/>
    <cellStyle name="Currency 3 2 2 6 3" xfId="33810"/>
    <cellStyle name="Currency 3 2 2 6 3 2" xfId="33811"/>
    <cellStyle name="Currency 3 2 2 6 3 3" xfId="56720"/>
    <cellStyle name="Currency 3 2 2 6 4" xfId="33812"/>
    <cellStyle name="Currency 3 2 2 6 5" xfId="33813"/>
    <cellStyle name="Currency 3 2 2 7" xfId="33814"/>
    <cellStyle name="Currency 3 2 2 7 2" xfId="33815"/>
    <cellStyle name="Currency 3 2 2 7 2 2" xfId="33816"/>
    <cellStyle name="Currency 3 2 2 7 2 3" xfId="56721"/>
    <cellStyle name="Currency 3 2 2 7 3" xfId="33817"/>
    <cellStyle name="Currency 3 2 2 7 4" xfId="33818"/>
    <cellStyle name="Currency 3 2 2 8" xfId="33819"/>
    <cellStyle name="Currency 3 2 2 8 2" xfId="33820"/>
    <cellStyle name="Currency 3 2 2 8 2 2" xfId="33821"/>
    <cellStyle name="Currency 3 2 2 8 2 3" xfId="56722"/>
    <cellStyle name="Currency 3 2 2 8 3" xfId="33822"/>
    <cellStyle name="Currency 3 2 2 8 4" xfId="33823"/>
    <cellStyle name="Currency 3 2 2 9" xfId="33824"/>
    <cellStyle name="Currency 3 2 2 9 2" xfId="33825"/>
    <cellStyle name="Currency 3 2 2 9 3" xfId="56723"/>
    <cellStyle name="Currency 3 2 3" xfId="33826"/>
    <cellStyle name="Currency 3 2 3 10" xfId="33827"/>
    <cellStyle name="Currency 3 2 3 11" xfId="33828"/>
    <cellStyle name="Currency 3 2 3 2" xfId="33829"/>
    <cellStyle name="Currency 3 2 3 2 10" xfId="33830"/>
    <cellStyle name="Currency 3 2 3 2 2" xfId="33831"/>
    <cellStyle name="Currency 3 2 3 2 2 2" xfId="33832"/>
    <cellStyle name="Currency 3 2 3 2 2 2 2" xfId="33833"/>
    <cellStyle name="Currency 3 2 3 2 2 2 2 2" xfId="33834"/>
    <cellStyle name="Currency 3 2 3 2 2 2 2 2 2" xfId="33835"/>
    <cellStyle name="Currency 3 2 3 2 2 2 2 2 2 2" xfId="33836"/>
    <cellStyle name="Currency 3 2 3 2 2 2 2 2 2 3" xfId="56724"/>
    <cellStyle name="Currency 3 2 3 2 2 2 2 2 3" xfId="33837"/>
    <cellStyle name="Currency 3 2 3 2 2 2 2 2 4" xfId="33838"/>
    <cellStyle name="Currency 3 2 3 2 2 2 2 3" xfId="33839"/>
    <cellStyle name="Currency 3 2 3 2 2 2 2 3 2" xfId="33840"/>
    <cellStyle name="Currency 3 2 3 2 2 2 2 3 2 2" xfId="33841"/>
    <cellStyle name="Currency 3 2 3 2 2 2 2 3 2 3" xfId="56725"/>
    <cellStyle name="Currency 3 2 3 2 2 2 2 3 3" xfId="33842"/>
    <cellStyle name="Currency 3 2 3 2 2 2 2 3 4" xfId="33843"/>
    <cellStyle name="Currency 3 2 3 2 2 2 2 4" xfId="33844"/>
    <cellStyle name="Currency 3 2 3 2 2 2 2 4 2" xfId="33845"/>
    <cellStyle name="Currency 3 2 3 2 2 2 2 4 3" xfId="56726"/>
    <cellStyle name="Currency 3 2 3 2 2 2 2 5" xfId="33846"/>
    <cellStyle name="Currency 3 2 3 2 2 2 2 6" xfId="33847"/>
    <cellStyle name="Currency 3 2 3 2 2 2 3" xfId="33848"/>
    <cellStyle name="Currency 3 2 3 2 2 2 3 2" xfId="33849"/>
    <cellStyle name="Currency 3 2 3 2 2 2 3 2 2" xfId="33850"/>
    <cellStyle name="Currency 3 2 3 2 2 2 3 2 3" xfId="56727"/>
    <cellStyle name="Currency 3 2 3 2 2 2 3 3" xfId="33851"/>
    <cellStyle name="Currency 3 2 3 2 2 2 3 4" xfId="33852"/>
    <cellStyle name="Currency 3 2 3 2 2 2 4" xfId="33853"/>
    <cellStyle name="Currency 3 2 3 2 2 2 4 2" xfId="33854"/>
    <cellStyle name="Currency 3 2 3 2 2 2 4 2 2" xfId="33855"/>
    <cellStyle name="Currency 3 2 3 2 2 2 4 2 3" xfId="56728"/>
    <cellStyle name="Currency 3 2 3 2 2 2 4 3" xfId="33856"/>
    <cellStyle name="Currency 3 2 3 2 2 2 4 4" xfId="33857"/>
    <cellStyle name="Currency 3 2 3 2 2 2 5" xfId="33858"/>
    <cellStyle name="Currency 3 2 3 2 2 2 5 2" xfId="33859"/>
    <cellStyle name="Currency 3 2 3 2 2 2 5 3" xfId="56729"/>
    <cellStyle name="Currency 3 2 3 2 2 2 6" xfId="33860"/>
    <cellStyle name="Currency 3 2 3 2 2 2 7" xfId="33861"/>
    <cellStyle name="Currency 3 2 3 2 2 3" xfId="33862"/>
    <cellStyle name="Currency 3 2 3 2 2 3 2" xfId="33863"/>
    <cellStyle name="Currency 3 2 3 2 2 3 2 2" xfId="33864"/>
    <cellStyle name="Currency 3 2 3 2 2 3 2 2 2" xfId="33865"/>
    <cellStyle name="Currency 3 2 3 2 2 3 2 2 3" xfId="56730"/>
    <cellStyle name="Currency 3 2 3 2 2 3 2 3" xfId="33866"/>
    <cellStyle name="Currency 3 2 3 2 2 3 2 4" xfId="33867"/>
    <cellStyle name="Currency 3 2 3 2 2 3 3" xfId="33868"/>
    <cellStyle name="Currency 3 2 3 2 2 3 3 2" xfId="33869"/>
    <cellStyle name="Currency 3 2 3 2 2 3 3 2 2" xfId="33870"/>
    <cellStyle name="Currency 3 2 3 2 2 3 3 2 3" xfId="56731"/>
    <cellStyle name="Currency 3 2 3 2 2 3 3 3" xfId="33871"/>
    <cellStyle name="Currency 3 2 3 2 2 3 3 4" xfId="33872"/>
    <cellStyle name="Currency 3 2 3 2 2 3 4" xfId="33873"/>
    <cellStyle name="Currency 3 2 3 2 2 3 4 2" xfId="33874"/>
    <cellStyle name="Currency 3 2 3 2 2 3 4 3" xfId="56732"/>
    <cellStyle name="Currency 3 2 3 2 2 3 5" xfId="33875"/>
    <cellStyle name="Currency 3 2 3 2 2 3 6" xfId="33876"/>
    <cellStyle name="Currency 3 2 3 2 2 4" xfId="33877"/>
    <cellStyle name="Currency 3 2 3 2 2 4 2" xfId="33878"/>
    <cellStyle name="Currency 3 2 3 2 2 4 2 2" xfId="33879"/>
    <cellStyle name="Currency 3 2 3 2 2 4 2 3" xfId="56733"/>
    <cellStyle name="Currency 3 2 3 2 2 4 3" xfId="33880"/>
    <cellStyle name="Currency 3 2 3 2 2 4 4" xfId="33881"/>
    <cellStyle name="Currency 3 2 3 2 2 5" xfId="33882"/>
    <cellStyle name="Currency 3 2 3 2 2 5 2" xfId="33883"/>
    <cellStyle name="Currency 3 2 3 2 2 5 2 2" xfId="33884"/>
    <cellStyle name="Currency 3 2 3 2 2 5 2 3" xfId="56734"/>
    <cellStyle name="Currency 3 2 3 2 2 5 3" xfId="33885"/>
    <cellStyle name="Currency 3 2 3 2 2 5 4" xfId="33886"/>
    <cellStyle name="Currency 3 2 3 2 2 6" xfId="33887"/>
    <cellStyle name="Currency 3 2 3 2 2 6 2" xfId="33888"/>
    <cellStyle name="Currency 3 2 3 2 2 6 3" xfId="56735"/>
    <cellStyle name="Currency 3 2 3 2 2 7" xfId="33889"/>
    <cellStyle name="Currency 3 2 3 2 2 8" xfId="33890"/>
    <cellStyle name="Currency 3 2 3 2 3" xfId="33891"/>
    <cellStyle name="Currency 3 2 3 2 3 2" xfId="33892"/>
    <cellStyle name="Currency 3 2 3 2 3 2 2" xfId="33893"/>
    <cellStyle name="Currency 3 2 3 2 3 2 2 2" xfId="33894"/>
    <cellStyle name="Currency 3 2 3 2 3 2 2 2 2" xfId="33895"/>
    <cellStyle name="Currency 3 2 3 2 3 2 2 2 3" xfId="56736"/>
    <cellStyle name="Currency 3 2 3 2 3 2 2 3" xfId="33896"/>
    <cellStyle name="Currency 3 2 3 2 3 2 2 4" xfId="33897"/>
    <cellStyle name="Currency 3 2 3 2 3 2 3" xfId="33898"/>
    <cellStyle name="Currency 3 2 3 2 3 2 3 2" xfId="33899"/>
    <cellStyle name="Currency 3 2 3 2 3 2 3 2 2" xfId="33900"/>
    <cellStyle name="Currency 3 2 3 2 3 2 3 2 3" xfId="56737"/>
    <cellStyle name="Currency 3 2 3 2 3 2 3 3" xfId="33901"/>
    <cellStyle name="Currency 3 2 3 2 3 2 3 4" xfId="33902"/>
    <cellStyle name="Currency 3 2 3 2 3 2 4" xfId="33903"/>
    <cellStyle name="Currency 3 2 3 2 3 2 4 2" xfId="33904"/>
    <cellStyle name="Currency 3 2 3 2 3 2 4 3" xfId="56738"/>
    <cellStyle name="Currency 3 2 3 2 3 2 5" xfId="33905"/>
    <cellStyle name="Currency 3 2 3 2 3 2 6" xfId="33906"/>
    <cellStyle name="Currency 3 2 3 2 3 3" xfId="33907"/>
    <cellStyle name="Currency 3 2 3 2 3 3 2" xfId="33908"/>
    <cellStyle name="Currency 3 2 3 2 3 3 2 2" xfId="33909"/>
    <cellStyle name="Currency 3 2 3 2 3 3 2 3" xfId="56739"/>
    <cellStyle name="Currency 3 2 3 2 3 3 3" xfId="33910"/>
    <cellStyle name="Currency 3 2 3 2 3 3 4" xfId="33911"/>
    <cellStyle name="Currency 3 2 3 2 3 4" xfId="33912"/>
    <cellStyle name="Currency 3 2 3 2 3 4 2" xfId="33913"/>
    <cellStyle name="Currency 3 2 3 2 3 4 2 2" xfId="33914"/>
    <cellStyle name="Currency 3 2 3 2 3 4 2 3" xfId="56740"/>
    <cellStyle name="Currency 3 2 3 2 3 4 3" xfId="33915"/>
    <cellStyle name="Currency 3 2 3 2 3 4 4" xfId="33916"/>
    <cellStyle name="Currency 3 2 3 2 3 5" xfId="33917"/>
    <cellStyle name="Currency 3 2 3 2 3 5 2" xfId="33918"/>
    <cellStyle name="Currency 3 2 3 2 3 5 3" xfId="56741"/>
    <cellStyle name="Currency 3 2 3 2 3 6" xfId="33919"/>
    <cellStyle name="Currency 3 2 3 2 3 7" xfId="33920"/>
    <cellStyle name="Currency 3 2 3 2 4" xfId="33921"/>
    <cellStyle name="Currency 3 2 3 2 4 2" xfId="33922"/>
    <cellStyle name="Currency 3 2 3 2 4 2 2" xfId="33923"/>
    <cellStyle name="Currency 3 2 3 2 4 2 2 2" xfId="33924"/>
    <cellStyle name="Currency 3 2 3 2 4 2 2 3" xfId="56742"/>
    <cellStyle name="Currency 3 2 3 2 4 2 3" xfId="33925"/>
    <cellStyle name="Currency 3 2 3 2 4 2 4" xfId="33926"/>
    <cellStyle name="Currency 3 2 3 2 4 3" xfId="33927"/>
    <cellStyle name="Currency 3 2 3 2 4 3 2" xfId="33928"/>
    <cellStyle name="Currency 3 2 3 2 4 3 2 2" xfId="33929"/>
    <cellStyle name="Currency 3 2 3 2 4 3 2 3" xfId="56743"/>
    <cellStyle name="Currency 3 2 3 2 4 3 3" xfId="33930"/>
    <cellStyle name="Currency 3 2 3 2 4 3 4" xfId="33931"/>
    <cellStyle name="Currency 3 2 3 2 4 4" xfId="33932"/>
    <cellStyle name="Currency 3 2 3 2 4 4 2" xfId="33933"/>
    <cellStyle name="Currency 3 2 3 2 4 4 3" xfId="56744"/>
    <cellStyle name="Currency 3 2 3 2 4 5" xfId="33934"/>
    <cellStyle name="Currency 3 2 3 2 4 6" xfId="33935"/>
    <cellStyle name="Currency 3 2 3 2 5" xfId="33936"/>
    <cellStyle name="Currency 3 2 3 2 5 2" xfId="33937"/>
    <cellStyle name="Currency 3 2 3 2 5 2 2" xfId="33938"/>
    <cellStyle name="Currency 3 2 3 2 5 2 2 2" xfId="33939"/>
    <cellStyle name="Currency 3 2 3 2 5 2 2 3" xfId="56745"/>
    <cellStyle name="Currency 3 2 3 2 5 2 3" xfId="33940"/>
    <cellStyle name="Currency 3 2 3 2 5 2 4" xfId="33941"/>
    <cellStyle name="Currency 3 2 3 2 5 3" xfId="33942"/>
    <cellStyle name="Currency 3 2 3 2 5 3 2" xfId="33943"/>
    <cellStyle name="Currency 3 2 3 2 5 3 3" xfId="56746"/>
    <cellStyle name="Currency 3 2 3 2 5 4" xfId="33944"/>
    <cellStyle name="Currency 3 2 3 2 5 5" xfId="33945"/>
    <cellStyle name="Currency 3 2 3 2 6" xfId="33946"/>
    <cellStyle name="Currency 3 2 3 2 6 2" xfId="33947"/>
    <cellStyle name="Currency 3 2 3 2 6 2 2" xfId="33948"/>
    <cellStyle name="Currency 3 2 3 2 6 2 3" xfId="56747"/>
    <cellStyle name="Currency 3 2 3 2 6 3" xfId="33949"/>
    <cellStyle name="Currency 3 2 3 2 6 4" xfId="33950"/>
    <cellStyle name="Currency 3 2 3 2 7" xfId="33951"/>
    <cellStyle name="Currency 3 2 3 2 7 2" xfId="33952"/>
    <cellStyle name="Currency 3 2 3 2 7 2 2" xfId="33953"/>
    <cellStyle name="Currency 3 2 3 2 7 2 3" xfId="56748"/>
    <cellStyle name="Currency 3 2 3 2 7 3" xfId="33954"/>
    <cellStyle name="Currency 3 2 3 2 7 4" xfId="33955"/>
    <cellStyle name="Currency 3 2 3 2 8" xfId="33956"/>
    <cellStyle name="Currency 3 2 3 2 8 2" xfId="33957"/>
    <cellStyle name="Currency 3 2 3 2 8 3" xfId="56749"/>
    <cellStyle name="Currency 3 2 3 2 9" xfId="33958"/>
    <cellStyle name="Currency 3 2 3 3" xfId="33959"/>
    <cellStyle name="Currency 3 2 3 3 2" xfId="33960"/>
    <cellStyle name="Currency 3 2 3 3 2 2" xfId="33961"/>
    <cellStyle name="Currency 3 2 3 3 2 2 2" xfId="33962"/>
    <cellStyle name="Currency 3 2 3 3 2 2 2 2" xfId="33963"/>
    <cellStyle name="Currency 3 2 3 3 2 2 2 2 2" xfId="33964"/>
    <cellStyle name="Currency 3 2 3 3 2 2 2 2 3" xfId="56750"/>
    <cellStyle name="Currency 3 2 3 3 2 2 2 3" xfId="33965"/>
    <cellStyle name="Currency 3 2 3 3 2 2 2 4" xfId="33966"/>
    <cellStyle name="Currency 3 2 3 3 2 2 3" xfId="33967"/>
    <cellStyle name="Currency 3 2 3 3 2 2 3 2" xfId="33968"/>
    <cellStyle name="Currency 3 2 3 3 2 2 3 2 2" xfId="33969"/>
    <cellStyle name="Currency 3 2 3 3 2 2 3 2 3" xfId="56751"/>
    <cellStyle name="Currency 3 2 3 3 2 2 3 3" xfId="33970"/>
    <cellStyle name="Currency 3 2 3 3 2 2 3 4" xfId="33971"/>
    <cellStyle name="Currency 3 2 3 3 2 2 4" xfId="33972"/>
    <cellStyle name="Currency 3 2 3 3 2 2 4 2" xfId="33973"/>
    <cellStyle name="Currency 3 2 3 3 2 2 4 3" xfId="56752"/>
    <cellStyle name="Currency 3 2 3 3 2 2 5" xfId="33974"/>
    <cellStyle name="Currency 3 2 3 3 2 2 6" xfId="33975"/>
    <cellStyle name="Currency 3 2 3 3 2 3" xfId="33976"/>
    <cellStyle name="Currency 3 2 3 3 2 3 2" xfId="33977"/>
    <cellStyle name="Currency 3 2 3 3 2 3 2 2" xfId="33978"/>
    <cellStyle name="Currency 3 2 3 3 2 3 2 3" xfId="56753"/>
    <cellStyle name="Currency 3 2 3 3 2 3 3" xfId="33979"/>
    <cellStyle name="Currency 3 2 3 3 2 3 4" xfId="33980"/>
    <cellStyle name="Currency 3 2 3 3 2 4" xfId="33981"/>
    <cellStyle name="Currency 3 2 3 3 2 4 2" xfId="33982"/>
    <cellStyle name="Currency 3 2 3 3 2 4 2 2" xfId="33983"/>
    <cellStyle name="Currency 3 2 3 3 2 4 2 3" xfId="56754"/>
    <cellStyle name="Currency 3 2 3 3 2 4 3" xfId="33984"/>
    <cellStyle name="Currency 3 2 3 3 2 4 4" xfId="33985"/>
    <cellStyle name="Currency 3 2 3 3 2 5" xfId="33986"/>
    <cellStyle name="Currency 3 2 3 3 2 5 2" xfId="33987"/>
    <cellStyle name="Currency 3 2 3 3 2 5 3" xfId="56755"/>
    <cellStyle name="Currency 3 2 3 3 2 6" xfId="33988"/>
    <cellStyle name="Currency 3 2 3 3 2 7" xfId="33989"/>
    <cellStyle name="Currency 3 2 3 3 3" xfId="33990"/>
    <cellStyle name="Currency 3 2 3 3 3 2" xfId="33991"/>
    <cellStyle name="Currency 3 2 3 3 3 2 2" xfId="33992"/>
    <cellStyle name="Currency 3 2 3 3 3 2 2 2" xfId="33993"/>
    <cellStyle name="Currency 3 2 3 3 3 2 2 3" xfId="56756"/>
    <cellStyle name="Currency 3 2 3 3 3 2 3" xfId="33994"/>
    <cellStyle name="Currency 3 2 3 3 3 2 4" xfId="33995"/>
    <cellStyle name="Currency 3 2 3 3 3 3" xfId="33996"/>
    <cellStyle name="Currency 3 2 3 3 3 3 2" xfId="33997"/>
    <cellStyle name="Currency 3 2 3 3 3 3 2 2" xfId="33998"/>
    <cellStyle name="Currency 3 2 3 3 3 3 2 3" xfId="56757"/>
    <cellStyle name="Currency 3 2 3 3 3 3 3" xfId="33999"/>
    <cellStyle name="Currency 3 2 3 3 3 3 4" xfId="34000"/>
    <cellStyle name="Currency 3 2 3 3 3 4" xfId="34001"/>
    <cellStyle name="Currency 3 2 3 3 3 4 2" xfId="34002"/>
    <cellStyle name="Currency 3 2 3 3 3 4 3" xfId="56758"/>
    <cellStyle name="Currency 3 2 3 3 3 5" xfId="34003"/>
    <cellStyle name="Currency 3 2 3 3 3 6" xfId="34004"/>
    <cellStyle name="Currency 3 2 3 3 4" xfId="34005"/>
    <cellStyle name="Currency 3 2 3 3 4 2" xfId="34006"/>
    <cellStyle name="Currency 3 2 3 3 4 2 2" xfId="34007"/>
    <cellStyle name="Currency 3 2 3 3 4 2 3" xfId="56759"/>
    <cellStyle name="Currency 3 2 3 3 4 3" xfId="34008"/>
    <cellStyle name="Currency 3 2 3 3 4 4" xfId="34009"/>
    <cellStyle name="Currency 3 2 3 3 5" xfId="34010"/>
    <cellStyle name="Currency 3 2 3 3 5 2" xfId="34011"/>
    <cellStyle name="Currency 3 2 3 3 5 2 2" xfId="34012"/>
    <cellStyle name="Currency 3 2 3 3 5 2 3" xfId="56760"/>
    <cellStyle name="Currency 3 2 3 3 5 3" xfId="34013"/>
    <cellStyle name="Currency 3 2 3 3 5 4" xfId="34014"/>
    <cellStyle name="Currency 3 2 3 3 6" xfId="34015"/>
    <cellStyle name="Currency 3 2 3 3 6 2" xfId="34016"/>
    <cellStyle name="Currency 3 2 3 3 6 3" xfId="56761"/>
    <cellStyle name="Currency 3 2 3 3 7" xfId="34017"/>
    <cellStyle name="Currency 3 2 3 3 8" xfId="34018"/>
    <cellStyle name="Currency 3 2 3 4" xfId="34019"/>
    <cellStyle name="Currency 3 2 3 4 2" xfId="34020"/>
    <cellStyle name="Currency 3 2 3 4 2 2" xfId="34021"/>
    <cellStyle name="Currency 3 2 3 4 2 2 2" xfId="34022"/>
    <cellStyle name="Currency 3 2 3 4 2 2 2 2" xfId="34023"/>
    <cellStyle name="Currency 3 2 3 4 2 2 2 3" xfId="56762"/>
    <cellStyle name="Currency 3 2 3 4 2 2 3" xfId="34024"/>
    <cellStyle name="Currency 3 2 3 4 2 2 4" xfId="34025"/>
    <cellStyle name="Currency 3 2 3 4 2 3" xfId="34026"/>
    <cellStyle name="Currency 3 2 3 4 2 3 2" xfId="34027"/>
    <cellStyle name="Currency 3 2 3 4 2 3 2 2" xfId="34028"/>
    <cellStyle name="Currency 3 2 3 4 2 3 2 3" xfId="56763"/>
    <cellStyle name="Currency 3 2 3 4 2 3 3" xfId="34029"/>
    <cellStyle name="Currency 3 2 3 4 2 3 4" xfId="34030"/>
    <cellStyle name="Currency 3 2 3 4 2 4" xfId="34031"/>
    <cellStyle name="Currency 3 2 3 4 2 4 2" xfId="34032"/>
    <cellStyle name="Currency 3 2 3 4 2 4 3" xfId="56764"/>
    <cellStyle name="Currency 3 2 3 4 2 5" xfId="34033"/>
    <cellStyle name="Currency 3 2 3 4 2 6" xfId="34034"/>
    <cellStyle name="Currency 3 2 3 4 3" xfId="34035"/>
    <cellStyle name="Currency 3 2 3 4 3 2" xfId="34036"/>
    <cellStyle name="Currency 3 2 3 4 3 2 2" xfId="34037"/>
    <cellStyle name="Currency 3 2 3 4 3 2 3" xfId="56765"/>
    <cellStyle name="Currency 3 2 3 4 3 3" xfId="34038"/>
    <cellStyle name="Currency 3 2 3 4 3 4" xfId="34039"/>
    <cellStyle name="Currency 3 2 3 4 4" xfId="34040"/>
    <cellStyle name="Currency 3 2 3 4 4 2" xfId="34041"/>
    <cellStyle name="Currency 3 2 3 4 4 2 2" xfId="34042"/>
    <cellStyle name="Currency 3 2 3 4 4 2 3" xfId="56766"/>
    <cellStyle name="Currency 3 2 3 4 4 3" xfId="34043"/>
    <cellStyle name="Currency 3 2 3 4 4 4" xfId="34044"/>
    <cellStyle name="Currency 3 2 3 4 5" xfId="34045"/>
    <cellStyle name="Currency 3 2 3 4 5 2" xfId="34046"/>
    <cellStyle name="Currency 3 2 3 4 5 3" xfId="56767"/>
    <cellStyle name="Currency 3 2 3 4 6" xfId="34047"/>
    <cellStyle name="Currency 3 2 3 4 7" xfId="34048"/>
    <cellStyle name="Currency 3 2 3 5" xfId="34049"/>
    <cellStyle name="Currency 3 2 3 5 2" xfId="34050"/>
    <cellStyle name="Currency 3 2 3 5 2 2" xfId="34051"/>
    <cellStyle name="Currency 3 2 3 5 2 2 2" xfId="34052"/>
    <cellStyle name="Currency 3 2 3 5 2 2 3" xfId="56768"/>
    <cellStyle name="Currency 3 2 3 5 2 3" xfId="34053"/>
    <cellStyle name="Currency 3 2 3 5 2 4" xfId="34054"/>
    <cellStyle name="Currency 3 2 3 5 3" xfId="34055"/>
    <cellStyle name="Currency 3 2 3 5 3 2" xfId="34056"/>
    <cellStyle name="Currency 3 2 3 5 3 2 2" xfId="34057"/>
    <cellStyle name="Currency 3 2 3 5 3 2 3" xfId="56769"/>
    <cellStyle name="Currency 3 2 3 5 3 3" xfId="34058"/>
    <cellStyle name="Currency 3 2 3 5 3 4" xfId="34059"/>
    <cellStyle name="Currency 3 2 3 5 4" xfId="34060"/>
    <cellStyle name="Currency 3 2 3 5 4 2" xfId="34061"/>
    <cellStyle name="Currency 3 2 3 5 4 3" xfId="56770"/>
    <cellStyle name="Currency 3 2 3 5 5" xfId="34062"/>
    <cellStyle name="Currency 3 2 3 5 6" xfId="34063"/>
    <cellStyle name="Currency 3 2 3 6" xfId="34064"/>
    <cellStyle name="Currency 3 2 3 6 2" xfId="34065"/>
    <cellStyle name="Currency 3 2 3 6 2 2" xfId="34066"/>
    <cellStyle name="Currency 3 2 3 6 2 2 2" xfId="34067"/>
    <cellStyle name="Currency 3 2 3 6 2 2 3" xfId="56771"/>
    <cellStyle name="Currency 3 2 3 6 2 3" xfId="34068"/>
    <cellStyle name="Currency 3 2 3 6 2 4" xfId="34069"/>
    <cellStyle name="Currency 3 2 3 6 3" xfId="34070"/>
    <cellStyle name="Currency 3 2 3 6 3 2" xfId="34071"/>
    <cellStyle name="Currency 3 2 3 6 3 3" xfId="56772"/>
    <cellStyle name="Currency 3 2 3 6 4" xfId="34072"/>
    <cellStyle name="Currency 3 2 3 6 5" xfId="34073"/>
    <cellStyle name="Currency 3 2 3 7" xfId="34074"/>
    <cellStyle name="Currency 3 2 3 7 2" xfId="34075"/>
    <cellStyle name="Currency 3 2 3 7 2 2" xfId="34076"/>
    <cellStyle name="Currency 3 2 3 7 2 3" xfId="56773"/>
    <cellStyle name="Currency 3 2 3 7 3" xfId="34077"/>
    <cellStyle name="Currency 3 2 3 7 4" xfId="34078"/>
    <cellStyle name="Currency 3 2 3 8" xfId="34079"/>
    <cellStyle name="Currency 3 2 3 8 2" xfId="34080"/>
    <cellStyle name="Currency 3 2 3 8 2 2" xfId="34081"/>
    <cellStyle name="Currency 3 2 3 8 2 3" xfId="56774"/>
    <cellStyle name="Currency 3 2 3 8 3" xfId="34082"/>
    <cellStyle name="Currency 3 2 3 8 4" xfId="34083"/>
    <cellStyle name="Currency 3 2 3 9" xfId="34084"/>
    <cellStyle name="Currency 3 2 3 9 2" xfId="34085"/>
    <cellStyle name="Currency 3 2 3 9 3" xfId="56775"/>
    <cellStyle name="Currency 3 2 4" xfId="34086"/>
    <cellStyle name="Currency 3 2 4 10" xfId="34087"/>
    <cellStyle name="Currency 3 2 4 2" xfId="34088"/>
    <cellStyle name="Currency 3 2 4 2 2" xfId="34089"/>
    <cellStyle name="Currency 3 2 4 2 2 2" xfId="34090"/>
    <cellStyle name="Currency 3 2 4 2 2 2 2" xfId="34091"/>
    <cellStyle name="Currency 3 2 4 2 2 2 2 2" xfId="34092"/>
    <cellStyle name="Currency 3 2 4 2 2 2 2 2 2" xfId="34093"/>
    <cellStyle name="Currency 3 2 4 2 2 2 2 2 3" xfId="56776"/>
    <cellStyle name="Currency 3 2 4 2 2 2 2 3" xfId="34094"/>
    <cellStyle name="Currency 3 2 4 2 2 2 2 4" xfId="34095"/>
    <cellStyle name="Currency 3 2 4 2 2 2 3" xfId="34096"/>
    <cellStyle name="Currency 3 2 4 2 2 2 3 2" xfId="34097"/>
    <cellStyle name="Currency 3 2 4 2 2 2 3 2 2" xfId="34098"/>
    <cellStyle name="Currency 3 2 4 2 2 2 3 2 3" xfId="56777"/>
    <cellStyle name="Currency 3 2 4 2 2 2 3 3" xfId="34099"/>
    <cellStyle name="Currency 3 2 4 2 2 2 3 4" xfId="34100"/>
    <cellStyle name="Currency 3 2 4 2 2 2 4" xfId="34101"/>
    <cellStyle name="Currency 3 2 4 2 2 2 4 2" xfId="34102"/>
    <cellStyle name="Currency 3 2 4 2 2 2 4 3" xfId="56778"/>
    <cellStyle name="Currency 3 2 4 2 2 2 5" xfId="34103"/>
    <cellStyle name="Currency 3 2 4 2 2 2 6" xfId="34104"/>
    <cellStyle name="Currency 3 2 4 2 2 3" xfId="34105"/>
    <cellStyle name="Currency 3 2 4 2 2 3 2" xfId="34106"/>
    <cellStyle name="Currency 3 2 4 2 2 3 2 2" xfId="34107"/>
    <cellStyle name="Currency 3 2 4 2 2 3 2 3" xfId="56779"/>
    <cellStyle name="Currency 3 2 4 2 2 3 3" xfId="34108"/>
    <cellStyle name="Currency 3 2 4 2 2 3 4" xfId="34109"/>
    <cellStyle name="Currency 3 2 4 2 2 4" xfId="34110"/>
    <cellStyle name="Currency 3 2 4 2 2 4 2" xfId="34111"/>
    <cellStyle name="Currency 3 2 4 2 2 4 2 2" xfId="34112"/>
    <cellStyle name="Currency 3 2 4 2 2 4 2 3" xfId="56780"/>
    <cellStyle name="Currency 3 2 4 2 2 4 3" xfId="34113"/>
    <cellStyle name="Currency 3 2 4 2 2 4 4" xfId="34114"/>
    <cellStyle name="Currency 3 2 4 2 2 5" xfId="34115"/>
    <cellStyle name="Currency 3 2 4 2 2 5 2" xfId="34116"/>
    <cellStyle name="Currency 3 2 4 2 2 5 3" xfId="56781"/>
    <cellStyle name="Currency 3 2 4 2 2 6" xfId="34117"/>
    <cellStyle name="Currency 3 2 4 2 2 7" xfId="34118"/>
    <cellStyle name="Currency 3 2 4 2 3" xfId="34119"/>
    <cellStyle name="Currency 3 2 4 2 3 2" xfId="34120"/>
    <cellStyle name="Currency 3 2 4 2 3 2 2" xfId="34121"/>
    <cellStyle name="Currency 3 2 4 2 3 2 2 2" xfId="34122"/>
    <cellStyle name="Currency 3 2 4 2 3 2 2 3" xfId="56782"/>
    <cellStyle name="Currency 3 2 4 2 3 2 3" xfId="34123"/>
    <cellStyle name="Currency 3 2 4 2 3 2 4" xfId="34124"/>
    <cellStyle name="Currency 3 2 4 2 3 3" xfId="34125"/>
    <cellStyle name="Currency 3 2 4 2 3 3 2" xfId="34126"/>
    <cellStyle name="Currency 3 2 4 2 3 3 2 2" xfId="34127"/>
    <cellStyle name="Currency 3 2 4 2 3 3 2 3" xfId="56783"/>
    <cellStyle name="Currency 3 2 4 2 3 3 3" xfId="34128"/>
    <cellStyle name="Currency 3 2 4 2 3 3 4" xfId="34129"/>
    <cellStyle name="Currency 3 2 4 2 3 4" xfId="34130"/>
    <cellStyle name="Currency 3 2 4 2 3 4 2" xfId="34131"/>
    <cellStyle name="Currency 3 2 4 2 3 4 3" xfId="56784"/>
    <cellStyle name="Currency 3 2 4 2 3 5" xfId="34132"/>
    <cellStyle name="Currency 3 2 4 2 3 6" xfId="34133"/>
    <cellStyle name="Currency 3 2 4 2 4" xfId="34134"/>
    <cellStyle name="Currency 3 2 4 2 4 2" xfId="34135"/>
    <cellStyle name="Currency 3 2 4 2 4 2 2" xfId="34136"/>
    <cellStyle name="Currency 3 2 4 2 4 2 3" xfId="56785"/>
    <cellStyle name="Currency 3 2 4 2 4 3" xfId="34137"/>
    <cellStyle name="Currency 3 2 4 2 4 4" xfId="34138"/>
    <cellStyle name="Currency 3 2 4 2 5" xfId="34139"/>
    <cellStyle name="Currency 3 2 4 2 5 2" xfId="34140"/>
    <cellStyle name="Currency 3 2 4 2 5 2 2" xfId="34141"/>
    <cellStyle name="Currency 3 2 4 2 5 2 3" xfId="56786"/>
    <cellStyle name="Currency 3 2 4 2 5 3" xfId="34142"/>
    <cellStyle name="Currency 3 2 4 2 5 4" xfId="34143"/>
    <cellStyle name="Currency 3 2 4 2 6" xfId="34144"/>
    <cellStyle name="Currency 3 2 4 2 6 2" xfId="34145"/>
    <cellStyle name="Currency 3 2 4 2 6 3" xfId="56787"/>
    <cellStyle name="Currency 3 2 4 2 7" xfId="34146"/>
    <cellStyle name="Currency 3 2 4 2 8" xfId="34147"/>
    <cellStyle name="Currency 3 2 4 3" xfId="34148"/>
    <cellStyle name="Currency 3 2 4 3 2" xfId="34149"/>
    <cellStyle name="Currency 3 2 4 3 2 2" xfId="34150"/>
    <cellStyle name="Currency 3 2 4 3 2 2 2" xfId="34151"/>
    <cellStyle name="Currency 3 2 4 3 2 2 2 2" xfId="34152"/>
    <cellStyle name="Currency 3 2 4 3 2 2 2 3" xfId="56788"/>
    <cellStyle name="Currency 3 2 4 3 2 2 3" xfId="34153"/>
    <cellStyle name="Currency 3 2 4 3 2 2 4" xfId="34154"/>
    <cellStyle name="Currency 3 2 4 3 2 3" xfId="34155"/>
    <cellStyle name="Currency 3 2 4 3 2 3 2" xfId="34156"/>
    <cellStyle name="Currency 3 2 4 3 2 3 2 2" xfId="34157"/>
    <cellStyle name="Currency 3 2 4 3 2 3 2 3" xfId="56789"/>
    <cellStyle name="Currency 3 2 4 3 2 3 3" xfId="34158"/>
    <cellStyle name="Currency 3 2 4 3 2 3 4" xfId="34159"/>
    <cellStyle name="Currency 3 2 4 3 2 4" xfId="34160"/>
    <cellStyle name="Currency 3 2 4 3 2 4 2" xfId="34161"/>
    <cellStyle name="Currency 3 2 4 3 2 4 3" xfId="56790"/>
    <cellStyle name="Currency 3 2 4 3 2 5" xfId="34162"/>
    <cellStyle name="Currency 3 2 4 3 2 6" xfId="34163"/>
    <cellStyle name="Currency 3 2 4 3 3" xfId="34164"/>
    <cellStyle name="Currency 3 2 4 3 3 2" xfId="34165"/>
    <cellStyle name="Currency 3 2 4 3 3 2 2" xfId="34166"/>
    <cellStyle name="Currency 3 2 4 3 3 2 3" xfId="56791"/>
    <cellStyle name="Currency 3 2 4 3 3 3" xfId="34167"/>
    <cellStyle name="Currency 3 2 4 3 3 4" xfId="34168"/>
    <cellStyle name="Currency 3 2 4 3 4" xfId="34169"/>
    <cellStyle name="Currency 3 2 4 3 4 2" xfId="34170"/>
    <cellStyle name="Currency 3 2 4 3 4 2 2" xfId="34171"/>
    <cellStyle name="Currency 3 2 4 3 4 2 3" xfId="56792"/>
    <cellStyle name="Currency 3 2 4 3 4 3" xfId="34172"/>
    <cellStyle name="Currency 3 2 4 3 4 4" xfId="34173"/>
    <cellStyle name="Currency 3 2 4 3 5" xfId="34174"/>
    <cellStyle name="Currency 3 2 4 3 5 2" xfId="34175"/>
    <cellStyle name="Currency 3 2 4 3 5 3" xfId="56793"/>
    <cellStyle name="Currency 3 2 4 3 6" xfId="34176"/>
    <cellStyle name="Currency 3 2 4 3 7" xfId="34177"/>
    <cellStyle name="Currency 3 2 4 4" xfId="34178"/>
    <cellStyle name="Currency 3 2 4 4 2" xfId="34179"/>
    <cellStyle name="Currency 3 2 4 4 2 2" xfId="34180"/>
    <cellStyle name="Currency 3 2 4 4 2 2 2" xfId="34181"/>
    <cellStyle name="Currency 3 2 4 4 2 2 3" xfId="56794"/>
    <cellStyle name="Currency 3 2 4 4 2 3" xfId="34182"/>
    <cellStyle name="Currency 3 2 4 4 2 4" xfId="34183"/>
    <cellStyle name="Currency 3 2 4 4 3" xfId="34184"/>
    <cellStyle name="Currency 3 2 4 4 3 2" xfId="34185"/>
    <cellStyle name="Currency 3 2 4 4 3 2 2" xfId="34186"/>
    <cellStyle name="Currency 3 2 4 4 3 2 3" xfId="56795"/>
    <cellStyle name="Currency 3 2 4 4 3 3" xfId="34187"/>
    <cellStyle name="Currency 3 2 4 4 3 4" xfId="34188"/>
    <cellStyle name="Currency 3 2 4 4 4" xfId="34189"/>
    <cellStyle name="Currency 3 2 4 4 4 2" xfId="34190"/>
    <cellStyle name="Currency 3 2 4 4 4 3" xfId="56796"/>
    <cellStyle name="Currency 3 2 4 4 5" xfId="34191"/>
    <cellStyle name="Currency 3 2 4 4 6" xfId="34192"/>
    <cellStyle name="Currency 3 2 4 5" xfId="34193"/>
    <cellStyle name="Currency 3 2 4 5 2" xfId="34194"/>
    <cellStyle name="Currency 3 2 4 5 2 2" xfId="34195"/>
    <cellStyle name="Currency 3 2 4 5 2 2 2" xfId="34196"/>
    <cellStyle name="Currency 3 2 4 5 2 2 3" xfId="56797"/>
    <cellStyle name="Currency 3 2 4 5 2 3" xfId="34197"/>
    <cellStyle name="Currency 3 2 4 5 2 4" xfId="34198"/>
    <cellStyle name="Currency 3 2 4 5 3" xfId="34199"/>
    <cellStyle name="Currency 3 2 4 5 3 2" xfId="34200"/>
    <cellStyle name="Currency 3 2 4 5 3 3" xfId="56798"/>
    <cellStyle name="Currency 3 2 4 5 4" xfId="34201"/>
    <cellStyle name="Currency 3 2 4 5 5" xfId="34202"/>
    <cellStyle name="Currency 3 2 4 6" xfId="34203"/>
    <cellStyle name="Currency 3 2 4 6 2" xfId="34204"/>
    <cellStyle name="Currency 3 2 4 6 2 2" xfId="34205"/>
    <cellStyle name="Currency 3 2 4 6 2 3" xfId="56799"/>
    <cellStyle name="Currency 3 2 4 6 3" xfId="34206"/>
    <cellStyle name="Currency 3 2 4 6 4" xfId="34207"/>
    <cellStyle name="Currency 3 2 4 7" xfId="34208"/>
    <cellStyle name="Currency 3 2 4 7 2" xfId="34209"/>
    <cellStyle name="Currency 3 2 4 7 2 2" xfId="34210"/>
    <cellStyle name="Currency 3 2 4 7 2 3" xfId="56800"/>
    <cellStyle name="Currency 3 2 4 7 3" xfId="34211"/>
    <cellStyle name="Currency 3 2 4 7 4" xfId="34212"/>
    <cellStyle name="Currency 3 2 4 8" xfId="34213"/>
    <cellStyle name="Currency 3 2 4 8 2" xfId="34214"/>
    <cellStyle name="Currency 3 2 4 8 3" xfId="56801"/>
    <cellStyle name="Currency 3 2 4 9" xfId="34215"/>
    <cellStyle name="Currency 3 2 5" xfId="34216"/>
    <cellStyle name="Currency 3 2 5 10" xfId="34217"/>
    <cellStyle name="Currency 3 2 5 2" xfId="34218"/>
    <cellStyle name="Currency 3 2 5 2 2" xfId="34219"/>
    <cellStyle name="Currency 3 2 5 2 2 2" xfId="34220"/>
    <cellStyle name="Currency 3 2 5 2 2 2 2" xfId="34221"/>
    <cellStyle name="Currency 3 2 5 2 2 2 2 2" xfId="34222"/>
    <cellStyle name="Currency 3 2 5 2 2 2 2 2 2" xfId="34223"/>
    <cellStyle name="Currency 3 2 5 2 2 2 2 2 3" xfId="56802"/>
    <cellStyle name="Currency 3 2 5 2 2 2 2 3" xfId="34224"/>
    <cellStyle name="Currency 3 2 5 2 2 2 2 4" xfId="34225"/>
    <cellStyle name="Currency 3 2 5 2 2 2 3" xfId="34226"/>
    <cellStyle name="Currency 3 2 5 2 2 2 3 2" xfId="34227"/>
    <cellStyle name="Currency 3 2 5 2 2 2 3 2 2" xfId="34228"/>
    <cellStyle name="Currency 3 2 5 2 2 2 3 2 3" xfId="56803"/>
    <cellStyle name="Currency 3 2 5 2 2 2 3 3" xfId="34229"/>
    <cellStyle name="Currency 3 2 5 2 2 2 3 4" xfId="34230"/>
    <cellStyle name="Currency 3 2 5 2 2 2 4" xfId="34231"/>
    <cellStyle name="Currency 3 2 5 2 2 2 4 2" xfId="34232"/>
    <cellStyle name="Currency 3 2 5 2 2 2 4 3" xfId="56804"/>
    <cellStyle name="Currency 3 2 5 2 2 2 5" xfId="34233"/>
    <cellStyle name="Currency 3 2 5 2 2 2 6" xfId="34234"/>
    <cellStyle name="Currency 3 2 5 2 2 3" xfId="34235"/>
    <cellStyle name="Currency 3 2 5 2 2 3 2" xfId="34236"/>
    <cellStyle name="Currency 3 2 5 2 2 3 2 2" xfId="34237"/>
    <cellStyle name="Currency 3 2 5 2 2 3 2 3" xfId="56805"/>
    <cellStyle name="Currency 3 2 5 2 2 3 3" xfId="34238"/>
    <cellStyle name="Currency 3 2 5 2 2 3 4" xfId="34239"/>
    <cellStyle name="Currency 3 2 5 2 2 4" xfId="34240"/>
    <cellStyle name="Currency 3 2 5 2 2 4 2" xfId="34241"/>
    <cellStyle name="Currency 3 2 5 2 2 4 2 2" xfId="34242"/>
    <cellStyle name="Currency 3 2 5 2 2 4 2 3" xfId="56806"/>
    <cellStyle name="Currency 3 2 5 2 2 4 3" xfId="34243"/>
    <cellStyle name="Currency 3 2 5 2 2 4 4" xfId="34244"/>
    <cellStyle name="Currency 3 2 5 2 2 5" xfId="34245"/>
    <cellStyle name="Currency 3 2 5 2 2 5 2" xfId="34246"/>
    <cellStyle name="Currency 3 2 5 2 2 5 3" xfId="56807"/>
    <cellStyle name="Currency 3 2 5 2 2 6" xfId="34247"/>
    <cellStyle name="Currency 3 2 5 2 2 7" xfId="34248"/>
    <cellStyle name="Currency 3 2 5 2 3" xfId="34249"/>
    <cellStyle name="Currency 3 2 5 2 3 2" xfId="34250"/>
    <cellStyle name="Currency 3 2 5 2 3 2 2" xfId="34251"/>
    <cellStyle name="Currency 3 2 5 2 3 2 2 2" xfId="34252"/>
    <cellStyle name="Currency 3 2 5 2 3 2 2 3" xfId="56808"/>
    <cellStyle name="Currency 3 2 5 2 3 2 3" xfId="34253"/>
    <cellStyle name="Currency 3 2 5 2 3 2 4" xfId="34254"/>
    <cellStyle name="Currency 3 2 5 2 3 3" xfId="34255"/>
    <cellStyle name="Currency 3 2 5 2 3 3 2" xfId="34256"/>
    <cellStyle name="Currency 3 2 5 2 3 3 2 2" xfId="34257"/>
    <cellStyle name="Currency 3 2 5 2 3 3 2 3" xfId="56809"/>
    <cellStyle name="Currency 3 2 5 2 3 3 3" xfId="34258"/>
    <cellStyle name="Currency 3 2 5 2 3 3 4" xfId="34259"/>
    <cellStyle name="Currency 3 2 5 2 3 4" xfId="34260"/>
    <cellStyle name="Currency 3 2 5 2 3 4 2" xfId="34261"/>
    <cellStyle name="Currency 3 2 5 2 3 4 3" xfId="56810"/>
    <cellStyle name="Currency 3 2 5 2 3 5" xfId="34262"/>
    <cellStyle name="Currency 3 2 5 2 3 6" xfId="34263"/>
    <cellStyle name="Currency 3 2 5 2 4" xfId="34264"/>
    <cellStyle name="Currency 3 2 5 2 4 2" xfId="34265"/>
    <cellStyle name="Currency 3 2 5 2 4 2 2" xfId="34266"/>
    <cellStyle name="Currency 3 2 5 2 4 2 3" xfId="56811"/>
    <cellStyle name="Currency 3 2 5 2 4 3" xfId="34267"/>
    <cellStyle name="Currency 3 2 5 2 4 4" xfId="34268"/>
    <cellStyle name="Currency 3 2 5 2 5" xfId="34269"/>
    <cellStyle name="Currency 3 2 5 2 5 2" xfId="34270"/>
    <cellStyle name="Currency 3 2 5 2 5 2 2" xfId="34271"/>
    <cellStyle name="Currency 3 2 5 2 5 2 3" xfId="56812"/>
    <cellStyle name="Currency 3 2 5 2 5 3" xfId="34272"/>
    <cellStyle name="Currency 3 2 5 2 5 4" xfId="34273"/>
    <cellStyle name="Currency 3 2 5 2 6" xfId="34274"/>
    <cellStyle name="Currency 3 2 5 2 6 2" xfId="34275"/>
    <cellStyle name="Currency 3 2 5 2 6 3" xfId="56813"/>
    <cellStyle name="Currency 3 2 5 2 7" xfId="34276"/>
    <cellStyle name="Currency 3 2 5 2 8" xfId="34277"/>
    <cellStyle name="Currency 3 2 5 3" xfId="34278"/>
    <cellStyle name="Currency 3 2 5 3 2" xfId="34279"/>
    <cellStyle name="Currency 3 2 5 3 2 2" xfId="34280"/>
    <cellStyle name="Currency 3 2 5 3 2 2 2" xfId="34281"/>
    <cellStyle name="Currency 3 2 5 3 2 2 2 2" xfId="34282"/>
    <cellStyle name="Currency 3 2 5 3 2 2 2 3" xfId="56814"/>
    <cellStyle name="Currency 3 2 5 3 2 2 3" xfId="34283"/>
    <cellStyle name="Currency 3 2 5 3 2 2 4" xfId="34284"/>
    <cellStyle name="Currency 3 2 5 3 2 3" xfId="34285"/>
    <cellStyle name="Currency 3 2 5 3 2 3 2" xfId="34286"/>
    <cellStyle name="Currency 3 2 5 3 2 3 2 2" xfId="34287"/>
    <cellStyle name="Currency 3 2 5 3 2 3 2 3" xfId="56815"/>
    <cellStyle name="Currency 3 2 5 3 2 3 3" xfId="34288"/>
    <cellStyle name="Currency 3 2 5 3 2 3 4" xfId="34289"/>
    <cellStyle name="Currency 3 2 5 3 2 4" xfId="34290"/>
    <cellStyle name="Currency 3 2 5 3 2 4 2" xfId="34291"/>
    <cellStyle name="Currency 3 2 5 3 2 4 3" xfId="56816"/>
    <cellStyle name="Currency 3 2 5 3 2 5" xfId="34292"/>
    <cellStyle name="Currency 3 2 5 3 2 6" xfId="34293"/>
    <cellStyle name="Currency 3 2 5 3 3" xfId="34294"/>
    <cellStyle name="Currency 3 2 5 3 3 2" xfId="34295"/>
    <cellStyle name="Currency 3 2 5 3 3 2 2" xfId="34296"/>
    <cellStyle name="Currency 3 2 5 3 3 2 3" xfId="56817"/>
    <cellStyle name="Currency 3 2 5 3 3 3" xfId="34297"/>
    <cellStyle name="Currency 3 2 5 3 3 4" xfId="34298"/>
    <cellStyle name="Currency 3 2 5 3 4" xfId="34299"/>
    <cellStyle name="Currency 3 2 5 3 4 2" xfId="34300"/>
    <cellStyle name="Currency 3 2 5 3 4 2 2" xfId="34301"/>
    <cellStyle name="Currency 3 2 5 3 4 2 3" xfId="56818"/>
    <cellStyle name="Currency 3 2 5 3 4 3" xfId="34302"/>
    <cellStyle name="Currency 3 2 5 3 4 4" xfId="34303"/>
    <cellStyle name="Currency 3 2 5 3 5" xfId="34304"/>
    <cellStyle name="Currency 3 2 5 3 5 2" xfId="34305"/>
    <cellStyle name="Currency 3 2 5 3 5 3" xfId="56819"/>
    <cellStyle name="Currency 3 2 5 3 6" xfId="34306"/>
    <cellStyle name="Currency 3 2 5 3 7" xfId="34307"/>
    <cellStyle name="Currency 3 2 5 4" xfId="34308"/>
    <cellStyle name="Currency 3 2 5 4 2" xfId="34309"/>
    <cellStyle name="Currency 3 2 5 4 2 2" xfId="34310"/>
    <cellStyle name="Currency 3 2 5 4 2 2 2" xfId="34311"/>
    <cellStyle name="Currency 3 2 5 4 2 2 3" xfId="56820"/>
    <cellStyle name="Currency 3 2 5 4 2 3" xfId="34312"/>
    <cellStyle name="Currency 3 2 5 4 2 4" xfId="34313"/>
    <cellStyle name="Currency 3 2 5 4 3" xfId="34314"/>
    <cellStyle name="Currency 3 2 5 4 3 2" xfId="34315"/>
    <cellStyle name="Currency 3 2 5 4 3 2 2" xfId="34316"/>
    <cellStyle name="Currency 3 2 5 4 3 2 3" xfId="56821"/>
    <cellStyle name="Currency 3 2 5 4 3 3" xfId="34317"/>
    <cellStyle name="Currency 3 2 5 4 3 4" xfId="34318"/>
    <cellStyle name="Currency 3 2 5 4 4" xfId="34319"/>
    <cellStyle name="Currency 3 2 5 4 4 2" xfId="34320"/>
    <cellStyle name="Currency 3 2 5 4 4 3" xfId="56822"/>
    <cellStyle name="Currency 3 2 5 4 5" xfId="34321"/>
    <cellStyle name="Currency 3 2 5 4 6" xfId="34322"/>
    <cellStyle name="Currency 3 2 5 5" xfId="34323"/>
    <cellStyle name="Currency 3 2 5 5 2" xfId="34324"/>
    <cellStyle name="Currency 3 2 5 5 2 2" xfId="34325"/>
    <cellStyle name="Currency 3 2 5 5 2 2 2" xfId="34326"/>
    <cellStyle name="Currency 3 2 5 5 2 2 3" xfId="56823"/>
    <cellStyle name="Currency 3 2 5 5 2 3" xfId="34327"/>
    <cellStyle name="Currency 3 2 5 5 2 4" xfId="34328"/>
    <cellStyle name="Currency 3 2 5 5 3" xfId="34329"/>
    <cellStyle name="Currency 3 2 5 5 3 2" xfId="34330"/>
    <cellStyle name="Currency 3 2 5 5 3 3" xfId="56824"/>
    <cellStyle name="Currency 3 2 5 5 4" xfId="34331"/>
    <cellStyle name="Currency 3 2 5 5 5" xfId="34332"/>
    <cellStyle name="Currency 3 2 5 6" xfId="34333"/>
    <cellStyle name="Currency 3 2 5 6 2" xfId="34334"/>
    <cellStyle name="Currency 3 2 5 6 2 2" xfId="34335"/>
    <cellStyle name="Currency 3 2 5 6 2 3" xfId="56825"/>
    <cellStyle name="Currency 3 2 5 6 3" xfId="34336"/>
    <cellStyle name="Currency 3 2 5 6 4" xfId="34337"/>
    <cellStyle name="Currency 3 2 5 7" xfId="34338"/>
    <cellStyle name="Currency 3 2 5 7 2" xfId="34339"/>
    <cellStyle name="Currency 3 2 5 7 2 2" xfId="34340"/>
    <cellStyle name="Currency 3 2 5 7 2 3" xfId="56826"/>
    <cellStyle name="Currency 3 2 5 7 3" xfId="34341"/>
    <cellStyle name="Currency 3 2 5 7 4" xfId="34342"/>
    <cellStyle name="Currency 3 2 5 8" xfId="34343"/>
    <cellStyle name="Currency 3 2 5 8 2" xfId="34344"/>
    <cellStyle name="Currency 3 2 5 8 3" xfId="56827"/>
    <cellStyle name="Currency 3 2 5 9" xfId="34345"/>
    <cellStyle name="Currency 3 2 6" xfId="34346"/>
    <cellStyle name="Currency 3 2 6 10" xfId="34347"/>
    <cellStyle name="Currency 3 2 6 2" xfId="34348"/>
    <cellStyle name="Currency 3 2 6 2 2" xfId="34349"/>
    <cellStyle name="Currency 3 2 6 2 2 2" xfId="34350"/>
    <cellStyle name="Currency 3 2 6 2 2 2 2" xfId="34351"/>
    <cellStyle name="Currency 3 2 6 2 2 2 2 2" xfId="34352"/>
    <cellStyle name="Currency 3 2 6 2 2 2 2 2 2" xfId="34353"/>
    <cellStyle name="Currency 3 2 6 2 2 2 2 2 3" xfId="56828"/>
    <cellStyle name="Currency 3 2 6 2 2 2 2 3" xfId="34354"/>
    <cellStyle name="Currency 3 2 6 2 2 2 2 4" xfId="34355"/>
    <cellStyle name="Currency 3 2 6 2 2 2 3" xfId="34356"/>
    <cellStyle name="Currency 3 2 6 2 2 2 3 2" xfId="34357"/>
    <cellStyle name="Currency 3 2 6 2 2 2 3 2 2" xfId="34358"/>
    <cellStyle name="Currency 3 2 6 2 2 2 3 2 3" xfId="56829"/>
    <cellStyle name="Currency 3 2 6 2 2 2 3 3" xfId="34359"/>
    <cellStyle name="Currency 3 2 6 2 2 2 3 4" xfId="34360"/>
    <cellStyle name="Currency 3 2 6 2 2 2 4" xfId="34361"/>
    <cellStyle name="Currency 3 2 6 2 2 2 4 2" xfId="34362"/>
    <cellStyle name="Currency 3 2 6 2 2 2 4 3" xfId="56830"/>
    <cellStyle name="Currency 3 2 6 2 2 2 5" xfId="34363"/>
    <cellStyle name="Currency 3 2 6 2 2 2 6" xfId="34364"/>
    <cellStyle name="Currency 3 2 6 2 2 3" xfId="34365"/>
    <cellStyle name="Currency 3 2 6 2 2 3 2" xfId="34366"/>
    <cellStyle name="Currency 3 2 6 2 2 3 2 2" xfId="34367"/>
    <cellStyle name="Currency 3 2 6 2 2 3 2 3" xfId="56831"/>
    <cellStyle name="Currency 3 2 6 2 2 3 3" xfId="34368"/>
    <cellStyle name="Currency 3 2 6 2 2 3 4" xfId="34369"/>
    <cellStyle name="Currency 3 2 6 2 2 4" xfId="34370"/>
    <cellStyle name="Currency 3 2 6 2 2 4 2" xfId="34371"/>
    <cellStyle name="Currency 3 2 6 2 2 4 2 2" xfId="34372"/>
    <cellStyle name="Currency 3 2 6 2 2 4 2 3" xfId="56832"/>
    <cellStyle name="Currency 3 2 6 2 2 4 3" xfId="34373"/>
    <cellStyle name="Currency 3 2 6 2 2 4 4" xfId="34374"/>
    <cellStyle name="Currency 3 2 6 2 2 5" xfId="34375"/>
    <cellStyle name="Currency 3 2 6 2 2 5 2" xfId="34376"/>
    <cellStyle name="Currency 3 2 6 2 2 5 3" xfId="56833"/>
    <cellStyle name="Currency 3 2 6 2 2 6" xfId="34377"/>
    <cellStyle name="Currency 3 2 6 2 2 7" xfId="34378"/>
    <cellStyle name="Currency 3 2 6 2 3" xfId="34379"/>
    <cellStyle name="Currency 3 2 6 2 3 2" xfId="34380"/>
    <cellStyle name="Currency 3 2 6 2 3 2 2" xfId="34381"/>
    <cellStyle name="Currency 3 2 6 2 3 2 2 2" xfId="34382"/>
    <cellStyle name="Currency 3 2 6 2 3 2 2 3" xfId="56834"/>
    <cellStyle name="Currency 3 2 6 2 3 2 3" xfId="34383"/>
    <cellStyle name="Currency 3 2 6 2 3 2 4" xfId="34384"/>
    <cellStyle name="Currency 3 2 6 2 3 3" xfId="34385"/>
    <cellStyle name="Currency 3 2 6 2 3 3 2" xfId="34386"/>
    <cellStyle name="Currency 3 2 6 2 3 3 2 2" xfId="34387"/>
    <cellStyle name="Currency 3 2 6 2 3 3 2 3" xfId="56835"/>
    <cellStyle name="Currency 3 2 6 2 3 3 3" xfId="34388"/>
    <cellStyle name="Currency 3 2 6 2 3 3 4" xfId="34389"/>
    <cellStyle name="Currency 3 2 6 2 3 4" xfId="34390"/>
    <cellStyle name="Currency 3 2 6 2 3 4 2" xfId="34391"/>
    <cellStyle name="Currency 3 2 6 2 3 4 3" xfId="56836"/>
    <cellStyle name="Currency 3 2 6 2 3 5" xfId="34392"/>
    <cellStyle name="Currency 3 2 6 2 3 6" xfId="34393"/>
    <cellStyle name="Currency 3 2 6 2 4" xfId="34394"/>
    <cellStyle name="Currency 3 2 6 2 4 2" xfId="34395"/>
    <cellStyle name="Currency 3 2 6 2 4 2 2" xfId="34396"/>
    <cellStyle name="Currency 3 2 6 2 4 2 3" xfId="56837"/>
    <cellStyle name="Currency 3 2 6 2 4 3" xfId="34397"/>
    <cellStyle name="Currency 3 2 6 2 4 4" xfId="34398"/>
    <cellStyle name="Currency 3 2 6 2 5" xfId="34399"/>
    <cellStyle name="Currency 3 2 6 2 5 2" xfId="34400"/>
    <cellStyle name="Currency 3 2 6 2 5 2 2" xfId="34401"/>
    <cellStyle name="Currency 3 2 6 2 5 2 3" xfId="56838"/>
    <cellStyle name="Currency 3 2 6 2 5 3" xfId="34402"/>
    <cellStyle name="Currency 3 2 6 2 5 4" xfId="34403"/>
    <cellStyle name="Currency 3 2 6 2 6" xfId="34404"/>
    <cellStyle name="Currency 3 2 6 2 6 2" xfId="34405"/>
    <cellStyle name="Currency 3 2 6 2 6 3" xfId="56839"/>
    <cellStyle name="Currency 3 2 6 2 7" xfId="34406"/>
    <cellStyle name="Currency 3 2 6 2 8" xfId="34407"/>
    <cellStyle name="Currency 3 2 6 3" xfId="34408"/>
    <cellStyle name="Currency 3 2 6 3 2" xfId="34409"/>
    <cellStyle name="Currency 3 2 6 3 2 2" xfId="34410"/>
    <cellStyle name="Currency 3 2 6 3 2 2 2" xfId="34411"/>
    <cellStyle name="Currency 3 2 6 3 2 2 2 2" xfId="34412"/>
    <cellStyle name="Currency 3 2 6 3 2 2 2 3" xfId="56840"/>
    <cellStyle name="Currency 3 2 6 3 2 2 3" xfId="34413"/>
    <cellStyle name="Currency 3 2 6 3 2 2 4" xfId="34414"/>
    <cellStyle name="Currency 3 2 6 3 2 3" xfId="34415"/>
    <cellStyle name="Currency 3 2 6 3 2 3 2" xfId="34416"/>
    <cellStyle name="Currency 3 2 6 3 2 3 2 2" xfId="34417"/>
    <cellStyle name="Currency 3 2 6 3 2 3 2 3" xfId="56841"/>
    <cellStyle name="Currency 3 2 6 3 2 3 3" xfId="34418"/>
    <cellStyle name="Currency 3 2 6 3 2 3 4" xfId="34419"/>
    <cellStyle name="Currency 3 2 6 3 2 4" xfId="34420"/>
    <cellStyle name="Currency 3 2 6 3 2 4 2" xfId="34421"/>
    <cellStyle name="Currency 3 2 6 3 2 4 3" xfId="56842"/>
    <cellStyle name="Currency 3 2 6 3 2 5" xfId="34422"/>
    <cellStyle name="Currency 3 2 6 3 2 6" xfId="34423"/>
    <cellStyle name="Currency 3 2 6 3 3" xfId="34424"/>
    <cellStyle name="Currency 3 2 6 3 3 2" xfId="34425"/>
    <cellStyle name="Currency 3 2 6 3 3 2 2" xfId="34426"/>
    <cellStyle name="Currency 3 2 6 3 3 2 3" xfId="56843"/>
    <cellStyle name="Currency 3 2 6 3 3 3" xfId="34427"/>
    <cellStyle name="Currency 3 2 6 3 3 4" xfId="34428"/>
    <cellStyle name="Currency 3 2 6 3 4" xfId="34429"/>
    <cellStyle name="Currency 3 2 6 3 4 2" xfId="34430"/>
    <cellStyle name="Currency 3 2 6 3 4 2 2" xfId="34431"/>
    <cellStyle name="Currency 3 2 6 3 4 2 3" xfId="56844"/>
    <cellStyle name="Currency 3 2 6 3 4 3" xfId="34432"/>
    <cellStyle name="Currency 3 2 6 3 4 4" xfId="34433"/>
    <cellStyle name="Currency 3 2 6 3 5" xfId="34434"/>
    <cellStyle name="Currency 3 2 6 3 5 2" xfId="34435"/>
    <cellStyle name="Currency 3 2 6 3 5 3" xfId="56845"/>
    <cellStyle name="Currency 3 2 6 3 6" xfId="34436"/>
    <cellStyle name="Currency 3 2 6 3 7" xfId="34437"/>
    <cellStyle name="Currency 3 2 6 4" xfId="34438"/>
    <cellStyle name="Currency 3 2 6 4 2" xfId="34439"/>
    <cellStyle name="Currency 3 2 6 4 2 2" xfId="34440"/>
    <cellStyle name="Currency 3 2 6 4 2 2 2" xfId="34441"/>
    <cellStyle name="Currency 3 2 6 4 2 2 3" xfId="56846"/>
    <cellStyle name="Currency 3 2 6 4 2 3" xfId="34442"/>
    <cellStyle name="Currency 3 2 6 4 2 4" xfId="34443"/>
    <cellStyle name="Currency 3 2 6 4 3" xfId="34444"/>
    <cellStyle name="Currency 3 2 6 4 3 2" xfId="34445"/>
    <cellStyle name="Currency 3 2 6 4 3 2 2" xfId="34446"/>
    <cellStyle name="Currency 3 2 6 4 3 2 3" xfId="56847"/>
    <cellStyle name="Currency 3 2 6 4 3 3" xfId="34447"/>
    <cellStyle name="Currency 3 2 6 4 3 4" xfId="34448"/>
    <cellStyle name="Currency 3 2 6 4 4" xfId="34449"/>
    <cellStyle name="Currency 3 2 6 4 4 2" xfId="34450"/>
    <cellStyle name="Currency 3 2 6 4 4 3" xfId="56848"/>
    <cellStyle name="Currency 3 2 6 4 5" xfId="34451"/>
    <cellStyle name="Currency 3 2 6 4 6" xfId="34452"/>
    <cellStyle name="Currency 3 2 6 5" xfId="34453"/>
    <cellStyle name="Currency 3 2 6 5 2" xfId="34454"/>
    <cellStyle name="Currency 3 2 6 5 2 2" xfId="34455"/>
    <cellStyle name="Currency 3 2 6 5 2 2 2" xfId="34456"/>
    <cellStyle name="Currency 3 2 6 5 2 2 3" xfId="56849"/>
    <cellStyle name="Currency 3 2 6 5 2 3" xfId="34457"/>
    <cellStyle name="Currency 3 2 6 5 2 4" xfId="34458"/>
    <cellStyle name="Currency 3 2 6 5 3" xfId="34459"/>
    <cellStyle name="Currency 3 2 6 5 3 2" xfId="34460"/>
    <cellStyle name="Currency 3 2 6 5 3 3" xfId="56850"/>
    <cellStyle name="Currency 3 2 6 5 4" xfId="34461"/>
    <cellStyle name="Currency 3 2 6 5 5" xfId="34462"/>
    <cellStyle name="Currency 3 2 6 6" xfId="34463"/>
    <cellStyle name="Currency 3 2 6 6 2" xfId="34464"/>
    <cellStyle name="Currency 3 2 6 6 2 2" xfId="34465"/>
    <cellStyle name="Currency 3 2 6 6 2 3" xfId="56851"/>
    <cellStyle name="Currency 3 2 6 6 3" xfId="34466"/>
    <cellStyle name="Currency 3 2 6 6 4" xfId="34467"/>
    <cellStyle name="Currency 3 2 6 7" xfId="34468"/>
    <cellStyle name="Currency 3 2 6 7 2" xfId="34469"/>
    <cellStyle name="Currency 3 2 6 7 2 2" xfId="34470"/>
    <cellStyle name="Currency 3 2 6 7 2 3" xfId="56852"/>
    <cellStyle name="Currency 3 2 6 7 3" xfId="34471"/>
    <cellStyle name="Currency 3 2 6 7 4" xfId="34472"/>
    <cellStyle name="Currency 3 2 6 8" xfId="34473"/>
    <cellStyle name="Currency 3 2 6 8 2" xfId="34474"/>
    <cellStyle name="Currency 3 2 6 8 3" xfId="56853"/>
    <cellStyle name="Currency 3 2 6 9" xfId="34475"/>
    <cellStyle name="Currency 3 2 7" xfId="34476"/>
    <cellStyle name="Currency 3 2 7 2" xfId="34477"/>
    <cellStyle name="Currency 3 2 7 2 2" xfId="34478"/>
    <cellStyle name="Currency 3 2 7 2 2 2" xfId="34479"/>
    <cellStyle name="Currency 3 2 7 2 2 2 2" xfId="34480"/>
    <cellStyle name="Currency 3 2 7 2 2 2 2 2" xfId="34481"/>
    <cellStyle name="Currency 3 2 7 2 2 2 2 3" xfId="56854"/>
    <cellStyle name="Currency 3 2 7 2 2 2 3" xfId="34482"/>
    <cellStyle name="Currency 3 2 7 2 2 2 4" xfId="34483"/>
    <cellStyle name="Currency 3 2 7 2 2 3" xfId="34484"/>
    <cellStyle name="Currency 3 2 7 2 2 3 2" xfId="34485"/>
    <cellStyle name="Currency 3 2 7 2 2 3 2 2" xfId="34486"/>
    <cellStyle name="Currency 3 2 7 2 2 3 2 3" xfId="56855"/>
    <cellStyle name="Currency 3 2 7 2 2 3 3" xfId="34487"/>
    <cellStyle name="Currency 3 2 7 2 2 3 4" xfId="34488"/>
    <cellStyle name="Currency 3 2 7 2 2 4" xfId="34489"/>
    <cellStyle name="Currency 3 2 7 2 2 4 2" xfId="34490"/>
    <cellStyle name="Currency 3 2 7 2 2 4 3" xfId="56856"/>
    <cellStyle name="Currency 3 2 7 2 2 5" xfId="34491"/>
    <cellStyle name="Currency 3 2 7 2 2 6" xfId="34492"/>
    <cellStyle name="Currency 3 2 7 2 3" xfId="34493"/>
    <cellStyle name="Currency 3 2 7 2 3 2" xfId="34494"/>
    <cellStyle name="Currency 3 2 7 2 3 2 2" xfId="34495"/>
    <cellStyle name="Currency 3 2 7 2 3 2 3" xfId="56857"/>
    <cellStyle name="Currency 3 2 7 2 3 3" xfId="34496"/>
    <cellStyle name="Currency 3 2 7 2 3 4" xfId="34497"/>
    <cellStyle name="Currency 3 2 7 2 4" xfId="34498"/>
    <cellStyle name="Currency 3 2 7 2 4 2" xfId="34499"/>
    <cellStyle name="Currency 3 2 7 2 4 2 2" xfId="34500"/>
    <cellStyle name="Currency 3 2 7 2 4 2 3" xfId="56858"/>
    <cellStyle name="Currency 3 2 7 2 4 3" xfId="34501"/>
    <cellStyle name="Currency 3 2 7 2 4 4" xfId="34502"/>
    <cellStyle name="Currency 3 2 7 2 5" xfId="34503"/>
    <cellStyle name="Currency 3 2 7 2 5 2" xfId="34504"/>
    <cellStyle name="Currency 3 2 7 2 5 3" xfId="56859"/>
    <cellStyle name="Currency 3 2 7 2 6" xfId="34505"/>
    <cellStyle name="Currency 3 2 7 2 7" xfId="34506"/>
    <cellStyle name="Currency 3 2 7 3" xfId="34507"/>
    <cellStyle name="Currency 3 2 7 3 2" xfId="34508"/>
    <cellStyle name="Currency 3 2 7 3 2 2" xfId="34509"/>
    <cellStyle name="Currency 3 2 7 3 2 2 2" xfId="34510"/>
    <cellStyle name="Currency 3 2 7 3 2 2 3" xfId="56860"/>
    <cellStyle name="Currency 3 2 7 3 2 3" xfId="34511"/>
    <cellStyle name="Currency 3 2 7 3 2 4" xfId="34512"/>
    <cellStyle name="Currency 3 2 7 3 3" xfId="34513"/>
    <cellStyle name="Currency 3 2 7 3 3 2" xfId="34514"/>
    <cellStyle name="Currency 3 2 7 3 3 2 2" xfId="34515"/>
    <cellStyle name="Currency 3 2 7 3 3 2 3" xfId="56861"/>
    <cellStyle name="Currency 3 2 7 3 3 3" xfId="34516"/>
    <cellStyle name="Currency 3 2 7 3 3 4" xfId="34517"/>
    <cellStyle name="Currency 3 2 7 3 4" xfId="34518"/>
    <cellStyle name="Currency 3 2 7 3 4 2" xfId="34519"/>
    <cellStyle name="Currency 3 2 7 3 4 3" xfId="56862"/>
    <cellStyle name="Currency 3 2 7 3 5" xfId="34520"/>
    <cellStyle name="Currency 3 2 7 3 6" xfId="34521"/>
    <cellStyle name="Currency 3 2 7 4" xfId="34522"/>
    <cellStyle name="Currency 3 2 7 4 2" xfId="34523"/>
    <cellStyle name="Currency 3 2 7 4 2 2" xfId="34524"/>
    <cellStyle name="Currency 3 2 7 4 2 3" xfId="56863"/>
    <cellStyle name="Currency 3 2 7 4 3" xfId="34525"/>
    <cellStyle name="Currency 3 2 7 4 4" xfId="34526"/>
    <cellStyle name="Currency 3 2 7 5" xfId="34527"/>
    <cellStyle name="Currency 3 2 7 5 2" xfId="34528"/>
    <cellStyle name="Currency 3 2 7 5 2 2" xfId="34529"/>
    <cellStyle name="Currency 3 2 7 5 2 3" xfId="56864"/>
    <cellStyle name="Currency 3 2 7 5 3" xfId="34530"/>
    <cellStyle name="Currency 3 2 7 5 4" xfId="34531"/>
    <cellStyle name="Currency 3 2 7 6" xfId="34532"/>
    <cellStyle name="Currency 3 2 7 6 2" xfId="34533"/>
    <cellStyle name="Currency 3 2 7 6 3" xfId="56865"/>
    <cellStyle name="Currency 3 2 7 7" xfId="34534"/>
    <cellStyle name="Currency 3 2 7 8" xfId="34535"/>
    <cellStyle name="Currency 3 2 8" xfId="34536"/>
    <cellStyle name="Currency 3 2 8 2" xfId="34537"/>
    <cellStyle name="Currency 3 2 8 2 2" xfId="34538"/>
    <cellStyle name="Currency 3 2 8 2 2 2" xfId="34539"/>
    <cellStyle name="Currency 3 2 8 2 2 2 2" xfId="34540"/>
    <cellStyle name="Currency 3 2 8 2 2 2 3" xfId="56866"/>
    <cellStyle name="Currency 3 2 8 2 2 3" xfId="34541"/>
    <cellStyle name="Currency 3 2 8 2 2 4" xfId="34542"/>
    <cellStyle name="Currency 3 2 8 2 3" xfId="34543"/>
    <cellStyle name="Currency 3 2 8 2 3 2" xfId="34544"/>
    <cellStyle name="Currency 3 2 8 2 3 2 2" xfId="34545"/>
    <cellStyle name="Currency 3 2 8 2 3 2 3" xfId="56867"/>
    <cellStyle name="Currency 3 2 8 2 3 3" xfId="34546"/>
    <cellStyle name="Currency 3 2 8 2 3 4" xfId="34547"/>
    <cellStyle name="Currency 3 2 8 2 4" xfId="34548"/>
    <cellStyle name="Currency 3 2 8 2 4 2" xfId="34549"/>
    <cellStyle name="Currency 3 2 8 2 4 3" xfId="56868"/>
    <cellStyle name="Currency 3 2 8 2 5" xfId="34550"/>
    <cellStyle name="Currency 3 2 8 2 6" xfId="34551"/>
    <cellStyle name="Currency 3 2 8 3" xfId="34552"/>
    <cellStyle name="Currency 3 2 8 3 2" xfId="34553"/>
    <cellStyle name="Currency 3 2 8 3 2 2" xfId="34554"/>
    <cellStyle name="Currency 3 2 8 3 2 3" xfId="56869"/>
    <cellStyle name="Currency 3 2 8 3 3" xfId="34555"/>
    <cellStyle name="Currency 3 2 8 3 4" xfId="34556"/>
    <cellStyle name="Currency 3 2 8 4" xfId="34557"/>
    <cellStyle name="Currency 3 2 8 4 2" xfId="34558"/>
    <cellStyle name="Currency 3 2 8 4 2 2" xfId="34559"/>
    <cellStyle name="Currency 3 2 8 4 2 3" xfId="56870"/>
    <cellStyle name="Currency 3 2 8 4 3" xfId="34560"/>
    <cellStyle name="Currency 3 2 8 4 4" xfId="34561"/>
    <cellStyle name="Currency 3 2 8 5" xfId="34562"/>
    <cellStyle name="Currency 3 2 8 5 2" xfId="34563"/>
    <cellStyle name="Currency 3 2 8 5 3" xfId="56871"/>
    <cellStyle name="Currency 3 2 8 6" xfId="34564"/>
    <cellStyle name="Currency 3 2 8 7" xfId="34565"/>
    <cellStyle name="Currency 3 2 9" xfId="34566"/>
    <cellStyle name="Currency 3 2 9 2" xfId="34567"/>
    <cellStyle name="Currency 3 2 9 2 2" xfId="34568"/>
    <cellStyle name="Currency 3 2 9 2 2 2" xfId="34569"/>
    <cellStyle name="Currency 3 2 9 2 2 3" xfId="56872"/>
    <cellStyle name="Currency 3 2 9 2 3" xfId="34570"/>
    <cellStyle name="Currency 3 2 9 2 4" xfId="34571"/>
    <cellStyle name="Currency 3 2 9 3" xfId="34572"/>
    <cellStyle name="Currency 3 2 9 3 2" xfId="34573"/>
    <cellStyle name="Currency 3 2 9 3 2 2" xfId="34574"/>
    <cellStyle name="Currency 3 2 9 3 2 3" xfId="56873"/>
    <cellStyle name="Currency 3 2 9 3 3" xfId="34575"/>
    <cellStyle name="Currency 3 2 9 3 4" xfId="34576"/>
    <cellStyle name="Currency 3 2 9 4" xfId="34577"/>
    <cellStyle name="Currency 3 2 9 4 2" xfId="34578"/>
    <cellStyle name="Currency 3 2 9 4 3" xfId="56874"/>
    <cellStyle name="Currency 3 2 9 5" xfId="34579"/>
    <cellStyle name="Currency 3 2 9 6" xfId="34580"/>
    <cellStyle name="Currency 3 3" xfId="34581"/>
    <cellStyle name="Currency 3 3 10" xfId="34582"/>
    <cellStyle name="Currency 3 3 11" xfId="34583"/>
    <cellStyle name="Currency 3 3 2" xfId="34584"/>
    <cellStyle name="Currency 3 3 2 10" xfId="34585"/>
    <cellStyle name="Currency 3 3 2 2" xfId="34586"/>
    <cellStyle name="Currency 3 3 2 2 2" xfId="34587"/>
    <cellStyle name="Currency 3 3 2 2 2 2" xfId="34588"/>
    <cellStyle name="Currency 3 3 2 2 2 2 2" xfId="34589"/>
    <cellStyle name="Currency 3 3 2 2 2 2 2 2" xfId="34590"/>
    <cellStyle name="Currency 3 3 2 2 2 2 2 2 2" xfId="34591"/>
    <cellStyle name="Currency 3 3 2 2 2 2 2 2 3" xfId="56875"/>
    <cellStyle name="Currency 3 3 2 2 2 2 2 3" xfId="34592"/>
    <cellStyle name="Currency 3 3 2 2 2 2 2 4" xfId="34593"/>
    <cellStyle name="Currency 3 3 2 2 2 2 3" xfId="34594"/>
    <cellStyle name="Currency 3 3 2 2 2 2 3 2" xfId="34595"/>
    <cellStyle name="Currency 3 3 2 2 2 2 3 2 2" xfId="34596"/>
    <cellStyle name="Currency 3 3 2 2 2 2 3 2 3" xfId="56876"/>
    <cellStyle name="Currency 3 3 2 2 2 2 3 3" xfId="34597"/>
    <cellStyle name="Currency 3 3 2 2 2 2 3 4" xfId="34598"/>
    <cellStyle name="Currency 3 3 2 2 2 2 4" xfId="34599"/>
    <cellStyle name="Currency 3 3 2 2 2 2 4 2" xfId="34600"/>
    <cellStyle name="Currency 3 3 2 2 2 2 4 3" xfId="56877"/>
    <cellStyle name="Currency 3 3 2 2 2 2 5" xfId="34601"/>
    <cellStyle name="Currency 3 3 2 2 2 2 6" xfId="34602"/>
    <cellStyle name="Currency 3 3 2 2 2 3" xfId="34603"/>
    <cellStyle name="Currency 3 3 2 2 2 3 2" xfId="34604"/>
    <cellStyle name="Currency 3 3 2 2 2 3 2 2" xfId="34605"/>
    <cellStyle name="Currency 3 3 2 2 2 3 2 3" xfId="56878"/>
    <cellStyle name="Currency 3 3 2 2 2 3 3" xfId="34606"/>
    <cellStyle name="Currency 3 3 2 2 2 3 4" xfId="34607"/>
    <cellStyle name="Currency 3 3 2 2 2 4" xfId="34608"/>
    <cellStyle name="Currency 3 3 2 2 2 4 2" xfId="34609"/>
    <cellStyle name="Currency 3 3 2 2 2 4 2 2" xfId="34610"/>
    <cellStyle name="Currency 3 3 2 2 2 4 2 3" xfId="56879"/>
    <cellStyle name="Currency 3 3 2 2 2 4 3" xfId="34611"/>
    <cellStyle name="Currency 3 3 2 2 2 4 4" xfId="34612"/>
    <cellStyle name="Currency 3 3 2 2 2 5" xfId="34613"/>
    <cellStyle name="Currency 3 3 2 2 2 5 2" xfId="34614"/>
    <cellStyle name="Currency 3 3 2 2 2 5 3" xfId="56880"/>
    <cellStyle name="Currency 3 3 2 2 2 6" xfId="34615"/>
    <cellStyle name="Currency 3 3 2 2 2 7" xfId="34616"/>
    <cellStyle name="Currency 3 3 2 2 3" xfId="34617"/>
    <cellStyle name="Currency 3 3 2 2 3 2" xfId="34618"/>
    <cellStyle name="Currency 3 3 2 2 3 2 2" xfId="34619"/>
    <cellStyle name="Currency 3 3 2 2 3 2 2 2" xfId="34620"/>
    <cellStyle name="Currency 3 3 2 2 3 2 2 3" xfId="56881"/>
    <cellStyle name="Currency 3 3 2 2 3 2 3" xfId="34621"/>
    <cellStyle name="Currency 3 3 2 2 3 2 4" xfId="34622"/>
    <cellStyle name="Currency 3 3 2 2 3 3" xfId="34623"/>
    <cellStyle name="Currency 3 3 2 2 3 3 2" xfId="34624"/>
    <cellStyle name="Currency 3 3 2 2 3 3 2 2" xfId="34625"/>
    <cellStyle name="Currency 3 3 2 2 3 3 2 3" xfId="56882"/>
    <cellStyle name="Currency 3 3 2 2 3 3 3" xfId="34626"/>
    <cellStyle name="Currency 3 3 2 2 3 3 4" xfId="34627"/>
    <cellStyle name="Currency 3 3 2 2 3 4" xfId="34628"/>
    <cellStyle name="Currency 3 3 2 2 3 4 2" xfId="34629"/>
    <cellStyle name="Currency 3 3 2 2 3 4 3" xfId="56883"/>
    <cellStyle name="Currency 3 3 2 2 3 5" xfId="34630"/>
    <cellStyle name="Currency 3 3 2 2 3 6" xfId="34631"/>
    <cellStyle name="Currency 3 3 2 2 4" xfId="34632"/>
    <cellStyle name="Currency 3 3 2 2 4 2" xfId="34633"/>
    <cellStyle name="Currency 3 3 2 2 4 2 2" xfId="34634"/>
    <cellStyle name="Currency 3 3 2 2 4 2 3" xfId="56884"/>
    <cellStyle name="Currency 3 3 2 2 4 3" xfId="34635"/>
    <cellStyle name="Currency 3 3 2 2 4 4" xfId="34636"/>
    <cellStyle name="Currency 3 3 2 2 5" xfId="34637"/>
    <cellStyle name="Currency 3 3 2 2 5 2" xfId="34638"/>
    <cellStyle name="Currency 3 3 2 2 5 2 2" xfId="34639"/>
    <cellStyle name="Currency 3 3 2 2 5 2 3" xfId="56885"/>
    <cellStyle name="Currency 3 3 2 2 5 3" xfId="34640"/>
    <cellStyle name="Currency 3 3 2 2 5 4" xfId="34641"/>
    <cellStyle name="Currency 3 3 2 2 6" xfId="34642"/>
    <cellStyle name="Currency 3 3 2 2 6 2" xfId="34643"/>
    <cellStyle name="Currency 3 3 2 2 6 3" xfId="56886"/>
    <cellStyle name="Currency 3 3 2 2 7" xfId="34644"/>
    <cellStyle name="Currency 3 3 2 2 8" xfId="34645"/>
    <cellStyle name="Currency 3 3 2 3" xfId="34646"/>
    <cellStyle name="Currency 3 3 2 3 2" xfId="34647"/>
    <cellStyle name="Currency 3 3 2 3 2 2" xfId="34648"/>
    <cellStyle name="Currency 3 3 2 3 2 2 2" xfId="34649"/>
    <cellStyle name="Currency 3 3 2 3 2 2 2 2" xfId="34650"/>
    <cellStyle name="Currency 3 3 2 3 2 2 2 3" xfId="56887"/>
    <cellStyle name="Currency 3 3 2 3 2 2 3" xfId="34651"/>
    <cellStyle name="Currency 3 3 2 3 2 2 4" xfId="34652"/>
    <cellStyle name="Currency 3 3 2 3 2 3" xfId="34653"/>
    <cellStyle name="Currency 3 3 2 3 2 3 2" xfId="34654"/>
    <cellStyle name="Currency 3 3 2 3 2 3 2 2" xfId="34655"/>
    <cellStyle name="Currency 3 3 2 3 2 3 2 3" xfId="56888"/>
    <cellStyle name="Currency 3 3 2 3 2 3 3" xfId="34656"/>
    <cellStyle name="Currency 3 3 2 3 2 3 4" xfId="34657"/>
    <cellStyle name="Currency 3 3 2 3 2 4" xfId="34658"/>
    <cellStyle name="Currency 3 3 2 3 2 4 2" xfId="34659"/>
    <cellStyle name="Currency 3 3 2 3 2 4 3" xfId="56889"/>
    <cellStyle name="Currency 3 3 2 3 2 5" xfId="34660"/>
    <cellStyle name="Currency 3 3 2 3 2 6" xfId="34661"/>
    <cellStyle name="Currency 3 3 2 3 3" xfId="34662"/>
    <cellStyle name="Currency 3 3 2 3 3 2" xfId="34663"/>
    <cellStyle name="Currency 3 3 2 3 3 2 2" xfId="34664"/>
    <cellStyle name="Currency 3 3 2 3 3 2 3" xfId="56890"/>
    <cellStyle name="Currency 3 3 2 3 3 3" xfId="34665"/>
    <cellStyle name="Currency 3 3 2 3 3 4" xfId="34666"/>
    <cellStyle name="Currency 3 3 2 3 4" xfId="34667"/>
    <cellStyle name="Currency 3 3 2 3 4 2" xfId="34668"/>
    <cellStyle name="Currency 3 3 2 3 4 2 2" xfId="34669"/>
    <cellStyle name="Currency 3 3 2 3 4 2 3" xfId="56891"/>
    <cellStyle name="Currency 3 3 2 3 4 3" xfId="34670"/>
    <cellStyle name="Currency 3 3 2 3 4 4" xfId="34671"/>
    <cellStyle name="Currency 3 3 2 3 5" xfId="34672"/>
    <cellStyle name="Currency 3 3 2 3 5 2" xfId="34673"/>
    <cellStyle name="Currency 3 3 2 3 5 3" xfId="56892"/>
    <cellStyle name="Currency 3 3 2 3 6" xfId="34674"/>
    <cellStyle name="Currency 3 3 2 3 7" xfId="34675"/>
    <cellStyle name="Currency 3 3 2 4" xfId="34676"/>
    <cellStyle name="Currency 3 3 2 4 2" xfId="34677"/>
    <cellStyle name="Currency 3 3 2 4 2 2" xfId="34678"/>
    <cellStyle name="Currency 3 3 2 4 2 2 2" xfId="34679"/>
    <cellStyle name="Currency 3 3 2 4 2 2 3" xfId="56893"/>
    <cellStyle name="Currency 3 3 2 4 2 3" xfId="34680"/>
    <cellStyle name="Currency 3 3 2 4 2 4" xfId="34681"/>
    <cellStyle name="Currency 3 3 2 4 3" xfId="34682"/>
    <cellStyle name="Currency 3 3 2 4 3 2" xfId="34683"/>
    <cellStyle name="Currency 3 3 2 4 3 2 2" xfId="34684"/>
    <cellStyle name="Currency 3 3 2 4 3 2 3" xfId="56894"/>
    <cellStyle name="Currency 3 3 2 4 3 3" xfId="34685"/>
    <cellStyle name="Currency 3 3 2 4 3 4" xfId="34686"/>
    <cellStyle name="Currency 3 3 2 4 4" xfId="34687"/>
    <cellStyle name="Currency 3 3 2 4 4 2" xfId="34688"/>
    <cellStyle name="Currency 3 3 2 4 4 3" xfId="56895"/>
    <cellStyle name="Currency 3 3 2 4 5" xfId="34689"/>
    <cellStyle name="Currency 3 3 2 4 6" xfId="34690"/>
    <cellStyle name="Currency 3 3 2 5" xfId="34691"/>
    <cellStyle name="Currency 3 3 2 5 2" xfId="34692"/>
    <cellStyle name="Currency 3 3 2 5 2 2" xfId="34693"/>
    <cellStyle name="Currency 3 3 2 5 2 2 2" xfId="34694"/>
    <cellStyle name="Currency 3 3 2 5 2 2 3" xfId="56896"/>
    <cellStyle name="Currency 3 3 2 5 2 3" xfId="34695"/>
    <cellStyle name="Currency 3 3 2 5 2 4" xfId="34696"/>
    <cellStyle name="Currency 3 3 2 5 3" xfId="34697"/>
    <cellStyle name="Currency 3 3 2 5 3 2" xfId="34698"/>
    <cellStyle name="Currency 3 3 2 5 3 3" xfId="56897"/>
    <cellStyle name="Currency 3 3 2 5 4" xfId="34699"/>
    <cellStyle name="Currency 3 3 2 5 5" xfId="34700"/>
    <cellStyle name="Currency 3 3 2 6" xfId="34701"/>
    <cellStyle name="Currency 3 3 2 6 2" xfId="34702"/>
    <cellStyle name="Currency 3 3 2 6 2 2" xfId="34703"/>
    <cellStyle name="Currency 3 3 2 6 2 3" xfId="56898"/>
    <cellStyle name="Currency 3 3 2 6 3" xfId="34704"/>
    <cellStyle name="Currency 3 3 2 6 4" xfId="34705"/>
    <cellStyle name="Currency 3 3 2 7" xfId="34706"/>
    <cellStyle name="Currency 3 3 2 7 2" xfId="34707"/>
    <cellStyle name="Currency 3 3 2 7 2 2" xfId="34708"/>
    <cellStyle name="Currency 3 3 2 7 2 3" xfId="56899"/>
    <cellStyle name="Currency 3 3 2 7 3" xfId="34709"/>
    <cellStyle name="Currency 3 3 2 7 4" xfId="34710"/>
    <cellStyle name="Currency 3 3 2 8" xfId="34711"/>
    <cellStyle name="Currency 3 3 2 8 2" xfId="34712"/>
    <cellStyle name="Currency 3 3 2 8 3" xfId="56900"/>
    <cellStyle name="Currency 3 3 2 9" xfId="34713"/>
    <cellStyle name="Currency 3 3 3" xfId="34714"/>
    <cellStyle name="Currency 3 3 3 2" xfId="34715"/>
    <cellStyle name="Currency 3 3 3 2 2" xfId="34716"/>
    <cellStyle name="Currency 3 3 3 2 2 2" xfId="34717"/>
    <cellStyle name="Currency 3 3 3 2 2 2 2" xfId="34718"/>
    <cellStyle name="Currency 3 3 3 2 2 2 2 2" xfId="34719"/>
    <cellStyle name="Currency 3 3 3 2 2 2 2 3" xfId="56901"/>
    <cellStyle name="Currency 3 3 3 2 2 2 3" xfId="34720"/>
    <cellStyle name="Currency 3 3 3 2 2 2 4" xfId="34721"/>
    <cellStyle name="Currency 3 3 3 2 2 3" xfId="34722"/>
    <cellStyle name="Currency 3 3 3 2 2 3 2" xfId="34723"/>
    <cellStyle name="Currency 3 3 3 2 2 3 2 2" xfId="34724"/>
    <cellStyle name="Currency 3 3 3 2 2 3 2 3" xfId="56902"/>
    <cellStyle name="Currency 3 3 3 2 2 3 3" xfId="34725"/>
    <cellStyle name="Currency 3 3 3 2 2 3 4" xfId="34726"/>
    <cellStyle name="Currency 3 3 3 2 2 4" xfId="34727"/>
    <cellStyle name="Currency 3 3 3 2 2 4 2" xfId="34728"/>
    <cellStyle name="Currency 3 3 3 2 2 4 3" xfId="56903"/>
    <cellStyle name="Currency 3 3 3 2 2 5" xfId="34729"/>
    <cellStyle name="Currency 3 3 3 2 2 6" xfId="34730"/>
    <cellStyle name="Currency 3 3 3 2 3" xfId="34731"/>
    <cellStyle name="Currency 3 3 3 2 3 2" xfId="34732"/>
    <cellStyle name="Currency 3 3 3 2 3 2 2" xfId="34733"/>
    <cellStyle name="Currency 3 3 3 2 3 2 3" xfId="56904"/>
    <cellStyle name="Currency 3 3 3 2 3 3" xfId="34734"/>
    <cellStyle name="Currency 3 3 3 2 3 4" xfId="34735"/>
    <cellStyle name="Currency 3 3 3 2 4" xfId="34736"/>
    <cellStyle name="Currency 3 3 3 2 4 2" xfId="34737"/>
    <cellStyle name="Currency 3 3 3 2 4 2 2" xfId="34738"/>
    <cellStyle name="Currency 3 3 3 2 4 2 3" xfId="56905"/>
    <cellStyle name="Currency 3 3 3 2 4 3" xfId="34739"/>
    <cellStyle name="Currency 3 3 3 2 4 4" xfId="34740"/>
    <cellStyle name="Currency 3 3 3 2 5" xfId="34741"/>
    <cellStyle name="Currency 3 3 3 2 5 2" xfId="34742"/>
    <cellStyle name="Currency 3 3 3 2 5 3" xfId="56906"/>
    <cellStyle name="Currency 3 3 3 2 6" xfId="34743"/>
    <cellStyle name="Currency 3 3 3 2 7" xfId="34744"/>
    <cellStyle name="Currency 3 3 3 3" xfId="34745"/>
    <cellStyle name="Currency 3 3 3 3 2" xfId="34746"/>
    <cellStyle name="Currency 3 3 3 3 2 2" xfId="34747"/>
    <cellStyle name="Currency 3 3 3 3 2 2 2" xfId="34748"/>
    <cellStyle name="Currency 3 3 3 3 2 2 3" xfId="56907"/>
    <cellStyle name="Currency 3 3 3 3 2 3" xfId="34749"/>
    <cellStyle name="Currency 3 3 3 3 2 4" xfId="34750"/>
    <cellStyle name="Currency 3 3 3 3 3" xfId="34751"/>
    <cellStyle name="Currency 3 3 3 3 3 2" xfId="34752"/>
    <cellStyle name="Currency 3 3 3 3 3 2 2" xfId="34753"/>
    <cellStyle name="Currency 3 3 3 3 3 2 3" xfId="56908"/>
    <cellStyle name="Currency 3 3 3 3 3 3" xfId="34754"/>
    <cellStyle name="Currency 3 3 3 3 3 4" xfId="34755"/>
    <cellStyle name="Currency 3 3 3 3 4" xfId="34756"/>
    <cellStyle name="Currency 3 3 3 3 4 2" xfId="34757"/>
    <cellStyle name="Currency 3 3 3 3 4 3" xfId="56909"/>
    <cellStyle name="Currency 3 3 3 3 5" xfId="34758"/>
    <cellStyle name="Currency 3 3 3 3 6" xfId="34759"/>
    <cellStyle name="Currency 3 3 3 4" xfId="34760"/>
    <cellStyle name="Currency 3 3 3 4 2" xfId="34761"/>
    <cellStyle name="Currency 3 3 3 4 2 2" xfId="34762"/>
    <cellStyle name="Currency 3 3 3 4 2 2 2" xfId="34763"/>
    <cellStyle name="Currency 3 3 3 4 2 2 3" xfId="56910"/>
    <cellStyle name="Currency 3 3 3 4 2 3" xfId="34764"/>
    <cellStyle name="Currency 3 3 3 4 2 4" xfId="34765"/>
    <cellStyle name="Currency 3 3 3 4 3" xfId="34766"/>
    <cellStyle name="Currency 3 3 3 4 3 2" xfId="34767"/>
    <cellStyle name="Currency 3 3 3 4 3 3" xfId="56911"/>
    <cellStyle name="Currency 3 3 3 4 4" xfId="34768"/>
    <cellStyle name="Currency 3 3 3 4 5" xfId="34769"/>
    <cellStyle name="Currency 3 3 3 5" xfId="34770"/>
    <cellStyle name="Currency 3 3 3 5 2" xfId="34771"/>
    <cellStyle name="Currency 3 3 3 5 2 2" xfId="34772"/>
    <cellStyle name="Currency 3 3 3 5 2 3" xfId="56912"/>
    <cellStyle name="Currency 3 3 3 5 3" xfId="34773"/>
    <cellStyle name="Currency 3 3 3 5 4" xfId="34774"/>
    <cellStyle name="Currency 3 3 3 6" xfId="34775"/>
    <cellStyle name="Currency 3 3 3 6 2" xfId="34776"/>
    <cellStyle name="Currency 3 3 3 6 2 2" xfId="34777"/>
    <cellStyle name="Currency 3 3 3 6 2 3" xfId="56913"/>
    <cellStyle name="Currency 3 3 3 6 3" xfId="34778"/>
    <cellStyle name="Currency 3 3 3 6 4" xfId="34779"/>
    <cellStyle name="Currency 3 3 3 7" xfId="34780"/>
    <cellStyle name="Currency 3 3 3 7 2" xfId="34781"/>
    <cellStyle name="Currency 3 3 3 7 3" xfId="56914"/>
    <cellStyle name="Currency 3 3 3 8" xfId="34782"/>
    <cellStyle name="Currency 3 3 3 9" xfId="34783"/>
    <cellStyle name="Currency 3 3 4" xfId="34784"/>
    <cellStyle name="Currency 3 3 4 2" xfId="34785"/>
    <cellStyle name="Currency 3 3 4 2 2" xfId="34786"/>
    <cellStyle name="Currency 3 3 4 2 2 2" xfId="34787"/>
    <cellStyle name="Currency 3 3 4 2 2 2 2" xfId="34788"/>
    <cellStyle name="Currency 3 3 4 2 2 2 3" xfId="56915"/>
    <cellStyle name="Currency 3 3 4 2 2 3" xfId="34789"/>
    <cellStyle name="Currency 3 3 4 2 2 4" xfId="34790"/>
    <cellStyle name="Currency 3 3 4 2 3" xfId="34791"/>
    <cellStyle name="Currency 3 3 4 2 3 2" xfId="34792"/>
    <cellStyle name="Currency 3 3 4 2 3 2 2" xfId="34793"/>
    <cellStyle name="Currency 3 3 4 2 3 2 3" xfId="56916"/>
    <cellStyle name="Currency 3 3 4 2 3 3" xfId="34794"/>
    <cellStyle name="Currency 3 3 4 2 3 4" xfId="34795"/>
    <cellStyle name="Currency 3 3 4 2 4" xfId="34796"/>
    <cellStyle name="Currency 3 3 4 2 4 2" xfId="34797"/>
    <cellStyle name="Currency 3 3 4 2 4 3" xfId="56917"/>
    <cellStyle name="Currency 3 3 4 2 5" xfId="34798"/>
    <cellStyle name="Currency 3 3 4 2 6" xfId="34799"/>
    <cellStyle name="Currency 3 3 4 3" xfId="34800"/>
    <cellStyle name="Currency 3 3 4 3 2" xfId="34801"/>
    <cellStyle name="Currency 3 3 4 3 2 2" xfId="34802"/>
    <cellStyle name="Currency 3 3 4 3 2 3" xfId="56918"/>
    <cellStyle name="Currency 3 3 4 3 3" xfId="34803"/>
    <cellStyle name="Currency 3 3 4 3 4" xfId="34804"/>
    <cellStyle name="Currency 3 3 4 4" xfId="34805"/>
    <cellStyle name="Currency 3 3 4 4 2" xfId="34806"/>
    <cellStyle name="Currency 3 3 4 4 2 2" xfId="34807"/>
    <cellStyle name="Currency 3 3 4 4 2 3" xfId="56919"/>
    <cellStyle name="Currency 3 3 4 4 3" xfId="34808"/>
    <cellStyle name="Currency 3 3 4 4 4" xfId="34809"/>
    <cellStyle name="Currency 3 3 4 5" xfId="34810"/>
    <cellStyle name="Currency 3 3 4 5 2" xfId="34811"/>
    <cellStyle name="Currency 3 3 4 5 3" xfId="56920"/>
    <cellStyle name="Currency 3 3 4 6" xfId="34812"/>
    <cellStyle name="Currency 3 3 4 7" xfId="34813"/>
    <cellStyle name="Currency 3 3 5" xfId="34814"/>
    <cellStyle name="Currency 3 3 5 2" xfId="34815"/>
    <cellStyle name="Currency 3 3 5 2 2" xfId="34816"/>
    <cellStyle name="Currency 3 3 5 2 2 2" xfId="34817"/>
    <cellStyle name="Currency 3 3 5 2 2 3" xfId="56921"/>
    <cellStyle name="Currency 3 3 5 2 3" xfId="34818"/>
    <cellStyle name="Currency 3 3 5 2 4" xfId="34819"/>
    <cellStyle name="Currency 3 3 5 3" xfId="34820"/>
    <cellStyle name="Currency 3 3 5 3 2" xfId="34821"/>
    <cellStyle name="Currency 3 3 5 3 2 2" xfId="34822"/>
    <cellStyle name="Currency 3 3 5 3 2 3" xfId="56922"/>
    <cellStyle name="Currency 3 3 5 3 3" xfId="34823"/>
    <cellStyle name="Currency 3 3 5 3 4" xfId="34824"/>
    <cellStyle name="Currency 3 3 5 4" xfId="34825"/>
    <cellStyle name="Currency 3 3 5 4 2" xfId="34826"/>
    <cellStyle name="Currency 3 3 5 4 3" xfId="56923"/>
    <cellStyle name="Currency 3 3 5 5" xfId="34827"/>
    <cellStyle name="Currency 3 3 5 6" xfId="34828"/>
    <cellStyle name="Currency 3 3 6" xfId="34829"/>
    <cellStyle name="Currency 3 3 6 2" xfId="34830"/>
    <cellStyle name="Currency 3 3 6 2 2" xfId="34831"/>
    <cellStyle name="Currency 3 3 6 2 2 2" xfId="34832"/>
    <cellStyle name="Currency 3 3 6 2 2 3" xfId="56924"/>
    <cellStyle name="Currency 3 3 6 2 3" xfId="34833"/>
    <cellStyle name="Currency 3 3 6 2 4" xfId="34834"/>
    <cellStyle name="Currency 3 3 6 3" xfId="34835"/>
    <cellStyle name="Currency 3 3 6 3 2" xfId="34836"/>
    <cellStyle name="Currency 3 3 6 3 3" xfId="56925"/>
    <cellStyle name="Currency 3 3 6 4" xfId="34837"/>
    <cellStyle name="Currency 3 3 6 5" xfId="34838"/>
    <cellStyle name="Currency 3 3 7" xfId="34839"/>
    <cellStyle name="Currency 3 3 7 2" xfId="34840"/>
    <cellStyle name="Currency 3 3 7 2 2" xfId="34841"/>
    <cellStyle name="Currency 3 3 7 2 3" xfId="56926"/>
    <cellStyle name="Currency 3 3 7 3" xfId="34842"/>
    <cellStyle name="Currency 3 3 7 4" xfId="34843"/>
    <cellStyle name="Currency 3 3 8" xfId="34844"/>
    <cellStyle name="Currency 3 3 8 2" xfId="34845"/>
    <cellStyle name="Currency 3 3 8 2 2" xfId="34846"/>
    <cellStyle name="Currency 3 3 8 2 3" xfId="56927"/>
    <cellStyle name="Currency 3 3 8 3" xfId="34847"/>
    <cellStyle name="Currency 3 3 8 4" xfId="34848"/>
    <cellStyle name="Currency 3 3 9" xfId="34849"/>
    <cellStyle name="Currency 3 3 9 2" xfId="34850"/>
    <cellStyle name="Currency 3 3 9 3" xfId="56928"/>
    <cellStyle name="Currency 3 4" xfId="34851"/>
    <cellStyle name="Currency 3 4 10" xfId="34852"/>
    <cellStyle name="Currency 3 4 11" xfId="34853"/>
    <cellStyle name="Currency 3 4 2" xfId="34854"/>
    <cellStyle name="Currency 3 4 2 10" xfId="34855"/>
    <cellStyle name="Currency 3 4 2 2" xfId="34856"/>
    <cellStyle name="Currency 3 4 2 2 2" xfId="34857"/>
    <cellStyle name="Currency 3 4 2 2 2 2" xfId="34858"/>
    <cellStyle name="Currency 3 4 2 2 2 2 2" xfId="34859"/>
    <cellStyle name="Currency 3 4 2 2 2 2 2 2" xfId="34860"/>
    <cellStyle name="Currency 3 4 2 2 2 2 2 2 2" xfId="34861"/>
    <cellStyle name="Currency 3 4 2 2 2 2 2 2 3" xfId="56929"/>
    <cellStyle name="Currency 3 4 2 2 2 2 2 3" xfId="34862"/>
    <cellStyle name="Currency 3 4 2 2 2 2 2 4" xfId="34863"/>
    <cellStyle name="Currency 3 4 2 2 2 2 3" xfId="34864"/>
    <cellStyle name="Currency 3 4 2 2 2 2 3 2" xfId="34865"/>
    <cellStyle name="Currency 3 4 2 2 2 2 3 2 2" xfId="34866"/>
    <cellStyle name="Currency 3 4 2 2 2 2 3 2 3" xfId="56930"/>
    <cellStyle name="Currency 3 4 2 2 2 2 3 3" xfId="34867"/>
    <cellStyle name="Currency 3 4 2 2 2 2 3 4" xfId="34868"/>
    <cellStyle name="Currency 3 4 2 2 2 2 4" xfId="34869"/>
    <cellStyle name="Currency 3 4 2 2 2 2 4 2" xfId="34870"/>
    <cellStyle name="Currency 3 4 2 2 2 2 4 3" xfId="56931"/>
    <cellStyle name="Currency 3 4 2 2 2 2 5" xfId="34871"/>
    <cellStyle name="Currency 3 4 2 2 2 2 6" xfId="34872"/>
    <cellStyle name="Currency 3 4 2 2 2 3" xfId="34873"/>
    <cellStyle name="Currency 3 4 2 2 2 3 2" xfId="34874"/>
    <cellStyle name="Currency 3 4 2 2 2 3 2 2" xfId="34875"/>
    <cellStyle name="Currency 3 4 2 2 2 3 2 3" xfId="56932"/>
    <cellStyle name="Currency 3 4 2 2 2 3 3" xfId="34876"/>
    <cellStyle name="Currency 3 4 2 2 2 3 4" xfId="34877"/>
    <cellStyle name="Currency 3 4 2 2 2 4" xfId="34878"/>
    <cellStyle name="Currency 3 4 2 2 2 4 2" xfId="34879"/>
    <cellStyle name="Currency 3 4 2 2 2 4 2 2" xfId="34880"/>
    <cellStyle name="Currency 3 4 2 2 2 4 2 3" xfId="56933"/>
    <cellStyle name="Currency 3 4 2 2 2 4 3" xfId="34881"/>
    <cellStyle name="Currency 3 4 2 2 2 4 4" xfId="34882"/>
    <cellStyle name="Currency 3 4 2 2 2 5" xfId="34883"/>
    <cellStyle name="Currency 3 4 2 2 2 5 2" xfId="34884"/>
    <cellStyle name="Currency 3 4 2 2 2 5 3" xfId="56934"/>
    <cellStyle name="Currency 3 4 2 2 2 6" xfId="34885"/>
    <cellStyle name="Currency 3 4 2 2 2 7" xfId="34886"/>
    <cellStyle name="Currency 3 4 2 2 3" xfId="34887"/>
    <cellStyle name="Currency 3 4 2 2 3 2" xfId="34888"/>
    <cellStyle name="Currency 3 4 2 2 3 2 2" xfId="34889"/>
    <cellStyle name="Currency 3 4 2 2 3 2 2 2" xfId="34890"/>
    <cellStyle name="Currency 3 4 2 2 3 2 2 3" xfId="56935"/>
    <cellStyle name="Currency 3 4 2 2 3 2 3" xfId="34891"/>
    <cellStyle name="Currency 3 4 2 2 3 2 4" xfId="34892"/>
    <cellStyle name="Currency 3 4 2 2 3 3" xfId="34893"/>
    <cellStyle name="Currency 3 4 2 2 3 3 2" xfId="34894"/>
    <cellStyle name="Currency 3 4 2 2 3 3 2 2" xfId="34895"/>
    <cellStyle name="Currency 3 4 2 2 3 3 2 3" xfId="56936"/>
    <cellStyle name="Currency 3 4 2 2 3 3 3" xfId="34896"/>
    <cellStyle name="Currency 3 4 2 2 3 3 4" xfId="34897"/>
    <cellStyle name="Currency 3 4 2 2 3 4" xfId="34898"/>
    <cellStyle name="Currency 3 4 2 2 3 4 2" xfId="34899"/>
    <cellStyle name="Currency 3 4 2 2 3 4 3" xfId="56937"/>
    <cellStyle name="Currency 3 4 2 2 3 5" xfId="34900"/>
    <cellStyle name="Currency 3 4 2 2 3 6" xfId="34901"/>
    <cellStyle name="Currency 3 4 2 2 4" xfId="34902"/>
    <cellStyle name="Currency 3 4 2 2 4 2" xfId="34903"/>
    <cellStyle name="Currency 3 4 2 2 4 2 2" xfId="34904"/>
    <cellStyle name="Currency 3 4 2 2 4 2 3" xfId="56938"/>
    <cellStyle name="Currency 3 4 2 2 4 3" xfId="34905"/>
    <cellStyle name="Currency 3 4 2 2 4 4" xfId="34906"/>
    <cellStyle name="Currency 3 4 2 2 5" xfId="34907"/>
    <cellStyle name="Currency 3 4 2 2 5 2" xfId="34908"/>
    <cellStyle name="Currency 3 4 2 2 5 2 2" xfId="34909"/>
    <cellStyle name="Currency 3 4 2 2 5 2 3" xfId="56939"/>
    <cellStyle name="Currency 3 4 2 2 5 3" xfId="34910"/>
    <cellStyle name="Currency 3 4 2 2 5 4" xfId="34911"/>
    <cellStyle name="Currency 3 4 2 2 6" xfId="34912"/>
    <cellStyle name="Currency 3 4 2 2 6 2" xfId="34913"/>
    <cellStyle name="Currency 3 4 2 2 6 3" xfId="56940"/>
    <cellStyle name="Currency 3 4 2 2 7" xfId="34914"/>
    <cellStyle name="Currency 3 4 2 2 8" xfId="34915"/>
    <cellStyle name="Currency 3 4 2 3" xfId="34916"/>
    <cellStyle name="Currency 3 4 2 3 2" xfId="34917"/>
    <cellStyle name="Currency 3 4 2 3 2 2" xfId="34918"/>
    <cellStyle name="Currency 3 4 2 3 2 2 2" xfId="34919"/>
    <cellStyle name="Currency 3 4 2 3 2 2 2 2" xfId="34920"/>
    <cellStyle name="Currency 3 4 2 3 2 2 2 3" xfId="56941"/>
    <cellStyle name="Currency 3 4 2 3 2 2 3" xfId="34921"/>
    <cellStyle name="Currency 3 4 2 3 2 2 4" xfId="34922"/>
    <cellStyle name="Currency 3 4 2 3 2 3" xfId="34923"/>
    <cellStyle name="Currency 3 4 2 3 2 3 2" xfId="34924"/>
    <cellStyle name="Currency 3 4 2 3 2 3 2 2" xfId="34925"/>
    <cellStyle name="Currency 3 4 2 3 2 3 2 3" xfId="56942"/>
    <cellStyle name="Currency 3 4 2 3 2 3 3" xfId="34926"/>
    <cellStyle name="Currency 3 4 2 3 2 3 4" xfId="34927"/>
    <cellStyle name="Currency 3 4 2 3 2 4" xfId="34928"/>
    <cellStyle name="Currency 3 4 2 3 2 4 2" xfId="34929"/>
    <cellStyle name="Currency 3 4 2 3 2 4 3" xfId="56943"/>
    <cellStyle name="Currency 3 4 2 3 2 5" xfId="34930"/>
    <cellStyle name="Currency 3 4 2 3 2 6" xfId="34931"/>
    <cellStyle name="Currency 3 4 2 3 3" xfId="34932"/>
    <cellStyle name="Currency 3 4 2 3 3 2" xfId="34933"/>
    <cellStyle name="Currency 3 4 2 3 3 2 2" xfId="34934"/>
    <cellStyle name="Currency 3 4 2 3 3 2 3" xfId="56944"/>
    <cellStyle name="Currency 3 4 2 3 3 3" xfId="34935"/>
    <cellStyle name="Currency 3 4 2 3 3 4" xfId="34936"/>
    <cellStyle name="Currency 3 4 2 3 4" xfId="34937"/>
    <cellStyle name="Currency 3 4 2 3 4 2" xfId="34938"/>
    <cellStyle name="Currency 3 4 2 3 4 2 2" xfId="34939"/>
    <cellStyle name="Currency 3 4 2 3 4 2 3" xfId="56945"/>
    <cellStyle name="Currency 3 4 2 3 4 3" xfId="34940"/>
    <cellStyle name="Currency 3 4 2 3 4 4" xfId="34941"/>
    <cellStyle name="Currency 3 4 2 3 5" xfId="34942"/>
    <cellStyle name="Currency 3 4 2 3 5 2" xfId="34943"/>
    <cellStyle name="Currency 3 4 2 3 5 3" xfId="56946"/>
    <cellStyle name="Currency 3 4 2 3 6" xfId="34944"/>
    <cellStyle name="Currency 3 4 2 3 7" xfId="34945"/>
    <cellStyle name="Currency 3 4 2 4" xfId="34946"/>
    <cellStyle name="Currency 3 4 2 4 2" xfId="34947"/>
    <cellStyle name="Currency 3 4 2 4 2 2" xfId="34948"/>
    <cellStyle name="Currency 3 4 2 4 2 2 2" xfId="34949"/>
    <cellStyle name="Currency 3 4 2 4 2 2 3" xfId="56947"/>
    <cellStyle name="Currency 3 4 2 4 2 3" xfId="34950"/>
    <cellStyle name="Currency 3 4 2 4 2 4" xfId="34951"/>
    <cellStyle name="Currency 3 4 2 4 3" xfId="34952"/>
    <cellStyle name="Currency 3 4 2 4 3 2" xfId="34953"/>
    <cellStyle name="Currency 3 4 2 4 3 2 2" xfId="34954"/>
    <cellStyle name="Currency 3 4 2 4 3 2 3" xfId="56948"/>
    <cellStyle name="Currency 3 4 2 4 3 3" xfId="34955"/>
    <cellStyle name="Currency 3 4 2 4 3 4" xfId="34956"/>
    <cellStyle name="Currency 3 4 2 4 4" xfId="34957"/>
    <cellStyle name="Currency 3 4 2 4 4 2" xfId="34958"/>
    <cellStyle name="Currency 3 4 2 4 4 3" xfId="56949"/>
    <cellStyle name="Currency 3 4 2 4 5" xfId="34959"/>
    <cellStyle name="Currency 3 4 2 4 6" xfId="34960"/>
    <cellStyle name="Currency 3 4 2 5" xfId="34961"/>
    <cellStyle name="Currency 3 4 2 5 2" xfId="34962"/>
    <cellStyle name="Currency 3 4 2 5 2 2" xfId="34963"/>
    <cellStyle name="Currency 3 4 2 5 2 2 2" xfId="34964"/>
    <cellStyle name="Currency 3 4 2 5 2 2 3" xfId="56950"/>
    <cellStyle name="Currency 3 4 2 5 2 3" xfId="34965"/>
    <cellStyle name="Currency 3 4 2 5 2 4" xfId="34966"/>
    <cellStyle name="Currency 3 4 2 5 3" xfId="34967"/>
    <cellStyle name="Currency 3 4 2 5 3 2" xfId="34968"/>
    <cellStyle name="Currency 3 4 2 5 3 3" xfId="56951"/>
    <cellStyle name="Currency 3 4 2 5 4" xfId="34969"/>
    <cellStyle name="Currency 3 4 2 5 5" xfId="34970"/>
    <cellStyle name="Currency 3 4 2 6" xfId="34971"/>
    <cellStyle name="Currency 3 4 2 6 2" xfId="34972"/>
    <cellStyle name="Currency 3 4 2 6 2 2" xfId="34973"/>
    <cellStyle name="Currency 3 4 2 6 2 3" xfId="56952"/>
    <cellStyle name="Currency 3 4 2 6 3" xfId="34974"/>
    <cellStyle name="Currency 3 4 2 6 4" xfId="34975"/>
    <cellStyle name="Currency 3 4 2 7" xfId="34976"/>
    <cellStyle name="Currency 3 4 2 7 2" xfId="34977"/>
    <cellStyle name="Currency 3 4 2 7 2 2" xfId="34978"/>
    <cellStyle name="Currency 3 4 2 7 2 3" xfId="56953"/>
    <cellStyle name="Currency 3 4 2 7 3" xfId="34979"/>
    <cellStyle name="Currency 3 4 2 7 4" xfId="34980"/>
    <cellStyle name="Currency 3 4 2 8" xfId="34981"/>
    <cellStyle name="Currency 3 4 2 8 2" xfId="34982"/>
    <cellStyle name="Currency 3 4 2 8 3" xfId="56954"/>
    <cellStyle name="Currency 3 4 2 9" xfId="34983"/>
    <cellStyle name="Currency 3 4 3" xfId="34984"/>
    <cellStyle name="Currency 3 4 3 2" xfId="34985"/>
    <cellStyle name="Currency 3 4 3 2 2" xfId="34986"/>
    <cellStyle name="Currency 3 4 3 2 2 2" xfId="34987"/>
    <cellStyle name="Currency 3 4 3 2 2 2 2" xfId="34988"/>
    <cellStyle name="Currency 3 4 3 2 2 2 2 2" xfId="34989"/>
    <cellStyle name="Currency 3 4 3 2 2 2 2 3" xfId="56955"/>
    <cellStyle name="Currency 3 4 3 2 2 2 3" xfId="34990"/>
    <cellStyle name="Currency 3 4 3 2 2 2 4" xfId="34991"/>
    <cellStyle name="Currency 3 4 3 2 2 3" xfId="34992"/>
    <cellStyle name="Currency 3 4 3 2 2 3 2" xfId="34993"/>
    <cellStyle name="Currency 3 4 3 2 2 3 2 2" xfId="34994"/>
    <cellStyle name="Currency 3 4 3 2 2 3 2 3" xfId="56956"/>
    <cellStyle name="Currency 3 4 3 2 2 3 3" xfId="34995"/>
    <cellStyle name="Currency 3 4 3 2 2 3 4" xfId="34996"/>
    <cellStyle name="Currency 3 4 3 2 2 4" xfId="34997"/>
    <cellStyle name="Currency 3 4 3 2 2 4 2" xfId="34998"/>
    <cellStyle name="Currency 3 4 3 2 2 4 3" xfId="56957"/>
    <cellStyle name="Currency 3 4 3 2 2 5" xfId="34999"/>
    <cellStyle name="Currency 3 4 3 2 2 6" xfId="35000"/>
    <cellStyle name="Currency 3 4 3 2 3" xfId="35001"/>
    <cellStyle name="Currency 3 4 3 2 3 2" xfId="35002"/>
    <cellStyle name="Currency 3 4 3 2 3 2 2" xfId="35003"/>
    <cellStyle name="Currency 3 4 3 2 3 2 3" xfId="56958"/>
    <cellStyle name="Currency 3 4 3 2 3 3" xfId="35004"/>
    <cellStyle name="Currency 3 4 3 2 3 4" xfId="35005"/>
    <cellStyle name="Currency 3 4 3 2 4" xfId="35006"/>
    <cellStyle name="Currency 3 4 3 2 4 2" xfId="35007"/>
    <cellStyle name="Currency 3 4 3 2 4 2 2" xfId="35008"/>
    <cellStyle name="Currency 3 4 3 2 4 2 3" xfId="56959"/>
    <cellStyle name="Currency 3 4 3 2 4 3" xfId="35009"/>
    <cellStyle name="Currency 3 4 3 2 4 4" xfId="35010"/>
    <cellStyle name="Currency 3 4 3 2 5" xfId="35011"/>
    <cellStyle name="Currency 3 4 3 2 5 2" xfId="35012"/>
    <cellStyle name="Currency 3 4 3 2 5 3" xfId="56960"/>
    <cellStyle name="Currency 3 4 3 2 6" xfId="35013"/>
    <cellStyle name="Currency 3 4 3 2 7" xfId="35014"/>
    <cellStyle name="Currency 3 4 3 3" xfId="35015"/>
    <cellStyle name="Currency 3 4 3 3 2" xfId="35016"/>
    <cellStyle name="Currency 3 4 3 3 2 2" xfId="35017"/>
    <cellStyle name="Currency 3 4 3 3 2 2 2" xfId="35018"/>
    <cellStyle name="Currency 3 4 3 3 2 2 3" xfId="56961"/>
    <cellStyle name="Currency 3 4 3 3 2 3" xfId="35019"/>
    <cellStyle name="Currency 3 4 3 3 2 4" xfId="35020"/>
    <cellStyle name="Currency 3 4 3 3 3" xfId="35021"/>
    <cellStyle name="Currency 3 4 3 3 3 2" xfId="35022"/>
    <cellStyle name="Currency 3 4 3 3 3 2 2" xfId="35023"/>
    <cellStyle name="Currency 3 4 3 3 3 2 3" xfId="56962"/>
    <cellStyle name="Currency 3 4 3 3 3 3" xfId="35024"/>
    <cellStyle name="Currency 3 4 3 3 3 4" xfId="35025"/>
    <cellStyle name="Currency 3 4 3 3 4" xfId="35026"/>
    <cellStyle name="Currency 3 4 3 3 4 2" xfId="35027"/>
    <cellStyle name="Currency 3 4 3 3 4 3" xfId="56963"/>
    <cellStyle name="Currency 3 4 3 3 5" xfId="35028"/>
    <cellStyle name="Currency 3 4 3 3 6" xfId="35029"/>
    <cellStyle name="Currency 3 4 3 4" xfId="35030"/>
    <cellStyle name="Currency 3 4 3 4 2" xfId="35031"/>
    <cellStyle name="Currency 3 4 3 4 2 2" xfId="35032"/>
    <cellStyle name="Currency 3 4 3 4 2 2 2" xfId="35033"/>
    <cellStyle name="Currency 3 4 3 4 2 2 3" xfId="56964"/>
    <cellStyle name="Currency 3 4 3 4 2 3" xfId="35034"/>
    <cellStyle name="Currency 3 4 3 4 2 4" xfId="35035"/>
    <cellStyle name="Currency 3 4 3 4 3" xfId="35036"/>
    <cellStyle name="Currency 3 4 3 4 3 2" xfId="35037"/>
    <cellStyle name="Currency 3 4 3 4 3 3" xfId="56965"/>
    <cellStyle name="Currency 3 4 3 4 4" xfId="35038"/>
    <cellStyle name="Currency 3 4 3 4 5" xfId="35039"/>
    <cellStyle name="Currency 3 4 3 5" xfId="35040"/>
    <cellStyle name="Currency 3 4 3 5 2" xfId="35041"/>
    <cellStyle name="Currency 3 4 3 5 2 2" xfId="35042"/>
    <cellStyle name="Currency 3 4 3 5 2 3" xfId="56966"/>
    <cellStyle name="Currency 3 4 3 5 3" xfId="35043"/>
    <cellStyle name="Currency 3 4 3 5 4" xfId="35044"/>
    <cellStyle name="Currency 3 4 3 6" xfId="35045"/>
    <cellStyle name="Currency 3 4 3 6 2" xfId="35046"/>
    <cellStyle name="Currency 3 4 3 6 2 2" xfId="35047"/>
    <cellStyle name="Currency 3 4 3 6 2 3" xfId="56967"/>
    <cellStyle name="Currency 3 4 3 6 3" xfId="35048"/>
    <cellStyle name="Currency 3 4 3 6 4" xfId="35049"/>
    <cellStyle name="Currency 3 4 3 7" xfId="35050"/>
    <cellStyle name="Currency 3 4 3 7 2" xfId="35051"/>
    <cellStyle name="Currency 3 4 3 7 3" xfId="56968"/>
    <cellStyle name="Currency 3 4 3 8" xfId="35052"/>
    <cellStyle name="Currency 3 4 3 9" xfId="35053"/>
    <cellStyle name="Currency 3 4 4" xfId="35054"/>
    <cellStyle name="Currency 3 4 4 2" xfId="35055"/>
    <cellStyle name="Currency 3 4 4 2 2" xfId="35056"/>
    <cellStyle name="Currency 3 4 4 2 2 2" xfId="35057"/>
    <cellStyle name="Currency 3 4 4 2 2 2 2" xfId="35058"/>
    <cellStyle name="Currency 3 4 4 2 2 2 3" xfId="56969"/>
    <cellStyle name="Currency 3 4 4 2 2 3" xfId="35059"/>
    <cellStyle name="Currency 3 4 4 2 2 4" xfId="35060"/>
    <cellStyle name="Currency 3 4 4 2 3" xfId="35061"/>
    <cellStyle name="Currency 3 4 4 2 3 2" xfId="35062"/>
    <cellStyle name="Currency 3 4 4 2 3 2 2" xfId="35063"/>
    <cellStyle name="Currency 3 4 4 2 3 2 3" xfId="56970"/>
    <cellStyle name="Currency 3 4 4 2 3 3" xfId="35064"/>
    <cellStyle name="Currency 3 4 4 2 3 4" xfId="35065"/>
    <cellStyle name="Currency 3 4 4 2 4" xfId="35066"/>
    <cellStyle name="Currency 3 4 4 2 4 2" xfId="35067"/>
    <cellStyle name="Currency 3 4 4 2 4 3" xfId="56971"/>
    <cellStyle name="Currency 3 4 4 2 5" xfId="35068"/>
    <cellStyle name="Currency 3 4 4 2 6" xfId="35069"/>
    <cellStyle name="Currency 3 4 4 3" xfId="35070"/>
    <cellStyle name="Currency 3 4 4 3 2" xfId="35071"/>
    <cellStyle name="Currency 3 4 4 3 2 2" xfId="35072"/>
    <cellStyle name="Currency 3 4 4 3 2 3" xfId="56972"/>
    <cellStyle name="Currency 3 4 4 3 3" xfId="35073"/>
    <cellStyle name="Currency 3 4 4 3 4" xfId="35074"/>
    <cellStyle name="Currency 3 4 4 4" xfId="35075"/>
    <cellStyle name="Currency 3 4 4 4 2" xfId="35076"/>
    <cellStyle name="Currency 3 4 4 4 2 2" xfId="35077"/>
    <cellStyle name="Currency 3 4 4 4 2 3" xfId="56973"/>
    <cellStyle name="Currency 3 4 4 4 3" xfId="35078"/>
    <cellStyle name="Currency 3 4 4 4 4" xfId="35079"/>
    <cellStyle name="Currency 3 4 4 5" xfId="35080"/>
    <cellStyle name="Currency 3 4 4 5 2" xfId="35081"/>
    <cellStyle name="Currency 3 4 4 5 3" xfId="56974"/>
    <cellStyle name="Currency 3 4 4 6" xfId="35082"/>
    <cellStyle name="Currency 3 4 4 7" xfId="35083"/>
    <cellStyle name="Currency 3 4 5" xfId="35084"/>
    <cellStyle name="Currency 3 4 5 2" xfId="35085"/>
    <cellStyle name="Currency 3 4 5 2 2" xfId="35086"/>
    <cellStyle name="Currency 3 4 5 2 2 2" xfId="35087"/>
    <cellStyle name="Currency 3 4 5 2 2 3" xfId="56975"/>
    <cellStyle name="Currency 3 4 5 2 3" xfId="35088"/>
    <cellStyle name="Currency 3 4 5 2 4" xfId="35089"/>
    <cellStyle name="Currency 3 4 5 3" xfId="35090"/>
    <cellStyle name="Currency 3 4 5 3 2" xfId="35091"/>
    <cellStyle name="Currency 3 4 5 3 2 2" xfId="35092"/>
    <cellStyle name="Currency 3 4 5 3 2 3" xfId="56976"/>
    <cellStyle name="Currency 3 4 5 3 3" xfId="35093"/>
    <cellStyle name="Currency 3 4 5 3 4" xfId="35094"/>
    <cellStyle name="Currency 3 4 5 4" xfId="35095"/>
    <cellStyle name="Currency 3 4 5 4 2" xfId="35096"/>
    <cellStyle name="Currency 3 4 5 4 3" xfId="56977"/>
    <cellStyle name="Currency 3 4 5 5" xfId="35097"/>
    <cellStyle name="Currency 3 4 5 6" xfId="35098"/>
    <cellStyle name="Currency 3 4 6" xfId="35099"/>
    <cellStyle name="Currency 3 4 6 2" xfId="35100"/>
    <cellStyle name="Currency 3 4 6 2 2" xfId="35101"/>
    <cellStyle name="Currency 3 4 6 2 2 2" xfId="35102"/>
    <cellStyle name="Currency 3 4 6 2 2 3" xfId="56978"/>
    <cellStyle name="Currency 3 4 6 2 3" xfId="35103"/>
    <cellStyle name="Currency 3 4 6 2 4" xfId="35104"/>
    <cellStyle name="Currency 3 4 6 3" xfId="35105"/>
    <cellStyle name="Currency 3 4 6 3 2" xfId="35106"/>
    <cellStyle name="Currency 3 4 6 3 3" xfId="56979"/>
    <cellStyle name="Currency 3 4 6 4" xfId="35107"/>
    <cellStyle name="Currency 3 4 6 5" xfId="35108"/>
    <cellStyle name="Currency 3 4 7" xfId="35109"/>
    <cellStyle name="Currency 3 4 7 2" xfId="35110"/>
    <cellStyle name="Currency 3 4 7 2 2" xfId="35111"/>
    <cellStyle name="Currency 3 4 7 2 3" xfId="56980"/>
    <cellStyle name="Currency 3 4 7 3" xfId="35112"/>
    <cellStyle name="Currency 3 4 7 4" xfId="35113"/>
    <cellStyle name="Currency 3 4 8" xfId="35114"/>
    <cellStyle name="Currency 3 4 8 2" xfId="35115"/>
    <cellStyle name="Currency 3 4 8 2 2" xfId="35116"/>
    <cellStyle name="Currency 3 4 8 2 3" xfId="56981"/>
    <cellStyle name="Currency 3 4 8 3" xfId="35117"/>
    <cellStyle name="Currency 3 4 8 4" xfId="35118"/>
    <cellStyle name="Currency 3 4 9" xfId="35119"/>
    <cellStyle name="Currency 3 4 9 2" xfId="35120"/>
    <cellStyle name="Currency 3 4 9 3" xfId="56982"/>
    <cellStyle name="Currency 3 5" xfId="35121"/>
    <cellStyle name="Currency 3 5 10" xfId="35122"/>
    <cellStyle name="Currency 3 5 2" xfId="35123"/>
    <cellStyle name="Currency 3 5 2 2" xfId="35124"/>
    <cellStyle name="Currency 3 5 2 2 2" xfId="35125"/>
    <cellStyle name="Currency 3 5 2 2 2 2" xfId="35126"/>
    <cellStyle name="Currency 3 5 2 2 2 2 2" xfId="35127"/>
    <cellStyle name="Currency 3 5 2 2 2 2 2 2" xfId="35128"/>
    <cellStyle name="Currency 3 5 2 2 2 2 2 3" xfId="56983"/>
    <cellStyle name="Currency 3 5 2 2 2 2 3" xfId="35129"/>
    <cellStyle name="Currency 3 5 2 2 2 2 4" xfId="35130"/>
    <cellStyle name="Currency 3 5 2 2 2 3" xfId="35131"/>
    <cellStyle name="Currency 3 5 2 2 2 3 2" xfId="35132"/>
    <cellStyle name="Currency 3 5 2 2 2 3 2 2" xfId="35133"/>
    <cellStyle name="Currency 3 5 2 2 2 3 2 3" xfId="56984"/>
    <cellStyle name="Currency 3 5 2 2 2 3 3" xfId="35134"/>
    <cellStyle name="Currency 3 5 2 2 2 3 4" xfId="35135"/>
    <cellStyle name="Currency 3 5 2 2 2 4" xfId="35136"/>
    <cellStyle name="Currency 3 5 2 2 2 4 2" xfId="35137"/>
    <cellStyle name="Currency 3 5 2 2 2 4 3" xfId="56985"/>
    <cellStyle name="Currency 3 5 2 2 2 5" xfId="35138"/>
    <cellStyle name="Currency 3 5 2 2 2 6" xfId="35139"/>
    <cellStyle name="Currency 3 5 2 2 3" xfId="35140"/>
    <cellStyle name="Currency 3 5 2 2 3 2" xfId="35141"/>
    <cellStyle name="Currency 3 5 2 2 3 2 2" xfId="35142"/>
    <cellStyle name="Currency 3 5 2 2 3 2 3" xfId="56986"/>
    <cellStyle name="Currency 3 5 2 2 3 3" xfId="35143"/>
    <cellStyle name="Currency 3 5 2 2 3 4" xfId="35144"/>
    <cellStyle name="Currency 3 5 2 2 4" xfId="35145"/>
    <cellStyle name="Currency 3 5 2 2 4 2" xfId="35146"/>
    <cellStyle name="Currency 3 5 2 2 4 2 2" xfId="35147"/>
    <cellStyle name="Currency 3 5 2 2 4 2 3" xfId="56987"/>
    <cellStyle name="Currency 3 5 2 2 4 3" xfId="35148"/>
    <cellStyle name="Currency 3 5 2 2 4 4" xfId="35149"/>
    <cellStyle name="Currency 3 5 2 2 5" xfId="35150"/>
    <cellStyle name="Currency 3 5 2 2 5 2" xfId="35151"/>
    <cellStyle name="Currency 3 5 2 2 5 3" xfId="56988"/>
    <cellStyle name="Currency 3 5 2 2 6" xfId="35152"/>
    <cellStyle name="Currency 3 5 2 2 7" xfId="35153"/>
    <cellStyle name="Currency 3 5 2 3" xfId="35154"/>
    <cellStyle name="Currency 3 5 2 3 2" xfId="35155"/>
    <cellStyle name="Currency 3 5 2 3 2 2" xfId="35156"/>
    <cellStyle name="Currency 3 5 2 3 2 2 2" xfId="35157"/>
    <cellStyle name="Currency 3 5 2 3 2 2 3" xfId="56989"/>
    <cellStyle name="Currency 3 5 2 3 2 3" xfId="35158"/>
    <cellStyle name="Currency 3 5 2 3 2 4" xfId="35159"/>
    <cellStyle name="Currency 3 5 2 3 3" xfId="35160"/>
    <cellStyle name="Currency 3 5 2 3 3 2" xfId="35161"/>
    <cellStyle name="Currency 3 5 2 3 3 2 2" xfId="35162"/>
    <cellStyle name="Currency 3 5 2 3 3 2 3" xfId="56990"/>
    <cellStyle name="Currency 3 5 2 3 3 3" xfId="35163"/>
    <cellStyle name="Currency 3 5 2 3 3 4" xfId="35164"/>
    <cellStyle name="Currency 3 5 2 3 4" xfId="35165"/>
    <cellStyle name="Currency 3 5 2 3 4 2" xfId="35166"/>
    <cellStyle name="Currency 3 5 2 3 4 3" xfId="56991"/>
    <cellStyle name="Currency 3 5 2 3 5" xfId="35167"/>
    <cellStyle name="Currency 3 5 2 3 6" xfId="35168"/>
    <cellStyle name="Currency 3 5 2 4" xfId="35169"/>
    <cellStyle name="Currency 3 5 2 4 2" xfId="35170"/>
    <cellStyle name="Currency 3 5 2 4 2 2" xfId="35171"/>
    <cellStyle name="Currency 3 5 2 4 2 3" xfId="56992"/>
    <cellStyle name="Currency 3 5 2 4 3" xfId="35172"/>
    <cellStyle name="Currency 3 5 2 4 4" xfId="35173"/>
    <cellStyle name="Currency 3 5 2 5" xfId="35174"/>
    <cellStyle name="Currency 3 5 2 5 2" xfId="35175"/>
    <cellStyle name="Currency 3 5 2 5 2 2" xfId="35176"/>
    <cellStyle name="Currency 3 5 2 5 2 3" xfId="56993"/>
    <cellStyle name="Currency 3 5 2 5 3" xfId="35177"/>
    <cellStyle name="Currency 3 5 2 5 4" xfId="35178"/>
    <cellStyle name="Currency 3 5 2 6" xfId="35179"/>
    <cellStyle name="Currency 3 5 2 6 2" xfId="35180"/>
    <cellStyle name="Currency 3 5 2 6 3" xfId="56994"/>
    <cellStyle name="Currency 3 5 2 7" xfId="35181"/>
    <cellStyle name="Currency 3 5 2 8" xfId="35182"/>
    <cellStyle name="Currency 3 5 3" xfId="35183"/>
    <cellStyle name="Currency 3 5 3 2" xfId="35184"/>
    <cellStyle name="Currency 3 5 3 2 2" xfId="35185"/>
    <cellStyle name="Currency 3 5 3 2 2 2" xfId="35186"/>
    <cellStyle name="Currency 3 5 3 2 2 2 2" xfId="35187"/>
    <cellStyle name="Currency 3 5 3 2 2 2 3" xfId="56995"/>
    <cellStyle name="Currency 3 5 3 2 2 3" xfId="35188"/>
    <cellStyle name="Currency 3 5 3 2 2 4" xfId="35189"/>
    <cellStyle name="Currency 3 5 3 2 3" xfId="35190"/>
    <cellStyle name="Currency 3 5 3 2 3 2" xfId="35191"/>
    <cellStyle name="Currency 3 5 3 2 3 2 2" xfId="35192"/>
    <cellStyle name="Currency 3 5 3 2 3 2 3" xfId="56996"/>
    <cellStyle name="Currency 3 5 3 2 3 3" xfId="35193"/>
    <cellStyle name="Currency 3 5 3 2 3 4" xfId="35194"/>
    <cellStyle name="Currency 3 5 3 2 4" xfId="35195"/>
    <cellStyle name="Currency 3 5 3 2 4 2" xfId="35196"/>
    <cellStyle name="Currency 3 5 3 2 4 3" xfId="56997"/>
    <cellStyle name="Currency 3 5 3 2 5" xfId="35197"/>
    <cellStyle name="Currency 3 5 3 2 6" xfId="35198"/>
    <cellStyle name="Currency 3 5 3 3" xfId="35199"/>
    <cellStyle name="Currency 3 5 3 3 2" xfId="35200"/>
    <cellStyle name="Currency 3 5 3 3 2 2" xfId="35201"/>
    <cellStyle name="Currency 3 5 3 3 2 3" xfId="56998"/>
    <cellStyle name="Currency 3 5 3 3 3" xfId="35202"/>
    <cellStyle name="Currency 3 5 3 3 4" xfId="35203"/>
    <cellStyle name="Currency 3 5 3 4" xfId="35204"/>
    <cellStyle name="Currency 3 5 3 4 2" xfId="35205"/>
    <cellStyle name="Currency 3 5 3 4 2 2" xfId="35206"/>
    <cellStyle name="Currency 3 5 3 4 2 3" xfId="56999"/>
    <cellStyle name="Currency 3 5 3 4 3" xfId="35207"/>
    <cellStyle name="Currency 3 5 3 4 4" xfId="35208"/>
    <cellStyle name="Currency 3 5 3 5" xfId="35209"/>
    <cellStyle name="Currency 3 5 3 5 2" xfId="35210"/>
    <cellStyle name="Currency 3 5 3 5 3" xfId="57000"/>
    <cellStyle name="Currency 3 5 3 6" xfId="35211"/>
    <cellStyle name="Currency 3 5 3 7" xfId="35212"/>
    <cellStyle name="Currency 3 5 4" xfId="35213"/>
    <cellStyle name="Currency 3 5 4 2" xfId="35214"/>
    <cellStyle name="Currency 3 5 4 2 2" xfId="35215"/>
    <cellStyle name="Currency 3 5 4 2 2 2" xfId="35216"/>
    <cellStyle name="Currency 3 5 4 2 2 3" xfId="57001"/>
    <cellStyle name="Currency 3 5 4 2 3" xfId="35217"/>
    <cellStyle name="Currency 3 5 4 2 4" xfId="35218"/>
    <cellStyle name="Currency 3 5 4 3" xfId="35219"/>
    <cellStyle name="Currency 3 5 4 3 2" xfId="35220"/>
    <cellStyle name="Currency 3 5 4 3 2 2" xfId="35221"/>
    <cellStyle name="Currency 3 5 4 3 2 3" xfId="57002"/>
    <cellStyle name="Currency 3 5 4 3 3" xfId="35222"/>
    <cellStyle name="Currency 3 5 4 3 4" xfId="35223"/>
    <cellStyle name="Currency 3 5 4 4" xfId="35224"/>
    <cellStyle name="Currency 3 5 4 4 2" xfId="35225"/>
    <cellStyle name="Currency 3 5 4 4 3" xfId="57003"/>
    <cellStyle name="Currency 3 5 4 5" xfId="35226"/>
    <cellStyle name="Currency 3 5 4 6" xfId="35227"/>
    <cellStyle name="Currency 3 5 5" xfId="35228"/>
    <cellStyle name="Currency 3 5 5 2" xfId="35229"/>
    <cellStyle name="Currency 3 5 5 2 2" xfId="35230"/>
    <cellStyle name="Currency 3 5 5 2 2 2" xfId="35231"/>
    <cellStyle name="Currency 3 5 5 2 2 3" xfId="57004"/>
    <cellStyle name="Currency 3 5 5 2 3" xfId="35232"/>
    <cellStyle name="Currency 3 5 5 2 4" xfId="35233"/>
    <cellStyle name="Currency 3 5 5 3" xfId="35234"/>
    <cellStyle name="Currency 3 5 5 3 2" xfId="35235"/>
    <cellStyle name="Currency 3 5 5 3 3" xfId="57005"/>
    <cellStyle name="Currency 3 5 5 4" xfId="35236"/>
    <cellStyle name="Currency 3 5 5 5" xfId="35237"/>
    <cellStyle name="Currency 3 5 6" xfId="35238"/>
    <cellStyle name="Currency 3 5 6 2" xfId="35239"/>
    <cellStyle name="Currency 3 5 6 2 2" xfId="35240"/>
    <cellStyle name="Currency 3 5 6 2 3" xfId="57006"/>
    <cellStyle name="Currency 3 5 6 3" xfId="35241"/>
    <cellStyle name="Currency 3 5 6 4" xfId="35242"/>
    <cellStyle name="Currency 3 5 7" xfId="35243"/>
    <cellStyle name="Currency 3 5 7 2" xfId="35244"/>
    <cellStyle name="Currency 3 5 7 2 2" xfId="35245"/>
    <cellStyle name="Currency 3 5 7 2 3" xfId="57007"/>
    <cellStyle name="Currency 3 5 7 3" xfId="35246"/>
    <cellStyle name="Currency 3 5 7 4" xfId="35247"/>
    <cellStyle name="Currency 3 5 8" xfId="35248"/>
    <cellStyle name="Currency 3 5 8 2" xfId="35249"/>
    <cellStyle name="Currency 3 5 8 3" xfId="57008"/>
    <cellStyle name="Currency 3 5 9" xfId="35250"/>
    <cellStyle name="Currency 3 6" xfId="35251"/>
    <cellStyle name="Currency 3 6 10" xfId="35252"/>
    <cellStyle name="Currency 3 6 2" xfId="35253"/>
    <cellStyle name="Currency 3 6 2 2" xfId="35254"/>
    <cellStyle name="Currency 3 6 2 2 2" xfId="35255"/>
    <cellStyle name="Currency 3 6 2 2 2 2" xfId="35256"/>
    <cellStyle name="Currency 3 6 2 2 2 2 2" xfId="35257"/>
    <cellStyle name="Currency 3 6 2 2 2 2 2 2" xfId="35258"/>
    <cellStyle name="Currency 3 6 2 2 2 2 2 3" xfId="57009"/>
    <cellStyle name="Currency 3 6 2 2 2 2 3" xfId="35259"/>
    <cellStyle name="Currency 3 6 2 2 2 2 4" xfId="35260"/>
    <cellStyle name="Currency 3 6 2 2 2 3" xfId="35261"/>
    <cellStyle name="Currency 3 6 2 2 2 3 2" xfId="35262"/>
    <cellStyle name="Currency 3 6 2 2 2 3 2 2" xfId="35263"/>
    <cellStyle name="Currency 3 6 2 2 2 3 2 3" xfId="57010"/>
    <cellStyle name="Currency 3 6 2 2 2 3 3" xfId="35264"/>
    <cellStyle name="Currency 3 6 2 2 2 3 4" xfId="35265"/>
    <cellStyle name="Currency 3 6 2 2 2 4" xfId="35266"/>
    <cellStyle name="Currency 3 6 2 2 2 4 2" xfId="35267"/>
    <cellStyle name="Currency 3 6 2 2 2 4 3" xfId="57011"/>
    <cellStyle name="Currency 3 6 2 2 2 5" xfId="35268"/>
    <cellStyle name="Currency 3 6 2 2 2 6" xfId="35269"/>
    <cellStyle name="Currency 3 6 2 2 3" xfId="35270"/>
    <cellStyle name="Currency 3 6 2 2 3 2" xfId="35271"/>
    <cellStyle name="Currency 3 6 2 2 3 2 2" xfId="35272"/>
    <cellStyle name="Currency 3 6 2 2 3 2 3" xfId="57012"/>
    <cellStyle name="Currency 3 6 2 2 3 3" xfId="35273"/>
    <cellStyle name="Currency 3 6 2 2 3 4" xfId="35274"/>
    <cellStyle name="Currency 3 6 2 2 4" xfId="35275"/>
    <cellStyle name="Currency 3 6 2 2 4 2" xfId="35276"/>
    <cellStyle name="Currency 3 6 2 2 4 2 2" xfId="35277"/>
    <cellStyle name="Currency 3 6 2 2 4 2 3" xfId="57013"/>
    <cellStyle name="Currency 3 6 2 2 4 3" xfId="35278"/>
    <cellStyle name="Currency 3 6 2 2 4 4" xfId="35279"/>
    <cellStyle name="Currency 3 6 2 2 5" xfId="35280"/>
    <cellStyle name="Currency 3 6 2 2 5 2" xfId="35281"/>
    <cellStyle name="Currency 3 6 2 2 5 3" xfId="57014"/>
    <cellStyle name="Currency 3 6 2 2 6" xfId="35282"/>
    <cellStyle name="Currency 3 6 2 2 7" xfId="35283"/>
    <cellStyle name="Currency 3 6 2 3" xfId="35284"/>
    <cellStyle name="Currency 3 6 2 3 2" xfId="35285"/>
    <cellStyle name="Currency 3 6 2 3 2 2" xfId="35286"/>
    <cellStyle name="Currency 3 6 2 3 2 2 2" xfId="35287"/>
    <cellStyle name="Currency 3 6 2 3 2 2 3" xfId="57015"/>
    <cellStyle name="Currency 3 6 2 3 2 3" xfId="35288"/>
    <cellStyle name="Currency 3 6 2 3 2 4" xfId="35289"/>
    <cellStyle name="Currency 3 6 2 3 3" xfId="35290"/>
    <cellStyle name="Currency 3 6 2 3 3 2" xfId="35291"/>
    <cellStyle name="Currency 3 6 2 3 3 2 2" xfId="35292"/>
    <cellStyle name="Currency 3 6 2 3 3 2 3" xfId="57016"/>
    <cellStyle name="Currency 3 6 2 3 3 3" xfId="35293"/>
    <cellStyle name="Currency 3 6 2 3 3 4" xfId="35294"/>
    <cellStyle name="Currency 3 6 2 3 4" xfId="35295"/>
    <cellStyle name="Currency 3 6 2 3 4 2" xfId="35296"/>
    <cellStyle name="Currency 3 6 2 3 4 3" xfId="57017"/>
    <cellStyle name="Currency 3 6 2 3 5" xfId="35297"/>
    <cellStyle name="Currency 3 6 2 3 6" xfId="35298"/>
    <cellStyle name="Currency 3 6 2 4" xfId="35299"/>
    <cellStyle name="Currency 3 6 2 4 2" xfId="35300"/>
    <cellStyle name="Currency 3 6 2 4 2 2" xfId="35301"/>
    <cellStyle name="Currency 3 6 2 4 2 3" xfId="57018"/>
    <cellStyle name="Currency 3 6 2 4 3" xfId="35302"/>
    <cellStyle name="Currency 3 6 2 4 4" xfId="35303"/>
    <cellStyle name="Currency 3 6 2 5" xfId="35304"/>
    <cellStyle name="Currency 3 6 2 5 2" xfId="35305"/>
    <cellStyle name="Currency 3 6 2 5 2 2" xfId="35306"/>
    <cellStyle name="Currency 3 6 2 5 2 3" xfId="57019"/>
    <cellStyle name="Currency 3 6 2 5 3" xfId="35307"/>
    <cellStyle name="Currency 3 6 2 5 4" xfId="35308"/>
    <cellStyle name="Currency 3 6 2 6" xfId="35309"/>
    <cellStyle name="Currency 3 6 2 6 2" xfId="35310"/>
    <cellStyle name="Currency 3 6 2 6 3" xfId="57020"/>
    <cellStyle name="Currency 3 6 2 7" xfId="35311"/>
    <cellStyle name="Currency 3 6 2 8" xfId="35312"/>
    <cellStyle name="Currency 3 6 3" xfId="35313"/>
    <cellStyle name="Currency 3 6 3 2" xfId="35314"/>
    <cellStyle name="Currency 3 6 3 2 2" xfId="35315"/>
    <cellStyle name="Currency 3 6 3 2 2 2" xfId="35316"/>
    <cellStyle name="Currency 3 6 3 2 2 2 2" xfId="35317"/>
    <cellStyle name="Currency 3 6 3 2 2 2 3" xfId="57021"/>
    <cellStyle name="Currency 3 6 3 2 2 3" xfId="35318"/>
    <cellStyle name="Currency 3 6 3 2 2 4" xfId="35319"/>
    <cellStyle name="Currency 3 6 3 2 3" xfId="35320"/>
    <cellStyle name="Currency 3 6 3 2 3 2" xfId="35321"/>
    <cellStyle name="Currency 3 6 3 2 3 2 2" xfId="35322"/>
    <cellStyle name="Currency 3 6 3 2 3 2 3" xfId="57022"/>
    <cellStyle name="Currency 3 6 3 2 3 3" xfId="35323"/>
    <cellStyle name="Currency 3 6 3 2 3 4" xfId="35324"/>
    <cellStyle name="Currency 3 6 3 2 4" xfId="35325"/>
    <cellStyle name="Currency 3 6 3 2 4 2" xfId="35326"/>
    <cellStyle name="Currency 3 6 3 2 4 3" xfId="57023"/>
    <cellStyle name="Currency 3 6 3 2 5" xfId="35327"/>
    <cellStyle name="Currency 3 6 3 2 6" xfId="35328"/>
    <cellStyle name="Currency 3 6 3 3" xfId="35329"/>
    <cellStyle name="Currency 3 6 3 3 2" xfId="35330"/>
    <cellStyle name="Currency 3 6 3 3 2 2" xfId="35331"/>
    <cellStyle name="Currency 3 6 3 3 2 3" xfId="57024"/>
    <cellStyle name="Currency 3 6 3 3 3" xfId="35332"/>
    <cellStyle name="Currency 3 6 3 3 4" xfId="35333"/>
    <cellStyle name="Currency 3 6 3 4" xfId="35334"/>
    <cellStyle name="Currency 3 6 3 4 2" xfId="35335"/>
    <cellStyle name="Currency 3 6 3 4 2 2" xfId="35336"/>
    <cellStyle name="Currency 3 6 3 4 2 3" xfId="57025"/>
    <cellStyle name="Currency 3 6 3 4 3" xfId="35337"/>
    <cellStyle name="Currency 3 6 3 4 4" xfId="35338"/>
    <cellStyle name="Currency 3 6 3 5" xfId="35339"/>
    <cellStyle name="Currency 3 6 3 5 2" xfId="35340"/>
    <cellStyle name="Currency 3 6 3 5 3" xfId="57026"/>
    <cellStyle name="Currency 3 6 3 6" xfId="35341"/>
    <cellStyle name="Currency 3 6 3 7" xfId="35342"/>
    <cellStyle name="Currency 3 6 4" xfId="35343"/>
    <cellStyle name="Currency 3 6 4 2" xfId="35344"/>
    <cellStyle name="Currency 3 6 4 2 2" xfId="35345"/>
    <cellStyle name="Currency 3 6 4 2 2 2" xfId="35346"/>
    <cellStyle name="Currency 3 6 4 2 2 3" xfId="57027"/>
    <cellStyle name="Currency 3 6 4 2 3" xfId="35347"/>
    <cellStyle name="Currency 3 6 4 2 4" xfId="35348"/>
    <cellStyle name="Currency 3 6 4 3" xfId="35349"/>
    <cellStyle name="Currency 3 6 4 3 2" xfId="35350"/>
    <cellStyle name="Currency 3 6 4 3 2 2" xfId="35351"/>
    <cellStyle name="Currency 3 6 4 3 2 3" xfId="57028"/>
    <cellStyle name="Currency 3 6 4 3 3" xfId="35352"/>
    <cellStyle name="Currency 3 6 4 3 4" xfId="35353"/>
    <cellStyle name="Currency 3 6 4 4" xfId="35354"/>
    <cellStyle name="Currency 3 6 4 4 2" xfId="35355"/>
    <cellStyle name="Currency 3 6 4 4 3" xfId="57029"/>
    <cellStyle name="Currency 3 6 4 5" xfId="35356"/>
    <cellStyle name="Currency 3 6 4 6" xfId="35357"/>
    <cellStyle name="Currency 3 6 5" xfId="35358"/>
    <cellStyle name="Currency 3 6 5 2" xfId="35359"/>
    <cellStyle name="Currency 3 6 5 2 2" xfId="35360"/>
    <cellStyle name="Currency 3 6 5 2 2 2" xfId="35361"/>
    <cellStyle name="Currency 3 6 5 2 2 3" xfId="57030"/>
    <cellStyle name="Currency 3 6 5 2 3" xfId="35362"/>
    <cellStyle name="Currency 3 6 5 2 4" xfId="35363"/>
    <cellStyle name="Currency 3 6 5 3" xfId="35364"/>
    <cellStyle name="Currency 3 6 5 3 2" xfId="35365"/>
    <cellStyle name="Currency 3 6 5 3 3" xfId="57031"/>
    <cellStyle name="Currency 3 6 5 4" xfId="35366"/>
    <cellStyle name="Currency 3 6 5 5" xfId="35367"/>
    <cellStyle name="Currency 3 6 6" xfId="35368"/>
    <cellStyle name="Currency 3 6 6 2" xfId="35369"/>
    <cellStyle name="Currency 3 6 6 2 2" xfId="35370"/>
    <cellStyle name="Currency 3 6 6 2 3" xfId="57032"/>
    <cellStyle name="Currency 3 6 6 3" xfId="35371"/>
    <cellStyle name="Currency 3 6 6 4" xfId="35372"/>
    <cellStyle name="Currency 3 6 7" xfId="35373"/>
    <cellStyle name="Currency 3 6 7 2" xfId="35374"/>
    <cellStyle name="Currency 3 6 7 2 2" xfId="35375"/>
    <cellStyle name="Currency 3 6 7 2 3" xfId="57033"/>
    <cellStyle name="Currency 3 6 7 3" xfId="35376"/>
    <cellStyle name="Currency 3 6 7 4" xfId="35377"/>
    <cellStyle name="Currency 3 6 8" xfId="35378"/>
    <cellStyle name="Currency 3 6 8 2" xfId="35379"/>
    <cellStyle name="Currency 3 6 8 3" xfId="57034"/>
    <cellStyle name="Currency 3 6 9" xfId="35380"/>
    <cellStyle name="Currency 3 7" xfId="35381"/>
    <cellStyle name="Currency 3 7 10" xfId="35382"/>
    <cellStyle name="Currency 3 7 2" xfId="35383"/>
    <cellStyle name="Currency 3 7 2 2" xfId="35384"/>
    <cellStyle name="Currency 3 7 2 2 2" xfId="35385"/>
    <cellStyle name="Currency 3 7 2 2 2 2" xfId="35386"/>
    <cellStyle name="Currency 3 7 2 2 2 2 2" xfId="35387"/>
    <cellStyle name="Currency 3 7 2 2 2 2 2 2" xfId="35388"/>
    <cellStyle name="Currency 3 7 2 2 2 2 2 3" xfId="57035"/>
    <cellStyle name="Currency 3 7 2 2 2 2 3" xfId="35389"/>
    <cellStyle name="Currency 3 7 2 2 2 2 4" xfId="35390"/>
    <cellStyle name="Currency 3 7 2 2 2 3" xfId="35391"/>
    <cellStyle name="Currency 3 7 2 2 2 3 2" xfId="35392"/>
    <cellStyle name="Currency 3 7 2 2 2 3 2 2" xfId="35393"/>
    <cellStyle name="Currency 3 7 2 2 2 3 2 3" xfId="57036"/>
    <cellStyle name="Currency 3 7 2 2 2 3 3" xfId="35394"/>
    <cellStyle name="Currency 3 7 2 2 2 3 4" xfId="35395"/>
    <cellStyle name="Currency 3 7 2 2 2 4" xfId="35396"/>
    <cellStyle name="Currency 3 7 2 2 2 4 2" xfId="35397"/>
    <cellStyle name="Currency 3 7 2 2 2 4 3" xfId="57037"/>
    <cellStyle name="Currency 3 7 2 2 2 5" xfId="35398"/>
    <cellStyle name="Currency 3 7 2 2 2 6" xfId="35399"/>
    <cellStyle name="Currency 3 7 2 2 3" xfId="35400"/>
    <cellStyle name="Currency 3 7 2 2 3 2" xfId="35401"/>
    <cellStyle name="Currency 3 7 2 2 3 2 2" xfId="35402"/>
    <cellStyle name="Currency 3 7 2 2 3 2 3" xfId="57038"/>
    <cellStyle name="Currency 3 7 2 2 3 3" xfId="35403"/>
    <cellStyle name="Currency 3 7 2 2 3 4" xfId="35404"/>
    <cellStyle name="Currency 3 7 2 2 4" xfId="35405"/>
    <cellStyle name="Currency 3 7 2 2 4 2" xfId="35406"/>
    <cellStyle name="Currency 3 7 2 2 4 2 2" xfId="35407"/>
    <cellStyle name="Currency 3 7 2 2 4 2 3" xfId="57039"/>
    <cellStyle name="Currency 3 7 2 2 4 3" xfId="35408"/>
    <cellStyle name="Currency 3 7 2 2 4 4" xfId="35409"/>
    <cellStyle name="Currency 3 7 2 2 5" xfId="35410"/>
    <cellStyle name="Currency 3 7 2 2 5 2" xfId="35411"/>
    <cellStyle name="Currency 3 7 2 2 5 3" xfId="57040"/>
    <cellStyle name="Currency 3 7 2 2 6" xfId="35412"/>
    <cellStyle name="Currency 3 7 2 2 7" xfId="35413"/>
    <cellStyle name="Currency 3 7 2 3" xfId="35414"/>
    <cellStyle name="Currency 3 7 2 3 2" xfId="35415"/>
    <cellStyle name="Currency 3 7 2 3 2 2" xfId="35416"/>
    <cellStyle name="Currency 3 7 2 3 2 2 2" xfId="35417"/>
    <cellStyle name="Currency 3 7 2 3 2 2 3" xfId="57041"/>
    <cellStyle name="Currency 3 7 2 3 2 3" xfId="35418"/>
    <cellStyle name="Currency 3 7 2 3 2 4" xfId="35419"/>
    <cellStyle name="Currency 3 7 2 3 3" xfId="35420"/>
    <cellStyle name="Currency 3 7 2 3 3 2" xfId="35421"/>
    <cellStyle name="Currency 3 7 2 3 3 2 2" xfId="35422"/>
    <cellStyle name="Currency 3 7 2 3 3 2 3" xfId="57042"/>
    <cellStyle name="Currency 3 7 2 3 3 3" xfId="35423"/>
    <cellStyle name="Currency 3 7 2 3 3 4" xfId="35424"/>
    <cellStyle name="Currency 3 7 2 3 4" xfId="35425"/>
    <cellStyle name="Currency 3 7 2 3 4 2" xfId="35426"/>
    <cellStyle name="Currency 3 7 2 3 4 3" xfId="57043"/>
    <cellStyle name="Currency 3 7 2 3 5" xfId="35427"/>
    <cellStyle name="Currency 3 7 2 3 6" xfId="35428"/>
    <cellStyle name="Currency 3 7 2 4" xfId="35429"/>
    <cellStyle name="Currency 3 7 2 4 2" xfId="35430"/>
    <cellStyle name="Currency 3 7 2 4 2 2" xfId="35431"/>
    <cellStyle name="Currency 3 7 2 4 2 3" xfId="57044"/>
    <cellStyle name="Currency 3 7 2 4 3" xfId="35432"/>
    <cellStyle name="Currency 3 7 2 4 4" xfId="35433"/>
    <cellStyle name="Currency 3 7 2 5" xfId="35434"/>
    <cellStyle name="Currency 3 7 2 5 2" xfId="35435"/>
    <cellStyle name="Currency 3 7 2 5 2 2" xfId="35436"/>
    <cellStyle name="Currency 3 7 2 5 2 3" xfId="57045"/>
    <cellStyle name="Currency 3 7 2 5 3" xfId="35437"/>
    <cellStyle name="Currency 3 7 2 5 4" xfId="35438"/>
    <cellStyle name="Currency 3 7 2 6" xfId="35439"/>
    <cellStyle name="Currency 3 7 2 6 2" xfId="35440"/>
    <cellStyle name="Currency 3 7 2 6 3" xfId="57046"/>
    <cellStyle name="Currency 3 7 2 7" xfId="35441"/>
    <cellStyle name="Currency 3 7 2 8" xfId="35442"/>
    <cellStyle name="Currency 3 7 3" xfId="35443"/>
    <cellStyle name="Currency 3 7 3 2" xfId="35444"/>
    <cellStyle name="Currency 3 7 3 2 2" xfId="35445"/>
    <cellStyle name="Currency 3 7 3 2 2 2" xfId="35446"/>
    <cellStyle name="Currency 3 7 3 2 2 2 2" xfId="35447"/>
    <cellStyle name="Currency 3 7 3 2 2 2 3" xfId="57047"/>
    <cellStyle name="Currency 3 7 3 2 2 3" xfId="35448"/>
    <cellStyle name="Currency 3 7 3 2 2 4" xfId="35449"/>
    <cellStyle name="Currency 3 7 3 2 3" xfId="35450"/>
    <cellStyle name="Currency 3 7 3 2 3 2" xfId="35451"/>
    <cellStyle name="Currency 3 7 3 2 3 2 2" xfId="35452"/>
    <cellStyle name="Currency 3 7 3 2 3 2 3" xfId="57048"/>
    <cellStyle name="Currency 3 7 3 2 3 3" xfId="35453"/>
    <cellStyle name="Currency 3 7 3 2 3 4" xfId="35454"/>
    <cellStyle name="Currency 3 7 3 2 4" xfId="35455"/>
    <cellStyle name="Currency 3 7 3 2 4 2" xfId="35456"/>
    <cellStyle name="Currency 3 7 3 2 4 3" xfId="57049"/>
    <cellStyle name="Currency 3 7 3 2 5" xfId="35457"/>
    <cellStyle name="Currency 3 7 3 2 6" xfId="35458"/>
    <cellStyle name="Currency 3 7 3 3" xfId="35459"/>
    <cellStyle name="Currency 3 7 3 3 2" xfId="35460"/>
    <cellStyle name="Currency 3 7 3 3 2 2" xfId="35461"/>
    <cellStyle name="Currency 3 7 3 3 2 3" xfId="57050"/>
    <cellStyle name="Currency 3 7 3 3 3" xfId="35462"/>
    <cellStyle name="Currency 3 7 3 3 4" xfId="35463"/>
    <cellStyle name="Currency 3 7 3 4" xfId="35464"/>
    <cellStyle name="Currency 3 7 3 4 2" xfId="35465"/>
    <cellStyle name="Currency 3 7 3 4 2 2" xfId="35466"/>
    <cellStyle name="Currency 3 7 3 4 2 3" xfId="57051"/>
    <cellStyle name="Currency 3 7 3 4 3" xfId="35467"/>
    <cellStyle name="Currency 3 7 3 4 4" xfId="35468"/>
    <cellStyle name="Currency 3 7 3 5" xfId="35469"/>
    <cellStyle name="Currency 3 7 3 5 2" xfId="35470"/>
    <cellStyle name="Currency 3 7 3 5 3" xfId="57052"/>
    <cellStyle name="Currency 3 7 3 6" xfId="35471"/>
    <cellStyle name="Currency 3 7 3 7" xfId="35472"/>
    <cellStyle name="Currency 3 7 4" xfId="35473"/>
    <cellStyle name="Currency 3 7 4 2" xfId="35474"/>
    <cellStyle name="Currency 3 7 4 2 2" xfId="35475"/>
    <cellStyle name="Currency 3 7 4 2 2 2" xfId="35476"/>
    <cellStyle name="Currency 3 7 4 2 2 3" xfId="57053"/>
    <cellStyle name="Currency 3 7 4 2 3" xfId="35477"/>
    <cellStyle name="Currency 3 7 4 2 4" xfId="35478"/>
    <cellStyle name="Currency 3 7 4 3" xfId="35479"/>
    <cellStyle name="Currency 3 7 4 3 2" xfId="35480"/>
    <cellStyle name="Currency 3 7 4 3 2 2" xfId="35481"/>
    <cellStyle name="Currency 3 7 4 3 2 3" xfId="57054"/>
    <cellStyle name="Currency 3 7 4 3 3" xfId="35482"/>
    <cellStyle name="Currency 3 7 4 3 4" xfId="35483"/>
    <cellStyle name="Currency 3 7 4 4" xfId="35484"/>
    <cellStyle name="Currency 3 7 4 4 2" xfId="35485"/>
    <cellStyle name="Currency 3 7 4 4 3" xfId="57055"/>
    <cellStyle name="Currency 3 7 4 5" xfId="35486"/>
    <cellStyle name="Currency 3 7 4 6" xfId="35487"/>
    <cellStyle name="Currency 3 7 5" xfId="35488"/>
    <cellStyle name="Currency 3 7 5 2" xfId="35489"/>
    <cellStyle name="Currency 3 7 5 2 2" xfId="35490"/>
    <cellStyle name="Currency 3 7 5 2 2 2" xfId="35491"/>
    <cellStyle name="Currency 3 7 5 2 2 3" xfId="57056"/>
    <cellStyle name="Currency 3 7 5 2 3" xfId="35492"/>
    <cellStyle name="Currency 3 7 5 2 4" xfId="35493"/>
    <cellStyle name="Currency 3 7 5 3" xfId="35494"/>
    <cellStyle name="Currency 3 7 5 3 2" xfId="35495"/>
    <cellStyle name="Currency 3 7 5 3 3" xfId="57057"/>
    <cellStyle name="Currency 3 7 5 4" xfId="35496"/>
    <cellStyle name="Currency 3 7 5 5" xfId="35497"/>
    <cellStyle name="Currency 3 7 6" xfId="35498"/>
    <cellStyle name="Currency 3 7 6 2" xfId="35499"/>
    <cellStyle name="Currency 3 7 6 2 2" xfId="35500"/>
    <cellStyle name="Currency 3 7 6 2 3" xfId="57058"/>
    <cellStyle name="Currency 3 7 6 3" xfId="35501"/>
    <cellStyle name="Currency 3 7 6 4" xfId="35502"/>
    <cellStyle name="Currency 3 7 7" xfId="35503"/>
    <cellStyle name="Currency 3 7 7 2" xfId="35504"/>
    <cellStyle name="Currency 3 7 7 2 2" xfId="35505"/>
    <cellStyle name="Currency 3 7 7 2 3" xfId="57059"/>
    <cellStyle name="Currency 3 7 7 3" xfId="35506"/>
    <cellStyle name="Currency 3 7 7 4" xfId="35507"/>
    <cellStyle name="Currency 3 7 8" xfId="35508"/>
    <cellStyle name="Currency 3 7 8 2" xfId="35509"/>
    <cellStyle name="Currency 3 7 8 3" xfId="57060"/>
    <cellStyle name="Currency 3 7 9" xfId="35510"/>
    <cellStyle name="Currency 3 8" xfId="35511"/>
    <cellStyle name="Currency 3 8 2" xfId="35512"/>
    <cellStyle name="Currency 3 8 2 2" xfId="35513"/>
    <cellStyle name="Currency 3 8 2 2 2" xfId="35514"/>
    <cellStyle name="Currency 3 8 2 2 2 2" xfId="35515"/>
    <cellStyle name="Currency 3 8 2 2 2 2 2" xfId="35516"/>
    <cellStyle name="Currency 3 8 2 2 2 2 3" xfId="57061"/>
    <cellStyle name="Currency 3 8 2 2 2 3" xfId="35517"/>
    <cellStyle name="Currency 3 8 2 2 2 4" xfId="35518"/>
    <cellStyle name="Currency 3 8 2 2 3" xfId="35519"/>
    <cellStyle name="Currency 3 8 2 2 3 2" xfId="35520"/>
    <cellStyle name="Currency 3 8 2 2 3 2 2" xfId="35521"/>
    <cellStyle name="Currency 3 8 2 2 3 2 3" xfId="57062"/>
    <cellStyle name="Currency 3 8 2 2 3 3" xfId="35522"/>
    <cellStyle name="Currency 3 8 2 2 3 4" xfId="35523"/>
    <cellStyle name="Currency 3 8 2 2 4" xfId="35524"/>
    <cellStyle name="Currency 3 8 2 2 4 2" xfId="35525"/>
    <cellStyle name="Currency 3 8 2 2 4 3" xfId="57063"/>
    <cellStyle name="Currency 3 8 2 2 5" xfId="35526"/>
    <cellStyle name="Currency 3 8 2 2 6" xfId="35527"/>
    <cellStyle name="Currency 3 8 2 3" xfId="35528"/>
    <cellStyle name="Currency 3 8 2 3 2" xfId="35529"/>
    <cellStyle name="Currency 3 8 2 3 2 2" xfId="35530"/>
    <cellStyle name="Currency 3 8 2 3 2 3" xfId="57064"/>
    <cellStyle name="Currency 3 8 2 3 3" xfId="35531"/>
    <cellStyle name="Currency 3 8 2 3 4" xfId="35532"/>
    <cellStyle name="Currency 3 8 2 4" xfId="35533"/>
    <cellStyle name="Currency 3 8 2 4 2" xfId="35534"/>
    <cellStyle name="Currency 3 8 2 4 2 2" xfId="35535"/>
    <cellStyle name="Currency 3 8 2 4 2 3" xfId="57065"/>
    <cellStyle name="Currency 3 8 2 4 3" xfId="35536"/>
    <cellStyle name="Currency 3 8 2 4 4" xfId="35537"/>
    <cellStyle name="Currency 3 8 2 5" xfId="35538"/>
    <cellStyle name="Currency 3 8 2 5 2" xfId="35539"/>
    <cellStyle name="Currency 3 8 2 5 3" xfId="57066"/>
    <cellStyle name="Currency 3 8 2 6" xfId="35540"/>
    <cellStyle name="Currency 3 8 2 7" xfId="35541"/>
    <cellStyle name="Currency 3 8 3" xfId="35542"/>
    <cellStyle name="Currency 3 8 3 2" xfId="35543"/>
    <cellStyle name="Currency 3 8 3 2 2" xfId="35544"/>
    <cellStyle name="Currency 3 8 3 2 2 2" xfId="35545"/>
    <cellStyle name="Currency 3 8 3 2 2 3" xfId="57067"/>
    <cellStyle name="Currency 3 8 3 2 3" xfId="35546"/>
    <cellStyle name="Currency 3 8 3 2 4" xfId="35547"/>
    <cellStyle name="Currency 3 8 3 3" xfId="35548"/>
    <cellStyle name="Currency 3 8 3 3 2" xfId="35549"/>
    <cellStyle name="Currency 3 8 3 3 2 2" xfId="35550"/>
    <cellStyle name="Currency 3 8 3 3 2 3" xfId="57068"/>
    <cellStyle name="Currency 3 8 3 3 3" xfId="35551"/>
    <cellStyle name="Currency 3 8 3 3 4" xfId="35552"/>
    <cellStyle name="Currency 3 8 3 4" xfId="35553"/>
    <cellStyle name="Currency 3 8 3 4 2" xfId="35554"/>
    <cellStyle name="Currency 3 8 3 4 3" xfId="57069"/>
    <cellStyle name="Currency 3 8 3 5" xfId="35555"/>
    <cellStyle name="Currency 3 8 3 6" xfId="35556"/>
    <cellStyle name="Currency 3 8 4" xfId="35557"/>
    <cellStyle name="Currency 3 8 4 2" xfId="35558"/>
    <cellStyle name="Currency 3 8 4 2 2" xfId="35559"/>
    <cellStyle name="Currency 3 8 4 2 3" xfId="57070"/>
    <cellStyle name="Currency 3 8 4 3" xfId="35560"/>
    <cellStyle name="Currency 3 8 4 4" xfId="35561"/>
    <cellStyle name="Currency 3 8 5" xfId="35562"/>
    <cellStyle name="Currency 3 8 5 2" xfId="35563"/>
    <cellStyle name="Currency 3 8 5 2 2" xfId="35564"/>
    <cellStyle name="Currency 3 8 5 2 3" xfId="57071"/>
    <cellStyle name="Currency 3 8 5 3" xfId="35565"/>
    <cellStyle name="Currency 3 8 5 4" xfId="35566"/>
    <cellStyle name="Currency 3 8 6" xfId="35567"/>
    <cellStyle name="Currency 3 8 6 2" xfId="35568"/>
    <cellStyle name="Currency 3 8 6 3" xfId="57072"/>
    <cellStyle name="Currency 3 8 7" xfId="35569"/>
    <cellStyle name="Currency 3 8 8" xfId="35570"/>
    <cellStyle name="Currency 3 9" xfId="35571"/>
    <cellStyle name="Currency 3 9 2" xfId="35572"/>
    <cellStyle name="Currency 3 9 2 2" xfId="35573"/>
    <cellStyle name="Currency 3 9 2 2 2" xfId="35574"/>
    <cellStyle name="Currency 3 9 2 2 2 2" xfId="35575"/>
    <cellStyle name="Currency 3 9 2 2 2 3" xfId="57073"/>
    <cellStyle name="Currency 3 9 2 2 3" xfId="35576"/>
    <cellStyle name="Currency 3 9 2 2 4" xfId="35577"/>
    <cellStyle name="Currency 3 9 2 3" xfId="35578"/>
    <cellStyle name="Currency 3 9 2 3 2" xfId="35579"/>
    <cellStyle name="Currency 3 9 2 3 2 2" xfId="35580"/>
    <cellStyle name="Currency 3 9 2 3 2 3" xfId="57074"/>
    <cellStyle name="Currency 3 9 2 3 3" xfId="35581"/>
    <cellStyle name="Currency 3 9 2 3 4" xfId="35582"/>
    <cellStyle name="Currency 3 9 2 4" xfId="35583"/>
    <cellStyle name="Currency 3 9 2 4 2" xfId="35584"/>
    <cellStyle name="Currency 3 9 2 4 3" xfId="57075"/>
    <cellStyle name="Currency 3 9 2 5" xfId="35585"/>
    <cellStyle name="Currency 3 9 2 6" xfId="35586"/>
    <cellStyle name="Currency 3 9 3" xfId="35587"/>
    <cellStyle name="Currency 3 9 3 2" xfId="35588"/>
    <cellStyle name="Currency 3 9 3 2 2" xfId="35589"/>
    <cellStyle name="Currency 3 9 3 2 3" xfId="57076"/>
    <cellStyle name="Currency 3 9 3 3" xfId="35590"/>
    <cellStyle name="Currency 3 9 3 4" xfId="35591"/>
    <cellStyle name="Currency 3 9 4" xfId="35592"/>
    <cellStyle name="Currency 3 9 4 2" xfId="35593"/>
    <cellStyle name="Currency 3 9 4 2 2" xfId="35594"/>
    <cellStyle name="Currency 3 9 4 2 3" xfId="57077"/>
    <cellStyle name="Currency 3 9 4 3" xfId="35595"/>
    <cellStyle name="Currency 3 9 4 4" xfId="35596"/>
    <cellStyle name="Currency 3 9 5" xfId="35597"/>
    <cellStyle name="Currency 3 9 5 2" xfId="35598"/>
    <cellStyle name="Currency 3 9 5 3" xfId="57078"/>
    <cellStyle name="Currency 3 9 6" xfId="35599"/>
    <cellStyle name="Currency 3 9 7" xfId="35600"/>
    <cellStyle name="Currency 4" xfId="35601"/>
    <cellStyle name="Currency 5" xfId="35602"/>
    <cellStyle name="Currency 5 10" xfId="35603"/>
    <cellStyle name="Currency 5 11" xfId="35604"/>
    <cellStyle name="Currency 5 2" xfId="35605"/>
    <cellStyle name="Currency 5 2 10" xfId="35606"/>
    <cellStyle name="Currency 5 2 2" xfId="35607"/>
    <cellStyle name="Currency 5 2 2 2" xfId="35608"/>
    <cellStyle name="Currency 5 2 2 2 2" xfId="35609"/>
    <cellStyle name="Currency 5 2 2 2 2 2" xfId="35610"/>
    <cellStyle name="Currency 5 2 2 2 2 2 2" xfId="35611"/>
    <cellStyle name="Currency 5 2 2 2 2 2 2 2" xfId="35612"/>
    <cellStyle name="Currency 5 2 2 2 2 2 2 3" xfId="57079"/>
    <cellStyle name="Currency 5 2 2 2 2 2 3" xfId="35613"/>
    <cellStyle name="Currency 5 2 2 2 2 2 4" xfId="35614"/>
    <cellStyle name="Currency 5 2 2 2 2 3" xfId="35615"/>
    <cellStyle name="Currency 5 2 2 2 2 3 2" xfId="35616"/>
    <cellStyle name="Currency 5 2 2 2 2 3 2 2" xfId="35617"/>
    <cellStyle name="Currency 5 2 2 2 2 3 2 3" xfId="57080"/>
    <cellStyle name="Currency 5 2 2 2 2 3 3" xfId="35618"/>
    <cellStyle name="Currency 5 2 2 2 2 3 4" xfId="35619"/>
    <cellStyle name="Currency 5 2 2 2 2 4" xfId="35620"/>
    <cellStyle name="Currency 5 2 2 2 2 4 2" xfId="35621"/>
    <cellStyle name="Currency 5 2 2 2 2 4 3" xfId="57081"/>
    <cellStyle name="Currency 5 2 2 2 2 5" xfId="35622"/>
    <cellStyle name="Currency 5 2 2 2 2 6" xfId="35623"/>
    <cellStyle name="Currency 5 2 2 2 3" xfId="35624"/>
    <cellStyle name="Currency 5 2 2 2 3 2" xfId="35625"/>
    <cellStyle name="Currency 5 2 2 2 3 2 2" xfId="35626"/>
    <cellStyle name="Currency 5 2 2 2 3 2 3" xfId="57082"/>
    <cellStyle name="Currency 5 2 2 2 3 3" xfId="35627"/>
    <cellStyle name="Currency 5 2 2 2 3 4" xfId="35628"/>
    <cellStyle name="Currency 5 2 2 2 4" xfId="35629"/>
    <cellStyle name="Currency 5 2 2 2 4 2" xfId="35630"/>
    <cellStyle name="Currency 5 2 2 2 4 2 2" xfId="35631"/>
    <cellStyle name="Currency 5 2 2 2 4 2 3" xfId="57083"/>
    <cellStyle name="Currency 5 2 2 2 4 3" xfId="35632"/>
    <cellStyle name="Currency 5 2 2 2 4 4" xfId="35633"/>
    <cellStyle name="Currency 5 2 2 2 5" xfId="35634"/>
    <cellStyle name="Currency 5 2 2 2 5 2" xfId="35635"/>
    <cellStyle name="Currency 5 2 2 2 5 3" xfId="57084"/>
    <cellStyle name="Currency 5 2 2 2 6" xfId="35636"/>
    <cellStyle name="Currency 5 2 2 2 7" xfId="35637"/>
    <cellStyle name="Currency 5 2 2 3" xfId="35638"/>
    <cellStyle name="Currency 5 2 2 3 2" xfId="35639"/>
    <cellStyle name="Currency 5 2 2 3 2 2" xfId="35640"/>
    <cellStyle name="Currency 5 2 2 3 2 2 2" xfId="35641"/>
    <cellStyle name="Currency 5 2 2 3 2 2 3" xfId="57085"/>
    <cellStyle name="Currency 5 2 2 3 2 3" xfId="35642"/>
    <cellStyle name="Currency 5 2 2 3 2 4" xfId="35643"/>
    <cellStyle name="Currency 5 2 2 3 3" xfId="35644"/>
    <cellStyle name="Currency 5 2 2 3 3 2" xfId="35645"/>
    <cellStyle name="Currency 5 2 2 3 3 2 2" xfId="35646"/>
    <cellStyle name="Currency 5 2 2 3 3 2 3" xfId="57086"/>
    <cellStyle name="Currency 5 2 2 3 3 3" xfId="35647"/>
    <cellStyle name="Currency 5 2 2 3 3 4" xfId="35648"/>
    <cellStyle name="Currency 5 2 2 3 4" xfId="35649"/>
    <cellStyle name="Currency 5 2 2 3 4 2" xfId="35650"/>
    <cellStyle name="Currency 5 2 2 3 4 3" xfId="57087"/>
    <cellStyle name="Currency 5 2 2 3 5" xfId="35651"/>
    <cellStyle name="Currency 5 2 2 3 6" xfId="35652"/>
    <cellStyle name="Currency 5 2 2 4" xfId="35653"/>
    <cellStyle name="Currency 5 2 2 4 2" xfId="35654"/>
    <cellStyle name="Currency 5 2 2 4 2 2" xfId="35655"/>
    <cellStyle name="Currency 5 2 2 4 2 3" xfId="57088"/>
    <cellStyle name="Currency 5 2 2 4 3" xfId="35656"/>
    <cellStyle name="Currency 5 2 2 4 4" xfId="35657"/>
    <cellStyle name="Currency 5 2 2 5" xfId="35658"/>
    <cellStyle name="Currency 5 2 2 5 2" xfId="35659"/>
    <cellStyle name="Currency 5 2 2 5 2 2" xfId="35660"/>
    <cellStyle name="Currency 5 2 2 5 2 3" xfId="57089"/>
    <cellStyle name="Currency 5 2 2 5 3" xfId="35661"/>
    <cellStyle name="Currency 5 2 2 5 4" xfId="35662"/>
    <cellStyle name="Currency 5 2 2 6" xfId="35663"/>
    <cellStyle name="Currency 5 2 2 6 2" xfId="35664"/>
    <cellStyle name="Currency 5 2 2 6 3" xfId="57090"/>
    <cellStyle name="Currency 5 2 2 7" xfId="35665"/>
    <cellStyle name="Currency 5 2 2 8" xfId="35666"/>
    <cellStyle name="Currency 5 2 3" xfId="35667"/>
    <cellStyle name="Currency 5 2 3 2" xfId="35668"/>
    <cellStyle name="Currency 5 2 3 2 2" xfId="35669"/>
    <cellStyle name="Currency 5 2 3 2 2 2" xfId="35670"/>
    <cellStyle name="Currency 5 2 3 2 2 2 2" xfId="35671"/>
    <cellStyle name="Currency 5 2 3 2 2 2 3" xfId="57091"/>
    <cellStyle name="Currency 5 2 3 2 2 3" xfId="35672"/>
    <cellStyle name="Currency 5 2 3 2 2 4" xfId="35673"/>
    <cellStyle name="Currency 5 2 3 2 3" xfId="35674"/>
    <cellStyle name="Currency 5 2 3 2 3 2" xfId="35675"/>
    <cellStyle name="Currency 5 2 3 2 3 2 2" xfId="35676"/>
    <cellStyle name="Currency 5 2 3 2 3 2 3" xfId="57092"/>
    <cellStyle name="Currency 5 2 3 2 3 3" xfId="35677"/>
    <cellStyle name="Currency 5 2 3 2 3 4" xfId="35678"/>
    <cellStyle name="Currency 5 2 3 2 4" xfId="35679"/>
    <cellStyle name="Currency 5 2 3 2 4 2" xfId="35680"/>
    <cellStyle name="Currency 5 2 3 2 4 3" xfId="57093"/>
    <cellStyle name="Currency 5 2 3 2 5" xfId="35681"/>
    <cellStyle name="Currency 5 2 3 2 6" xfId="35682"/>
    <cellStyle name="Currency 5 2 3 3" xfId="35683"/>
    <cellStyle name="Currency 5 2 3 3 2" xfId="35684"/>
    <cellStyle name="Currency 5 2 3 3 2 2" xfId="35685"/>
    <cellStyle name="Currency 5 2 3 3 2 3" xfId="57094"/>
    <cellStyle name="Currency 5 2 3 3 3" xfId="35686"/>
    <cellStyle name="Currency 5 2 3 3 4" xfId="35687"/>
    <cellStyle name="Currency 5 2 3 4" xfId="35688"/>
    <cellStyle name="Currency 5 2 3 4 2" xfId="35689"/>
    <cellStyle name="Currency 5 2 3 4 2 2" xfId="35690"/>
    <cellStyle name="Currency 5 2 3 4 2 3" xfId="57095"/>
    <cellStyle name="Currency 5 2 3 4 3" xfId="35691"/>
    <cellStyle name="Currency 5 2 3 4 4" xfId="35692"/>
    <cellStyle name="Currency 5 2 3 5" xfId="35693"/>
    <cellStyle name="Currency 5 2 3 5 2" xfId="35694"/>
    <cellStyle name="Currency 5 2 3 5 3" xfId="57096"/>
    <cellStyle name="Currency 5 2 3 6" xfId="35695"/>
    <cellStyle name="Currency 5 2 3 7" xfId="35696"/>
    <cellStyle name="Currency 5 2 4" xfId="35697"/>
    <cellStyle name="Currency 5 2 4 2" xfId="35698"/>
    <cellStyle name="Currency 5 2 4 2 2" xfId="35699"/>
    <cellStyle name="Currency 5 2 4 2 2 2" xfId="35700"/>
    <cellStyle name="Currency 5 2 4 2 2 3" xfId="57097"/>
    <cellStyle name="Currency 5 2 4 2 3" xfId="35701"/>
    <cellStyle name="Currency 5 2 4 2 4" xfId="35702"/>
    <cellStyle name="Currency 5 2 4 3" xfId="35703"/>
    <cellStyle name="Currency 5 2 4 3 2" xfId="35704"/>
    <cellStyle name="Currency 5 2 4 3 2 2" xfId="35705"/>
    <cellStyle name="Currency 5 2 4 3 2 3" xfId="57098"/>
    <cellStyle name="Currency 5 2 4 3 3" xfId="35706"/>
    <cellStyle name="Currency 5 2 4 3 4" xfId="35707"/>
    <cellStyle name="Currency 5 2 4 4" xfId="35708"/>
    <cellStyle name="Currency 5 2 4 4 2" xfId="35709"/>
    <cellStyle name="Currency 5 2 4 4 3" xfId="57099"/>
    <cellStyle name="Currency 5 2 4 5" xfId="35710"/>
    <cellStyle name="Currency 5 2 4 6" xfId="35711"/>
    <cellStyle name="Currency 5 2 5" xfId="35712"/>
    <cellStyle name="Currency 5 2 5 2" xfId="35713"/>
    <cellStyle name="Currency 5 2 5 2 2" xfId="35714"/>
    <cellStyle name="Currency 5 2 5 2 2 2" xfId="35715"/>
    <cellStyle name="Currency 5 2 5 2 2 3" xfId="57100"/>
    <cellStyle name="Currency 5 2 5 2 3" xfId="35716"/>
    <cellStyle name="Currency 5 2 5 2 4" xfId="35717"/>
    <cellStyle name="Currency 5 2 5 3" xfId="35718"/>
    <cellStyle name="Currency 5 2 5 3 2" xfId="35719"/>
    <cellStyle name="Currency 5 2 5 3 3" xfId="57101"/>
    <cellStyle name="Currency 5 2 5 4" xfId="35720"/>
    <cellStyle name="Currency 5 2 5 5" xfId="35721"/>
    <cellStyle name="Currency 5 2 6" xfId="35722"/>
    <cellStyle name="Currency 5 2 6 2" xfId="35723"/>
    <cellStyle name="Currency 5 2 6 2 2" xfId="35724"/>
    <cellStyle name="Currency 5 2 6 2 3" xfId="57102"/>
    <cellStyle name="Currency 5 2 6 3" xfId="35725"/>
    <cellStyle name="Currency 5 2 6 4" xfId="35726"/>
    <cellStyle name="Currency 5 2 7" xfId="35727"/>
    <cellStyle name="Currency 5 2 7 2" xfId="35728"/>
    <cellStyle name="Currency 5 2 7 2 2" xfId="35729"/>
    <cellStyle name="Currency 5 2 7 2 3" xfId="57103"/>
    <cellStyle name="Currency 5 2 7 3" xfId="35730"/>
    <cellStyle name="Currency 5 2 7 4" xfId="35731"/>
    <cellStyle name="Currency 5 2 8" xfId="35732"/>
    <cellStyle name="Currency 5 2 8 2" xfId="35733"/>
    <cellStyle name="Currency 5 2 8 3" xfId="57104"/>
    <cellStyle name="Currency 5 2 9" xfId="35734"/>
    <cellStyle name="Currency 5 3" xfId="35735"/>
    <cellStyle name="Currency 5 3 2" xfId="35736"/>
    <cellStyle name="Currency 5 3 2 2" xfId="35737"/>
    <cellStyle name="Currency 5 3 2 2 2" xfId="35738"/>
    <cellStyle name="Currency 5 3 2 2 2 2" xfId="35739"/>
    <cellStyle name="Currency 5 3 2 2 2 2 2" xfId="35740"/>
    <cellStyle name="Currency 5 3 2 2 2 2 3" xfId="57105"/>
    <cellStyle name="Currency 5 3 2 2 2 3" xfId="35741"/>
    <cellStyle name="Currency 5 3 2 2 2 4" xfId="35742"/>
    <cellStyle name="Currency 5 3 2 2 3" xfId="35743"/>
    <cellStyle name="Currency 5 3 2 2 3 2" xfId="35744"/>
    <cellStyle name="Currency 5 3 2 2 3 2 2" xfId="35745"/>
    <cellStyle name="Currency 5 3 2 2 3 2 3" xfId="57106"/>
    <cellStyle name="Currency 5 3 2 2 3 3" xfId="35746"/>
    <cellStyle name="Currency 5 3 2 2 3 4" xfId="35747"/>
    <cellStyle name="Currency 5 3 2 2 4" xfId="35748"/>
    <cellStyle name="Currency 5 3 2 2 4 2" xfId="35749"/>
    <cellStyle name="Currency 5 3 2 2 4 3" xfId="57107"/>
    <cellStyle name="Currency 5 3 2 2 5" xfId="35750"/>
    <cellStyle name="Currency 5 3 2 2 6" xfId="35751"/>
    <cellStyle name="Currency 5 3 2 3" xfId="35752"/>
    <cellStyle name="Currency 5 3 2 3 2" xfId="35753"/>
    <cellStyle name="Currency 5 3 2 3 2 2" xfId="35754"/>
    <cellStyle name="Currency 5 3 2 3 2 3" xfId="57108"/>
    <cellStyle name="Currency 5 3 2 3 3" xfId="35755"/>
    <cellStyle name="Currency 5 3 2 3 4" xfId="35756"/>
    <cellStyle name="Currency 5 3 2 4" xfId="35757"/>
    <cellStyle name="Currency 5 3 2 4 2" xfId="35758"/>
    <cellStyle name="Currency 5 3 2 4 2 2" xfId="35759"/>
    <cellStyle name="Currency 5 3 2 4 2 3" xfId="57109"/>
    <cellStyle name="Currency 5 3 2 4 3" xfId="35760"/>
    <cellStyle name="Currency 5 3 2 4 4" xfId="35761"/>
    <cellStyle name="Currency 5 3 2 5" xfId="35762"/>
    <cellStyle name="Currency 5 3 2 5 2" xfId="35763"/>
    <cellStyle name="Currency 5 3 2 5 3" xfId="57110"/>
    <cellStyle name="Currency 5 3 2 6" xfId="35764"/>
    <cellStyle name="Currency 5 3 2 7" xfId="35765"/>
    <cellStyle name="Currency 5 3 3" xfId="35766"/>
    <cellStyle name="Currency 5 3 3 2" xfId="35767"/>
    <cellStyle name="Currency 5 3 3 2 2" xfId="35768"/>
    <cellStyle name="Currency 5 3 3 2 2 2" xfId="35769"/>
    <cellStyle name="Currency 5 3 3 2 2 3" xfId="57111"/>
    <cellStyle name="Currency 5 3 3 2 3" xfId="35770"/>
    <cellStyle name="Currency 5 3 3 2 4" xfId="35771"/>
    <cellStyle name="Currency 5 3 3 3" xfId="35772"/>
    <cellStyle name="Currency 5 3 3 3 2" xfId="35773"/>
    <cellStyle name="Currency 5 3 3 3 2 2" xfId="35774"/>
    <cellStyle name="Currency 5 3 3 3 2 3" xfId="57112"/>
    <cellStyle name="Currency 5 3 3 3 3" xfId="35775"/>
    <cellStyle name="Currency 5 3 3 3 4" xfId="35776"/>
    <cellStyle name="Currency 5 3 3 4" xfId="35777"/>
    <cellStyle name="Currency 5 3 3 4 2" xfId="35778"/>
    <cellStyle name="Currency 5 3 3 4 3" xfId="57113"/>
    <cellStyle name="Currency 5 3 3 5" xfId="35779"/>
    <cellStyle name="Currency 5 3 3 6" xfId="35780"/>
    <cellStyle name="Currency 5 3 4" xfId="35781"/>
    <cellStyle name="Currency 5 3 4 2" xfId="35782"/>
    <cellStyle name="Currency 5 3 4 2 2" xfId="35783"/>
    <cellStyle name="Currency 5 3 4 2 2 2" xfId="35784"/>
    <cellStyle name="Currency 5 3 4 2 2 3" xfId="57114"/>
    <cellStyle name="Currency 5 3 4 2 3" xfId="35785"/>
    <cellStyle name="Currency 5 3 4 2 4" xfId="35786"/>
    <cellStyle name="Currency 5 3 4 3" xfId="35787"/>
    <cellStyle name="Currency 5 3 4 3 2" xfId="35788"/>
    <cellStyle name="Currency 5 3 4 3 3" xfId="57115"/>
    <cellStyle name="Currency 5 3 4 4" xfId="35789"/>
    <cellStyle name="Currency 5 3 4 5" xfId="35790"/>
    <cellStyle name="Currency 5 3 5" xfId="35791"/>
    <cellStyle name="Currency 5 3 5 2" xfId="35792"/>
    <cellStyle name="Currency 5 3 5 2 2" xfId="35793"/>
    <cellStyle name="Currency 5 3 5 2 3" xfId="57116"/>
    <cellStyle name="Currency 5 3 5 3" xfId="35794"/>
    <cellStyle name="Currency 5 3 5 4" xfId="35795"/>
    <cellStyle name="Currency 5 3 6" xfId="35796"/>
    <cellStyle name="Currency 5 3 6 2" xfId="35797"/>
    <cellStyle name="Currency 5 3 6 2 2" xfId="35798"/>
    <cellStyle name="Currency 5 3 6 2 3" xfId="57117"/>
    <cellStyle name="Currency 5 3 6 3" xfId="35799"/>
    <cellStyle name="Currency 5 3 6 4" xfId="35800"/>
    <cellStyle name="Currency 5 3 7" xfId="35801"/>
    <cellStyle name="Currency 5 3 7 2" xfId="35802"/>
    <cellStyle name="Currency 5 3 7 3" xfId="57118"/>
    <cellStyle name="Currency 5 3 8" xfId="35803"/>
    <cellStyle name="Currency 5 3 9" xfId="35804"/>
    <cellStyle name="Currency 5 4" xfId="35805"/>
    <cellStyle name="Currency 5 4 2" xfId="35806"/>
    <cellStyle name="Currency 5 4 2 2" xfId="35807"/>
    <cellStyle name="Currency 5 4 2 2 2" xfId="35808"/>
    <cellStyle name="Currency 5 4 2 2 2 2" xfId="35809"/>
    <cellStyle name="Currency 5 4 2 2 2 3" xfId="57119"/>
    <cellStyle name="Currency 5 4 2 2 3" xfId="35810"/>
    <cellStyle name="Currency 5 4 2 2 4" xfId="35811"/>
    <cellStyle name="Currency 5 4 2 3" xfId="35812"/>
    <cellStyle name="Currency 5 4 2 3 2" xfId="35813"/>
    <cellStyle name="Currency 5 4 2 3 2 2" xfId="35814"/>
    <cellStyle name="Currency 5 4 2 3 2 3" xfId="57120"/>
    <cellStyle name="Currency 5 4 2 3 3" xfId="35815"/>
    <cellStyle name="Currency 5 4 2 3 4" xfId="35816"/>
    <cellStyle name="Currency 5 4 2 4" xfId="35817"/>
    <cellStyle name="Currency 5 4 2 4 2" xfId="35818"/>
    <cellStyle name="Currency 5 4 2 4 3" xfId="57121"/>
    <cellStyle name="Currency 5 4 2 5" xfId="35819"/>
    <cellStyle name="Currency 5 4 2 6" xfId="35820"/>
    <cellStyle name="Currency 5 4 3" xfId="35821"/>
    <cellStyle name="Currency 5 4 3 2" xfId="35822"/>
    <cellStyle name="Currency 5 4 3 2 2" xfId="35823"/>
    <cellStyle name="Currency 5 4 3 2 3" xfId="57122"/>
    <cellStyle name="Currency 5 4 3 3" xfId="35824"/>
    <cellStyle name="Currency 5 4 3 4" xfId="35825"/>
    <cellStyle name="Currency 5 4 4" xfId="35826"/>
    <cellStyle name="Currency 5 4 4 2" xfId="35827"/>
    <cellStyle name="Currency 5 4 4 2 2" xfId="35828"/>
    <cellStyle name="Currency 5 4 4 2 3" xfId="57123"/>
    <cellStyle name="Currency 5 4 4 3" xfId="35829"/>
    <cellStyle name="Currency 5 4 4 4" xfId="35830"/>
    <cellStyle name="Currency 5 4 5" xfId="35831"/>
    <cellStyle name="Currency 5 4 5 2" xfId="35832"/>
    <cellStyle name="Currency 5 4 5 3" xfId="57124"/>
    <cellStyle name="Currency 5 4 6" xfId="35833"/>
    <cellStyle name="Currency 5 4 7" xfId="35834"/>
    <cellStyle name="Currency 5 5" xfId="35835"/>
    <cellStyle name="Currency 5 5 2" xfId="35836"/>
    <cellStyle name="Currency 5 5 2 2" xfId="35837"/>
    <cellStyle name="Currency 5 5 2 2 2" xfId="35838"/>
    <cellStyle name="Currency 5 5 2 2 3" xfId="57125"/>
    <cellStyle name="Currency 5 5 2 3" xfId="35839"/>
    <cellStyle name="Currency 5 5 2 4" xfId="35840"/>
    <cellStyle name="Currency 5 5 3" xfId="35841"/>
    <cellStyle name="Currency 5 5 3 2" xfId="35842"/>
    <cellStyle name="Currency 5 5 3 2 2" xfId="35843"/>
    <cellStyle name="Currency 5 5 3 2 3" xfId="57126"/>
    <cellStyle name="Currency 5 5 3 3" xfId="35844"/>
    <cellStyle name="Currency 5 5 3 4" xfId="35845"/>
    <cellStyle name="Currency 5 5 4" xfId="35846"/>
    <cellStyle name="Currency 5 5 4 2" xfId="35847"/>
    <cellStyle name="Currency 5 5 4 3" xfId="57127"/>
    <cellStyle name="Currency 5 5 5" xfId="35848"/>
    <cellStyle name="Currency 5 5 6" xfId="35849"/>
    <cellStyle name="Currency 5 6" xfId="35850"/>
    <cellStyle name="Currency 5 6 2" xfId="35851"/>
    <cellStyle name="Currency 5 6 2 2" xfId="35852"/>
    <cellStyle name="Currency 5 6 2 2 2" xfId="35853"/>
    <cellStyle name="Currency 5 6 2 2 3" xfId="57128"/>
    <cellStyle name="Currency 5 6 2 3" xfId="35854"/>
    <cellStyle name="Currency 5 6 2 4" xfId="35855"/>
    <cellStyle name="Currency 5 6 3" xfId="35856"/>
    <cellStyle name="Currency 5 6 3 2" xfId="35857"/>
    <cellStyle name="Currency 5 6 3 3" xfId="57129"/>
    <cellStyle name="Currency 5 6 4" xfId="35858"/>
    <cellStyle name="Currency 5 6 5" xfId="35859"/>
    <cellStyle name="Currency 5 7" xfId="35860"/>
    <cellStyle name="Currency 5 7 2" xfId="35861"/>
    <cellStyle name="Currency 5 7 2 2" xfId="35862"/>
    <cellStyle name="Currency 5 7 2 3" xfId="57130"/>
    <cellStyle name="Currency 5 7 3" xfId="35863"/>
    <cellStyle name="Currency 5 7 4" xfId="35864"/>
    <cellStyle name="Currency 5 8" xfId="35865"/>
    <cellStyle name="Currency 5 8 2" xfId="35866"/>
    <cellStyle name="Currency 5 8 2 2" xfId="35867"/>
    <cellStyle name="Currency 5 8 2 3" xfId="57131"/>
    <cellStyle name="Currency 5 8 3" xfId="35868"/>
    <cellStyle name="Currency 5 8 4" xfId="35869"/>
    <cellStyle name="Currency 5 9" xfId="35870"/>
    <cellStyle name="Currency 5 9 2" xfId="35871"/>
    <cellStyle name="Currency 5 9 3" xfId="57132"/>
    <cellStyle name="Currency 6" xfId="35872"/>
    <cellStyle name="Currency 6 2" xfId="35873"/>
    <cellStyle name="Currency 6 2 2" xfId="35874"/>
    <cellStyle name="Currency 6 2 2 2" xfId="35875"/>
    <cellStyle name="Currency 6 2 2 2 2" xfId="35876"/>
    <cellStyle name="Currency 6 2 2 2 2 2" xfId="35877"/>
    <cellStyle name="Currency 6 2 2 2 2 3" xfId="57133"/>
    <cellStyle name="Currency 6 2 2 2 3" xfId="35878"/>
    <cellStyle name="Currency 6 2 2 2 4" xfId="35879"/>
    <cellStyle name="Currency 6 2 2 3" xfId="35880"/>
    <cellStyle name="Currency 6 2 2 3 2" xfId="35881"/>
    <cellStyle name="Currency 6 2 2 3 2 2" xfId="35882"/>
    <cellStyle name="Currency 6 2 2 3 2 3" xfId="57134"/>
    <cellStyle name="Currency 6 2 2 3 3" xfId="35883"/>
    <cellStyle name="Currency 6 2 2 3 4" xfId="35884"/>
    <cellStyle name="Currency 6 2 2 4" xfId="35885"/>
    <cellStyle name="Currency 6 2 2 4 2" xfId="35886"/>
    <cellStyle name="Currency 6 2 2 4 3" xfId="57135"/>
    <cellStyle name="Currency 6 2 2 5" xfId="35887"/>
    <cellStyle name="Currency 6 2 2 6" xfId="35888"/>
    <cellStyle name="Currency 6 2 3" xfId="35889"/>
    <cellStyle name="Currency 6 2 3 2" xfId="35890"/>
    <cellStyle name="Currency 6 2 3 2 2" xfId="35891"/>
    <cellStyle name="Currency 6 2 3 2 3" xfId="57136"/>
    <cellStyle name="Currency 6 2 3 3" xfId="35892"/>
    <cellStyle name="Currency 6 2 3 4" xfId="35893"/>
    <cellStyle name="Currency 6 2 4" xfId="35894"/>
    <cellStyle name="Currency 6 2 4 2" xfId="35895"/>
    <cellStyle name="Currency 6 2 4 2 2" xfId="35896"/>
    <cellStyle name="Currency 6 2 4 2 3" xfId="57137"/>
    <cellStyle name="Currency 6 2 4 3" xfId="35897"/>
    <cellStyle name="Currency 6 2 4 4" xfId="35898"/>
    <cellStyle name="Currency 6 2 5" xfId="35899"/>
    <cellStyle name="Currency 6 2 5 2" xfId="35900"/>
    <cellStyle name="Currency 6 2 5 3" xfId="57138"/>
    <cellStyle name="Currency 6 2 6" xfId="35901"/>
    <cellStyle name="Currency 6 2 7" xfId="35902"/>
    <cellStyle name="Currency 6 3" xfId="35903"/>
    <cellStyle name="Currency 6 3 2" xfId="35904"/>
    <cellStyle name="Currency 6 3 2 2" xfId="35905"/>
    <cellStyle name="Currency 6 3 2 2 2" xfId="35906"/>
    <cellStyle name="Currency 6 3 2 2 3" xfId="57139"/>
    <cellStyle name="Currency 6 3 2 3" xfId="35907"/>
    <cellStyle name="Currency 6 3 2 4" xfId="35908"/>
    <cellStyle name="Currency 6 3 3" xfId="35909"/>
    <cellStyle name="Currency 6 3 3 2" xfId="35910"/>
    <cellStyle name="Currency 6 3 3 2 2" xfId="35911"/>
    <cellStyle name="Currency 6 3 3 2 3" xfId="57140"/>
    <cellStyle name="Currency 6 3 3 3" xfId="35912"/>
    <cellStyle name="Currency 6 3 3 4" xfId="35913"/>
    <cellStyle name="Currency 6 3 4" xfId="35914"/>
    <cellStyle name="Currency 6 3 4 2" xfId="35915"/>
    <cellStyle name="Currency 6 3 4 3" xfId="57141"/>
    <cellStyle name="Currency 6 3 5" xfId="35916"/>
    <cellStyle name="Currency 6 3 6" xfId="35917"/>
    <cellStyle name="Currency 6 4" xfId="35918"/>
    <cellStyle name="Currency 6 4 2" xfId="35919"/>
    <cellStyle name="Currency 6 4 2 2" xfId="35920"/>
    <cellStyle name="Currency 6 4 2 3" xfId="57142"/>
    <cellStyle name="Currency 6 4 3" xfId="35921"/>
    <cellStyle name="Currency 6 4 4" xfId="35922"/>
    <cellStyle name="Currency 6 5" xfId="35923"/>
    <cellStyle name="Currency 6 5 2" xfId="35924"/>
    <cellStyle name="Currency 6 5 2 2" xfId="35925"/>
    <cellStyle name="Currency 6 5 2 3" xfId="57143"/>
    <cellStyle name="Currency 6 5 3" xfId="35926"/>
    <cellStyle name="Currency 6 5 4" xfId="35927"/>
    <cellStyle name="Currency 6 6" xfId="35928"/>
    <cellStyle name="Currency 6 6 2" xfId="35929"/>
    <cellStyle name="Currency 6 6 3" xfId="57144"/>
    <cellStyle name="Currency 6 7" xfId="35930"/>
    <cellStyle name="Currency 6 8" xfId="35931"/>
    <cellStyle name="Currency 7" xfId="35932"/>
    <cellStyle name="Currency 7 2" xfId="35933"/>
    <cellStyle name="Currency 7 2 2" xfId="35934"/>
    <cellStyle name="Currency 7 2 2 2" xfId="35935"/>
    <cellStyle name="Currency 7 2 2 2 2" xfId="35936"/>
    <cellStyle name="Currency 7 2 2 2 3" xfId="57145"/>
    <cellStyle name="Currency 7 2 2 3" xfId="35937"/>
    <cellStyle name="Currency 7 2 2 4" xfId="35938"/>
    <cellStyle name="Currency 7 2 3" xfId="35939"/>
    <cellStyle name="Currency 7 2 3 2" xfId="35940"/>
    <cellStyle name="Currency 7 2 3 2 2" xfId="35941"/>
    <cellStyle name="Currency 7 2 3 2 3" xfId="57146"/>
    <cellStyle name="Currency 7 2 3 3" xfId="35942"/>
    <cellStyle name="Currency 7 2 3 4" xfId="35943"/>
    <cellStyle name="Currency 7 2 4" xfId="35944"/>
    <cellStyle name="Currency 7 2 4 2" xfId="35945"/>
    <cellStyle name="Currency 7 2 4 3" xfId="57147"/>
    <cellStyle name="Currency 7 2 5" xfId="35946"/>
    <cellStyle name="Currency 7 2 6" xfId="35947"/>
    <cellStyle name="Currency 7 3" xfId="35948"/>
    <cellStyle name="Currency 7 3 2" xfId="35949"/>
    <cellStyle name="Currency 7 3 2 2" xfId="35950"/>
    <cellStyle name="Currency 7 3 2 3" xfId="57148"/>
    <cellStyle name="Currency 7 3 3" xfId="35951"/>
    <cellStyle name="Currency 7 3 4" xfId="35952"/>
    <cellStyle name="Currency 7 4" xfId="35953"/>
    <cellStyle name="Currency 7 4 2" xfId="35954"/>
    <cellStyle name="Currency 7 4 2 2" xfId="35955"/>
    <cellStyle name="Currency 7 4 2 3" xfId="57149"/>
    <cellStyle name="Currency 7 4 3" xfId="35956"/>
    <cellStyle name="Currency 7 4 4" xfId="35957"/>
    <cellStyle name="Currency 7 5" xfId="35958"/>
    <cellStyle name="Currency 7 5 2" xfId="35959"/>
    <cellStyle name="Currency 7 5 3" xfId="57150"/>
    <cellStyle name="Currency 7 6" xfId="35960"/>
    <cellStyle name="Currency 7 7" xfId="35961"/>
    <cellStyle name="Currency 8" xfId="35962"/>
    <cellStyle name="Currency 8 2" xfId="35963"/>
    <cellStyle name="Currency 8 2 2" xfId="35964"/>
    <cellStyle name="Currency 8 2 2 2" xfId="35965"/>
    <cellStyle name="Currency 8 2 2 3" xfId="57151"/>
    <cellStyle name="Currency 8 2 3" xfId="35966"/>
    <cellStyle name="Currency 8 2 4" xfId="35967"/>
    <cellStyle name="Currency 8 3" xfId="35968"/>
    <cellStyle name="Currency 8 3 2" xfId="35969"/>
    <cellStyle name="Currency 8 3 2 2" xfId="35970"/>
    <cellStyle name="Currency 8 3 2 3" xfId="57152"/>
    <cellStyle name="Currency 8 3 3" xfId="35971"/>
    <cellStyle name="Currency 8 3 4" xfId="35972"/>
    <cellStyle name="Currency 8 4" xfId="35973"/>
    <cellStyle name="Currency 8 4 2" xfId="35974"/>
    <cellStyle name="Currency 8 4 3" xfId="57153"/>
    <cellStyle name="Currency 8 5" xfId="35975"/>
    <cellStyle name="Currency 8 6" xfId="35976"/>
    <cellStyle name="Currency 9" xfId="35977"/>
    <cellStyle name="Currency 9 2" xfId="57154"/>
    <cellStyle name="data column" xfId="59994"/>
    <cellStyle name="Explanatory Text 2" xfId="60122"/>
    <cellStyle name="Good 2" xfId="60113"/>
    <cellStyle name="Heading 1 2" xfId="60109"/>
    <cellStyle name="Heading 2 2" xfId="60110"/>
    <cellStyle name="Heading 3 2" xfId="60111"/>
    <cellStyle name="Heading 4 2" xfId="60112"/>
    <cellStyle name="Hyperlink" xfId="59992" builtinId="8"/>
    <cellStyle name="Input 2" xfId="60116"/>
    <cellStyle name="Left Column" xfId="59995"/>
    <cellStyle name="Linked Cell 2" xfId="60119"/>
    <cellStyle name="Neutral 2" xfId="60115"/>
    <cellStyle name="Normal" xfId="0" builtinId="0"/>
    <cellStyle name="Normal 10" xfId="35978"/>
    <cellStyle name="Normal 10 2" xfId="35979"/>
    <cellStyle name="Normal 10 2 2" xfId="35980"/>
    <cellStyle name="Normal 10 2 2 2" xfId="35981"/>
    <cellStyle name="Normal 10 2 2 2 2" xfId="35982"/>
    <cellStyle name="Normal 10 2 2 2 2 2" xfId="35983"/>
    <cellStyle name="Normal 10 2 2 2 2 3" xfId="57155"/>
    <cellStyle name="Normal 10 2 2 2 3" xfId="35984"/>
    <cellStyle name="Normal 10 2 2 2 4" xfId="35985"/>
    <cellStyle name="Normal 10 2 2 3" xfId="35986"/>
    <cellStyle name="Normal 10 2 2 3 2" xfId="35987"/>
    <cellStyle name="Normal 10 2 2 3 2 2" xfId="35988"/>
    <cellStyle name="Normal 10 2 2 3 2 3" xfId="57156"/>
    <cellStyle name="Normal 10 2 2 3 3" xfId="35989"/>
    <cellStyle name="Normal 10 2 2 3 4" xfId="35990"/>
    <cellStyle name="Normal 10 2 2 4" xfId="35991"/>
    <cellStyle name="Normal 10 2 2 4 2" xfId="35992"/>
    <cellStyle name="Normal 10 2 2 4 3" xfId="57157"/>
    <cellStyle name="Normal 10 2 2 5" xfId="35993"/>
    <cellStyle name="Normal 10 2 2 6" xfId="35994"/>
    <cellStyle name="Normal 10 2 2 7" xfId="60772"/>
    <cellStyle name="Normal 10 2 3" xfId="35995"/>
    <cellStyle name="Normal 10 2 3 2" xfId="35996"/>
    <cellStyle name="Normal 10 2 3 2 2" xfId="35997"/>
    <cellStyle name="Normal 10 2 3 2 3" xfId="57158"/>
    <cellStyle name="Normal 10 2 3 3" xfId="35998"/>
    <cellStyle name="Normal 10 2 3 4" xfId="35999"/>
    <cellStyle name="Normal 10 2 4" xfId="36000"/>
    <cellStyle name="Normal 10 2 4 2" xfId="36001"/>
    <cellStyle name="Normal 10 2 4 2 2" xfId="36002"/>
    <cellStyle name="Normal 10 2 4 2 3" xfId="57159"/>
    <cellStyle name="Normal 10 2 4 3" xfId="36003"/>
    <cellStyle name="Normal 10 2 4 4" xfId="36004"/>
    <cellStyle name="Normal 10 2 5" xfId="36005"/>
    <cellStyle name="Normal 10 2 5 2" xfId="36006"/>
    <cellStyle name="Normal 10 2 5 3" xfId="57160"/>
    <cellStyle name="Normal 10 2 6" xfId="36007"/>
    <cellStyle name="Normal 10 2 7" xfId="36008"/>
    <cellStyle name="Normal 10 2 8" xfId="60404"/>
    <cellStyle name="Normal 10 3" xfId="36009"/>
    <cellStyle name="Normal 10 3 2" xfId="36010"/>
    <cellStyle name="Normal 10 3 2 2" xfId="36011"/>
    <cellStyle name="Normal 10 3 2 2 2" xfId="36012"/>
    <cellStyle name="Normal 10 3 2 2 3" xfId="57161"/>
    <cellStyle name="Normal 10 3 2 3" xfId="36013"/>
    <cellStyle name="Normal 10 3 2 4" xfId="36014"/>
    <cellStyle name="Normal 10 3 3" xfId="36015"/>
    <cellStyle name="Normal 10 3 3 2" xfId="36016"/>
    <cellStyle name="Normal 10 3 3 2 2" xfId="36017"/>
    <cellStyle name="Normal 10 3 3 2 3" xfId="57162"/>
    <cellStyle name="Normal 10 3 3 3" xfId="36018"/>
    <cellStyle name="Normal 10 3 3 4" xfId="36019"/>
    <cellStyle name="Normal 10 3 4" xfId="36020"/>
    <cellStyle name="Normal 10 3 4 2" xfId="36021"/>
    <cellStyle name="Normal 10 3 4 3" xfId="57163"/>
    <cellStyle name="Normal 10 3 5" xfId="36022"/>
    <cellStyle name="Normal 10 3 6" xfId="36023"/>
    <cellStyle name="Normal 10 3 7" xfId="60589"/>
    <cellStyle name="Normal 10 4" xfId="36024"/>
    <cellStyle name="Normal 10 4 2" xfId="36025"/>
    <cellStyle name="Normal 10 4 2 2" xfId="36026"/>
    <cellStyle name="Normal 10 4 2 3" xfId="57164"/>
    <cellStyle name="Normal 10 4 3" xfId="36027"/>
    <cellStyle name="Normal 10 4 4" xfId="36028"/>
    <cellStyle name="Normal 10 5" xfId="36029"/>
    <cellStyle name="Normal 10 5 2" xfId="36030"/>
    <cellStyle name="Normal 10 5 2 2" xfId="36031"/>
    <cellStyle name="Normal 10 5 2 3" xfId="57165"/>
    <cellStyle name="Normal 10 5 3" xfId="36032"/>
    <cellStyle name="Normal 10 5 4" xfId="36033"/>
    <cellStyle name="Normal 10 6" xfId="36034"/>
    <cellStyle name="Normal 10 6 2" xfId="36035"/>
    <cellStyle name="Normal 10 6 3" xfId="57166"/>
    <cellStyle name="Normal 10 7" xfId="36036"/>
    <cellStyle name="Normal 10 8" xfId="36037"/>
    <cellStyle name="Normal 10 9" xfId="60221"/>
    <cellStyle name="Normal 11" xfId="36038"/>
    <cellStyle name="Normal 11 2" xfId="36039"/>
    <cellStyle name="Normal 11 2 2" xfId="36040"/>
    <cellStyle name="Normal 11 2 2 2" xfId="36041"/>
    <cellStyle name="Normal 11 2 2 2 2" xfId="36042"/>
    <cellStyle name="Normal 11 2 2 2 3" xfId="57167"/>
    <cellStyle name="Normal 11 2 2 3" xfId="36043"/>
    <cellStyle name="Normal 11 2 2 4" xfId="36044"/>
    <cellStyle name="Normal 11 2 2 5" xfId="60786"/>
    <cellStyle name="Normal 11 2 3" xfId="36045"/>
    <cellStyle name="Normal 11 2 3 2" xfId="36046"/>
    <cellStyle name="Normal 11 2 3 2 2" xfId="36047"/>
    <cellStyle name="Normal 11 2 3 2 3" xfId="57168"/>
    <cellStyle name="Normal 11 2 3 3" xfId="36048"/>
    <cellStyle name="Normal 11 2 3 4" xfId="36049"/>
    <cellStyle name="Normal 11 2 4" xfId="36050"/>
    <cellStyle name="Normal 11 2 4 2" xfId="36051"/>
    <cellStyle name="Normal 11 2 4 3" xfId="57169"/>
    <cellStyle name="Normal 11 2 5" xfId="36052"/>
    <cellStyle name="Normal 11 2 6" xfId="36053"/>
    <cellStyle name="Normal 11 2 7" xfId="60418"/>
    <cellStyle name="Normal 11 3" xfId="36054"/>
    <cellStyle name="Normal 11 3 2" xfId="36055"/>
    <cellStyle name="Normal 11 3 2 2" xfId="36056"/>
    <cellStyle name="Normal 11 3 2 3" xfId="57170"/>
    <cellStyle name="Normal 11 3 3" xfId="36057"/>
    <cellStyle name="Normal 11 3 4" xfId="36058"/>
    <cellStyle name="Normal 11 3 5" xfId="60603"/>
    <cellStyle name="Normal 11 4" xfId="36059"/>
    <cellStyle name="Normal 11 4 2" xfId="36060"/>
    <cellStyle name="Normal 11 4 2 2" xfId="36061"/>
    <cellStyle name="Normal 11 4 2 3" xfId="57171"/>
    <cellStyle name="Normal 11 4 3" xfId="36062"/>
    <cellStyle name="Normal 11 4 4" xfId="36063"/>
    <cellStyle name="Normal 11 5" xfId="36064"/>
    <cellStyle name="Normal 11 5 2" xfId="36065"/>
    <cellStyle name="Normal 11 5 3" xfId="57172"/>
    <cellStyle name="Normal 11 6" xfId="36066"/>
    <cellStyle name="Normal 11 7" xfId="36067"/>
    <cellStyle name="Normal 11 8" xfId="60235"/>
    <cellStyle name="Normal 12" xfId="36068"/>
    <cellStyle name="Normal 12 2" xfId="36069"/>
    <cellStyle name="Normal 12 2 2" xfId="36070"/>
    <cellStyle name="Normal 12 2 2 2" xfId="36071"/>
    <cellStyle name="Normal 12 2 2 3" xfId="57173"/>
    <cellStyle name="Normal 12 2 2 4" xfId="60800"/>
    <cellStyle name="Normal 12 2 3" xfId="36072"/>
    <cellStyle name="Normal 12 2 4" xfId="36073"/>
    <cellStyle name="Normal 12 2 5" xfId="60432"/>
    <cellStyle name="Normal 12 3" xfId="36074"/>
    <cellStyle name="Normal 12 3 2" xfId="36075"/>
    <cellStyle name="Normal 12 3 2 2" xfId="36076"/>
    <cellStyle name="Normal 12 3 2 3" xfId="57174"/>
    <cellStyle name="Normal 12 3 3" xfId="36077"/>
    <cellStyle name="Normal 12 3 4" xfId="36078"/>
    <cellStyle name="Normal 12 3 5" xfId="60617"/>
    <cellStyle name="Normal 12 4" xfId="36079"/>
    <cellStyle name="Normal 12 4 2" xfId="36080"/>
    <cellStyle name="Normal 12 4 3" xfId="57175"/>
    <cellStyle name="Normal 12 5" xfId="36081"/>
    <cellStyle name="Normal 12 6" xfId="36082"/>
    <cellStyle name="Normal 12 7" xfId="60249"/>
    <cellStyle name="Normal 13" xfId="36083"/>
    <cellStyle name="Normal 13 2" xfId="36084"/>
    <cellStyle name="Normal 13 2 2" xfId="57176"/>
    <cellStyle name="Normal 13 2 2 2" xfId="60814"/>
    <cellStyle name="Normal 13 2 3" xfId="60446"/>
    <cellStyle name="Normal 13 3" xfId="36085"/>
    <cellStyle name="Normal 13 3 2" xfId="60631"/>
    <cellStyle name="Normal 13 4" xfId="57177"/>
    <cellStyle name="Normal 13 5" xfId="60263"/>
    <cellStyle name="Normal 14" xfId="36086"/>
    <cellStyle name="Normal 14 2" xfId="36087"/>
    <cellStyle name="Normal 14 2 2" xfId="36088"/>
    <cellStyle name="Normal 14 2 2 2" xfId="60828"/>
    <cellStyle name="Normal 14 2 3" xfId="57178"/>
    <cellStyle name="Normal 14 2 4" xfId="60460"/>
    <cellStyle name="Normal 14 3" xfId="36089"/>
    <cellStyle name="Normal 14 3 2" xfId="60645"/>
    <cellStyle name="Normal 14 4" xfId="36090"/>
    <cellStyle name="Normal 14 5" xfId="60277"/>
    <cellStyle name="Normal 15" xfId="36091"/>
    <cellStyle name="Normal 15 2" xfId="36092"/>
    <cellStyle name="Normal 15 2 2" xfId="59958"/>
    <cellStyle name="Normal 15 2 2 2" xfId="60842"/>
    <cellStyle name="Normal 15 2 3" xfId="60474"/>
    <cellStyle name="Normal 15 3" xfId="57179"/>
    <cellStyle name="Normal 15 3 2" xfId="60659"/>
    <cellStyle name="Normal 15 4" xfId="60291"/>
    <cellStyle name="Normal 16" xfId="19"/>
    <cellStyle name="Normal 16 2" xfId="59959"/>
    <cellStyle name="Normal 16 2 2" xfId="59960"/>
    <cellStyle name="Normal 16 2 2 2" xfId="60856"/>
    <cellStyle name="Normal 16 2 3" xfId="60488"/>
    <cellStyle name="Normal 16 3" xfId="59961"/>
    <cellStyle name="Normal 16 3 2" xfId="60673"/>
    <cellStyle name="Normal 16 4" xfId="60305"/>
    <cellStyle name="Normal 17" xfId="57180"/>
    <cellStyle name="Normal 17 2" xfId="60502"/>
    <cellStyle name="Normal 18" xfId="57181"/>
    <cellStyle name="Normal 18 2" xfId="60870"/>
    <cellStyle name="Normal 19" xfId="57182"/>
    <cellStyle name="Normal 19 2" xfId="60884"/>
    <cellStyle name="Normal 2" xfId="9"/>
    <cellStyle name="Normal 2 10" xfId="36093"/>
    <cellStyle name="Normal 2 11" xfId="36094"/>
    <cellStyle name="Normal 2 12" xfId="36095"/>
    <cellStyle name="Normal 2 13" xfId="36096"/>
    <cellStyle name="Normal 2 14" xfId="36097"/>
    <cellStyle name="Normal 2 15" xfId="36098"/>
    <cellStyle name="Normal 2 16" xfId="36099"/>
    <cellStyle name="Normal 2 17" xfId="36100"/>
    <cellStyle name="Normal 2 18" xfId="36101"/>
    <cellStyle name="Normal 2 19" xfId="36102"/>
    <cellStyle name="Normal 2 2" xfId="8"/>
    <cellStyle name="Normal 2 2 2" xfId="36103"/>
    <cellStyle name="Normal 2 2 2 2" xfId="60097"/>
    <cellStyle name="Normal 2 2 2 3" xfId="60687"/>
    <cellStyle name="Normal 2 2 3" xfId="49924"/>
    <cellStyle name="Normal 2 2 4" xfId="60094"/>
    <cellStyle name="Normal 2 2 5" xfId="60319"/>
    <cellStyle name="Normal 2 20" xfId="36104"/>
    <cellStyle name="Normal 2 21" xfId="60093"/>
    <cellStyle name="Normal 2 22" xfId="60099"/>
    <cellStyle name="Normal 2 23" xfId="60102"/>
    <cellStyle name="Normal 2 24" xfId="60106"/>
    <cellStyle name="Normal 2 25" xfId="60148"/>
    <cellStyle name="Normal 2 3" xfId="36105"/>
    <cellStyle name="Normal 2 3 2" xfId="60084"/>
    <cellStyle name="Normal 2 3 3" xfId="60096"/>
    <cellStyle name="Normal 2 3 4" xfId="60514"/>
    <cellStyle name="Normal 2 4" xfId="36106"/>
    <cellStyle name="Normal 2 5" xfId="36107"/>
    <cellStyle name="Normal 2 6" xfId="36108"/>
    <cellStyle name="Normal 2 7" xfId="36109"/>
    <cellStyle name="Normal 2 7 2" xfId="60085"/>
    <cellStyle name="Normal 2 8" xfId="36110"/>
    <cellStyle name="Normal 2 9" xfId="36111"/>
    <cellStyle name="Normal 20" xfId="59955"/>
    <cellStyle name="Normal 20 2" xfId="60898"/>
    <cellStyle name="Normal 21" xfId="60073"/>
    <cellStyle name="Normal 22" xfId="60074"/>
    <cellStyle name="Normal 23" xfId="60075"/>
    <cellStyle name="Normal 23 2" xfId="60912"/>
    <cellStyle name="Normal 24" xfId="60086"/>
    <cellStyle name="Normal 25" xfId="60088"/>
    <cellStyle name="Normal 26" xfId="60089"/>
    <cellStyle name="Normal 27" xfId="60090"/>
    <cellStyle name="Normal 28" xfId="60091"/>
    <cellStyle name="Normal 29" xfId="60087"/>
    <cellStyle name="Normal 3" xfId="10"/>
    <cellStyle name="Normal 3 2" xfId="7"/>
    <cellStyle name="Normal 3 2 10" xfId="36112"/>
    <cellStyle name="Normal 3 2 10 2" xfId="36113"/>
    <cellStyle name="Normal 3 2 10 2 2" xfId="36114"/>
    <cellStyle name="Normal 3 2 10 2 2 2" xfId="36115"/>
    <cellStyle name="Normal 3 2 10 2 2 3" xfId="57183"/>
    <cellStyle name="Normal 3 2 10 2 3" xfId="36116"/>
    <cellStyle name="Normal 3 2 10 2 4" xfId="36117"/>
    <cellStyle name="Normal 3 2 10 3" xfId="36118"/>
    <cellStyle name="Normal 3 2 10 3 2" xfId="36119"/>
    <cellStyle name="Normal 3 2 10 3 3" xfId="57184"/>
    <cellStyle name="Normal 3 2 10 4" xfId="36120"/>
    <cellStyle name="Normal 3 2 10 5" xfId="36121"/>
    <cellStyle name="Normal 3 2 11" xfId="36122"/>
    <cellStyle name="Normal 3 2 11 2" xfId="36123"/>
    <cellStyle name="Normal 3 2 11 2 2" xfId="36124"/>
    <cellStyle name="Normal 3 2 11 2 3" xfId="57185"/>
    <cellStyle name="Normal 3 2 11 3" xfId="36125"/>
    <cellStyle name="Normal 3 2 11 4" xfId="36126"/>
    <cellStyle name="Normal 3 2 12" xfId="36127"/>
    <cellStyle name="Normal 3 2 12 2" xfId="36128"/>
    <cellStyle name="Normal 3 2 12 2 2" xfId="36129"/>
    <cellStyle name="Normal 3 2 12 2 3" xfId="57186"/>
    <cellStyle name="Normal 3 2 12 3" xfId="36130"/>
    <cellStyle name="Normal 3 2 12 4" xfId="36131"/>
    <cellStyle name="Normal 3 2 13" xfId="36132"/>
    <cellStyle name="Normal 3 2 13 2" xfId="36133"/>
    <cellStyle name="Normal 3 2 13 3" xfId="57187"/>
    <cellStyle name="Normal 3 2 14" xfId="36134"/>
    <cellStyle name="Normal 3 2 15" xfId="36135"/>
    <cellStyle name="Normal 3 2 16" xfId="60332"/>
    <cellStyle name="Normal 3 2 2" xfId="36136"/>
    <cellStyle name="Normal 3 2 2 10" xfId="36137"/>
    <cellStyle name="Normal 3 2 2 11" xfId="36138"/>
    <cellStyle name="Normal 3 2 2 12" xfId="60700"/>
    <cellStyle name="Normal 3 2 2 2" xfId="36139"/>
    <cellStyle name="Normal 3 2 2 2 10" xfId="36140"/>
    <cellStyle name="Normal 3 2 2 2 2" xfId="36141"/>
    <cellStyle name="Normal 3 2 2 2 2 2" xfId="36142"/>
    <cellStyle name="Normal 3 2 2 2 2 2 2" xfId="36143"/>
    <cellStyle name="Normal 3 2 2 2 2 2 2 2" xfId="36144"/>
    <cellStyle name="Normal 3 2 2 2 2 2 2 2 2" xfId="36145"/>
    <cellStyle name="Normal 3 2 2 2 2 2 2 2 2 2" xfId="36146"/>
    <cellStyle name="Normal 3 2 2 2 2 2 2 2 2 3" xfId="57188"/>
    <cellStyle name="Normal 3 2 2 2 2 2 2 2 3" xfId="36147"/>
    <cellStyle name="Normal 3 2 2 2 2 2 2 2 4" xfId="36148"/>
    <cellStyle name="Normal 3 2 2 2 2 2 2 3" xfId="36149"/>
    <cellStyle name="Normal 3 2 2 2 2 2 2 3 2" xfId="36150"/>
    <cellStyle name="Normal 3 2 2 2 2 2 2 3 2 2" xfId="36151"/>
    <cellStyle name="Normal 3 2 2 2 2 2 2 3 2 3" xfId="57189"/>
    <cellStyle name="Normal 3 2 2 2 2 2 2 3 3" xfId="36152"/>
    <cellStyle name="Normal 3 2 2 2 2 2 2 3 4" xfId="36153"/>
    <cellStyle name="Normal 3 2 2 2 2 2 2 4" xfId="36154"/>
    <cellStyle name="Normal 3 2 2 2 2 2 2 4 2" xfId="36155"/>
    <cellStyle name="Normal 3 2 2 2 2 2 2 4 3" xfId="57190"/>
    <cellStyle name="Normal 3 2 2 2 2 2 2 5" xfId="36156"/>
    <cellStyle name="Normal 3 2 2 2 2 2 2 6" xfId="36157"/>
    <cellStyle name="Normal 3 2 2 2 2 2 3" xfId="36158"/>
    <cellStyle name="Normal 3 2 2 2 2 2 3 2" xfId="36159"/>
    <cellStyle name="Normal 3 2 2 2 2 2 3 2 2" xfId="36160"/>
    <cellStyle name="Normal 3 2 2 2 2 2 3 2 3" xfId="57191"/>
    <cellStyle name="Normal 3 2 2 2 2 2 3 3" xfId="36161"/>
    <cellStyle name="Normal 3 2 2 2 2 2 3 4" xfId="36162"/>
    <cellStyle name="Normal 3 2 2 2 2 2 4" xfId="36163"/>
    <cellStyle name="Normal 3 2 2 2 2 2 4 2" xfId="36164"/>
    <cellStyle name="Normal 3 2 2 2 2 2 4 2 2" xfId="36165"/>
    <cellStyle name="Normal 3 2 2 2 2 2 4 2 3" xfId="57192"/>
    <cellStyle name="Normal 3 2 2 2 2 2 4 3" xfId="36166"/>
    <cellStyle name="Normal 3 2 2 2 2 2 4 4" xfId="36167"/>
    <cellStyle name="Normal 3 2 2 2 2 2 5" xfId="36168"/>
    <cellStyle name="Normal 3 2 2 2 2 2 5 2" xfId="36169"/>
    <cellStyle name="Normal 3 2 2 2 2 2 5 3" xfId="57193"/>
    <cellStyle name="Normal 3 2 2 2 2 2 6" xfId="36170"/>
    <cellStyle name="Normal 3 2 2 2 2 2 7" xfId="36171"/>
    <cellStyle name="Normal 3 2 2 2 2 3" xfId="36172"/>
    <cellStyle name="Normal 3 2 2 2 2 3 2" xfId="36173"/>
    <cellStyle name="Normal 3 2 2 2 2 3 2 2" xfId="36174"/>
    <cellStyle name="Normal 3 2 2 2 2 3 2 2 2" xfId="36175"/>
    <cellStyle name="Normal 3 2 2 2 2 3 2 2 3" xfId="57194"/>
    <cellStyle name="Normal 3 2 2 2 2 3 2 3" xfId="36176"/>
    <cellStyle name="Normal 3 2 2 2 2 3 2 4" xfId="36177"/>
    <cellStyle name="Normal 3 2 2 2 2 3 3" xfId="36178"/>
    <cellStyle name="Normal 3 2 2 2 2 3 3 2" xfId="36179"/>
    <cellStyle name="Normal 3 2 2 2 2 3 3 2 2" xfId="36180"/>
    <cellStyle name="Normal 3 2 2 2 2 3 3 2 3" xfId="57195"/>
    <cellStyle name="Normal 3 2 2 2 2 3 3 3" xfId="36181"/>
    <cellStyle name="Normal 3 2 2 2 2 3 3 4" xfId="36182"/>
    <cellStyle name="Normal 3 2 2 2 2 3 4" xfId="36183"/>
    <cellStyle name="Normal 3 2 2 2 2 3 4 2" xfId="36184"/>
    <cellStyle name="Normal 3 2 2 2 2 3 4 3" xfId="57196"/>
    <cellStyle name="Normal 3 2 2 2 2 3 5" xfId="36185"/>
    <cellStyle name="Normal 3 2 2 2 2 3 6" xfId="36186"/>
    <cellStyle name="Normal 3 2 2 2 2 4" xfId="36187"/>
    <cellStyle name="Normal 3 2 2 2 2 4 2" xfId="36188"/>
    <cellStyle name="Normal 3 2 2 2 2 4 2 2" xfId="36189"/>
    <cellStyle name="Normal 3 2 2 2 2 4 2 3" xfId="57197"/>
    <cellStyle name="Normal 3 2 2 2 2 4 3" xfId="36190"/>
    <cellStyle name="Normal 3 2 2 2 2 4 4" xfId="36191"/>
    <cellStyle name="Normal 3 2 2 2 2 5" xfId="36192"/>
    <cellStyle name="Normal 3 2 2 2 2 5 2" xfId="36193"/>
    <cellStyle name="Normal 3 2 2 2 2 5 2 2" xfId="36194"/>
    <cellStyle name="Normal 3 2 2 2 2 5 2 3" xfId="57198"/>
    <cellStyle name="Normal 3 2 2 2 2 5 3" xfId="36195"/>
    <cellStyle name="Normal 3 2 2 2 2 5 4" xfId="36196"/>
    <cellStyle name="Normal 3 2 2 2 2 6" xfId="36197"/>
    <cellStyle name="Normal 3 2 2 2 2 6 2" xfId="36198"/>
    <cellStyle name="Normal 3 2 2 2 2 6 3" xfId="57199"/>
    <cellStyle name="Normal 3 2 2 2 2 7" xfId="36199"/>
    <cellStyle name="Normal 3 2 2 2 2 8" xfId="36200"/>
    <cellStyle name="Normal 3 2 2 2 3" xfId="36201"/>
    <cellStyle name="Normal 3 2 2 2 3 2" xfId="36202"/>
    <cellStyle name="Normal 3 2 2 2 3 2 2" xfId="36203"/>
    <cellStyle name="Normal 3 2 2 2 3 2 2 2" xfId="36204"/>
    <cellStyle name="Normal 3 2 2 2 3 2 2 2 2" xfId="36205"/>
    <cellStyle name="Normal 3 2 2 2 3 2 2 2 3" xfId="57200"/>
    <cellStyle name="Normal 3 2 2 2 3 2 2 3" xfId="36206"/>
    <cellStyle name="Normal 3 2 2 2 3 2 2 4" xfId="36207"/>
    <cellStyle name="Normal 3 2 2 2 3 2 3" xfId="36208"/>
    <cellStyle name="Normal 3 2 2 2 3 2 3 2" xfId="36209"/>
    <cellStyle name="Normal 3 2 2 2 3 2 3 2 2" xfId="36210"/>
    <cellStyle name="Normal 3 2 2 2 3 2 3 2 3" xfId="57201"/>
    <cellStyle name="Normal 3 2 2 2 3 2 3 3" xfId="36211"/>
    <cellStyle name="Normal 3 2 2 2 3 2 3 4" xfId="36212"/>
    <cellStyle name="Normal 3 2 2 2 3 2 4" xfId="36213"/>
    <cellStyle name="Normal 3 2 2 2 3 2 4 2" xfId="36214"/>
    <cellStyle name="Normal 3 2 2 2 3 2 4 3" xfId="57202"/>
    <cellStyle name="Normal 3 2 2 2 3 2 5" xfId="36215"/>
    <cellStyle name="Normal 3 2 2 2 3 2 6" xfId="36216"/>
    <cellStyle name="Normal 3 2 2 2 3 3" xfId="36217"/>
    <cellStyle name="Normal 3 2 2 2 3 3 2" xfId="36218"/>
    <cellStyle name="Normal 3 2 2 2 3 3 2 2" xfId="36219"/>
    <cellStyle name="Normal 3 2 2 2 3 3 2 3" xfId="57203"/>
    <cellStyle name="Normal 3 2 2 2 3 3 3" xfId="36220"/>
    <cellStyle name="Normal 3 2 2 2 3 3 4" xfId="36221"/>
    <cellStyle name="Normal 3 2 2 2 3 4" xfId="36222"/>
    <cellStyle name="Normal 3 2 2 2 3 4 2" xfId="36223"/>
    <cellStyle name="Normal 3 2 2 2 3 4 2 2" xfId="36224"/>
    <cellStyle name="Normal 3 2 2 2 3 4 2 3" xfId="57204"/>
    <cellStyle name="Normal 3 2 2 2 3 4 3" xfId="36225"/>
    <cellStyle name="Normal 3 2 2 2 3 4 4" xfId="36226"/>
    <cellStyle name="Normal 3 2 2 2 3 5" xfId="36227"/>
    <cellStyle name="Normal 3 2 2 2 3 5 2" xfId="36228"/>
    <cellStyle name="Normal 3 2 2 2 3 5 3" xfId="57205"/>
    <cellStyle name="Normal 3 2 2 2 3 6" xfId="36229"/>
    <cellStyle name="Normal 3 2 2 2 3 7" xfId="36230"/>
    <cellStyle name="Normal 3 2 2 2 4" xfId="36231"/>
    <cellStyle name="Normal 3 2 2 2 4 2" xfId="36232"/>
    <cellStyle name="Normal 3 2 2 2 4 2 2" xfId="36233"/>
    <cellStyle name="Normal 3 2 2 2 4 2 2 2" xfId="36234"/>
    <cellStyle name="Normal 3 2 2 2 4 2 2 3" xfId="57206"/>
    <cellStyle name="Normal 3 2 2 2 4 2 3" xfId="36235"/>
    <cellStyle name="Normal 3 2 2 2 4 2 4" xfId="36236"/>
    <cellStyle name="Normal 3 2 2 2 4 3" xfId="36237"/>
    <cellStyle name="Normal 3 2 2 2 4 3 2" xfId="36238"/>
    <cellStyle name="Normal 3 2 2 2 4 3 2 2" xfId="36239"/>
    <cellStyle name="Normal 3 2 2 2 4 3 2 3" xfId="57207"/>
    <cellStyle name="Normal 3 2 2 2 4 3 3" xfId="36240"/>
    <cellStyle name="Normal 3 2 2 2 4 3 4" xfId="36241"/>
    <cellStyle name="Normal 3 2 2 2 4 4" xfId="36242"/>
    <cellStyle name="Normal 3 2 2 2 4 4 2" xfId="36243"/>
    <cellStyle name="Normal 3 2 2 2 4 4 3" xfId="57208"/>
    <cellStyle name="Normal 3 2 2 2 4 5" xfId="36244"/>
    <cellStyle name="Normal 3 2 2 2 4 6" xfId="36245"/>
    <cellStyle name="Normal 3 2 2 2 5" xfId="36246"/>
    <cellStyle name="Normal 3 2 2 2 5 2" xfId="36247"/>
    <cellStyle name="Normal 3 2 2 2 5 2 2" xfId="36248"/>
    <cellStyle name="Normal 3 2 2 2 5 2 2 2" xfId="36249"/>
    <cellStyle name="Normal 3 2 2 2 5 2 2 3" xfId="57209"/>
    <cellStyle name="Normal 3 2 2 2 5 2 3" xfId="36250"/>
    <cellStyle name="Normal 3 2 2 2 5 2 4" xfId="36251"/>
    <cellStyle name="Normal 3 2 2 2 5 3" xfId="36252"/>
    <cellStyle name="Normal 3 2 2 2 5 3 2" xfId="36253"/>
    <cellStyle name="Normal 3 2 2 2 5 3 3" xfId="57210"/>
    <cellStyle name="Normal 3 2 2 2 5 4" xfId="36254"/>
    <cellStyle name="Normal 3 2 2 2 5 5" xfId="36255"/>
    <cellStyle name="Normal 3 2 2 2 6" xfId="36256"/>
    <cellStyle name="Normal 3 2 2 2 6 2" xfId="36257"/>
    <cellStyle name="Normal 3 2 2 2 6 2 2" xfId="36258"/>
    <cellStyle name="Normal 3 2 2 2 6 2 3" xfId="57211"/>
    <cellStyle name="Normal 3 2 2 2 6 3" xfId="36259"/>
    <cellStyle name="Normal 3 2 2 2 6 4" xfId="36260"/>
    <cellStyle name="Normal 3 2 2 2 7" xfId="36261"/>
    <cellStyle name="Normal 3 2 2 2 7 2" xfId="36262"/>
    <cellStyle name="Normal 3 2 2 2 7 2 2" xfId="36263"/>
    <cellStyle name="Normal 3 2 2 2 7 2 3" xfId="57212"/>
    <cellStyle name="Normal 3 2 2 2 7 3" xfId="36264"/>
    <cellStyle name="Normal 3 2 2 2 7 4" xfId="36265"/>
    <cellStyle name="Normal 3 2 2 2 8" xfId="36266"/>
    <cellStyle name="Normal 3 2 2 2 8 2" xfId="36267"/>
    <cellStyle name="Normal 3 2 2 2 8 3" xfId="57213"/>
    <cellStyle name="Normal 3 2 2 2 9" xfId="36268"/>
    <cellStyle name="Normal 3 2 2 3" xfId="36269"/>
    <cellStyle name="Normal 3 2 2 3 2" xfId="36270"/>
    <cellStyle name="Normal 3 2 2 3 2 2" xfId="36271"/>
    <cellStyle name="Normal 3 2 2 3 2 2 2" xfId="36272"/>
    <cellStyle name="Normal 3 2 2 3 2 2 2 2" xfId="36273"/>
    <cellStyle name="Normal 3 2 2 3 2 2 2 2 2" xfId="36274"/>
    <cellStyle name="Normal 3 2 2 3 2 2 2 2 3" xfId="57214"/>
    <cellStyle name="Normal 3 2 2 3 2 2 2 3" xfId="36275"/>
    <cellStyle name="Normal 3 2 2 3 2 2 2 4" xfId="36276"/>
    <cellStyle name="Normal 3 2 2 3 2 2 3" xfId="36277"/>
    <cellStyle name="Normal 3 2 2 3 2 2 3 2" xfId="36278"/>
    <cellStyle name="Normal 3 2 2 3 2 2 3 2 2" xfId="36279"/>
    <cellStyle name="Normal 3 2 2 3 2 2 3 2 3" xfId="57215"/>
    <cellStyle name="Normal 3 2 2 3 2 2 3 3" xfId="36280"/>
    <cellStyle name="Normal 3 2 2 3 2 2 3 4" xfId="36281"/>
    <cellStyle name="Normal 3 2 2 3 2 2 4" xfId="36282"/>
    <cellStyle name="Normal 3 2 2 3 2 2 4 2" xfId="36283"/>
    <cellStyle name="Normal 3 2 2 3 2 2 4 3" xfId="57216"/>
    <cellStyle name="Normal 3 2 2 3 2 2 5" xfId="36284"/>
    <cellStyle name="Normal 3 2 2 3 2 2 6" xfId="36285"/>
    <cellStyle name="Normal 3 2 2 3 2 3" xfId="36286"/>
    <cellStyle name="Normal 3 2 2 3 2 3 2" xfId="36287"/>
    <cellStyle name="Normal 3 2 2 3 2 3 2 2" xfId="36288"/>
    <cellStyle name="Normal 3 2 2 3 2 3 2 3" xfId="57217"/>
    <cellStyle name="Normal 3 2 2 3 2 3 3" xfId="36289"/>
    <cellStyle name="Normal 3 2 2 3 2 3 4" xfId="36290"/>
    <cellStyle name="Normal 3 2 2 3 2 4" xfId="36291"/>
    <cellStyle name="Normal 3 2 2 3 2 4 2" xfId="36292"/>
    <cellStyle name="Normal 3 2 2 3 2 4 2 2" xfId="36293"/>
    <cellStyle name="Normal 3 2 2 3 2 4 2 3" xfId="57218"/>
    <cellStyle name="Normal 3 2 2 3 2 4 3" xfId="36294"/>
    <cellStyle name="Normal 3 2 2 3 2 4 4" xfId="36295"/>
    <cellStyle name="Normal 3 2 2 3 2 5" xfId="36296"/>
    <cellStyle name="Normal 3 2 2 3 2 5 2" xfId="36297"/>
    <cellStyle name="Normal 3 2 2 3 2 5 3" xfId="57219"/>
    <cellStyle name="Normal 3 2 2 3 2 6" xfId="36298"/>
    <cellStyle name="Normal 3 2 2 3 2 7" xfId="36299"/>
    <cellStyle name="Normal 3 2 2 3 3" xfId="36300"/>
    <cellStyle name="Normal 3 2 2 3 3 2" xfId="36301"/>
    <cellStyle name="Normal 3 2 2 3 3 2 2" xfId="36302"/>
    <cellStyle name="Normal 3 2 2 3 3 2 2 2" xfId="36303"/>
    <cellStyle name="Normal 3 2 2 3 3 2 2 3" xfId="57220"/>
    <cellStyle name="Normal 3 2 2 3 3 2 3" xfId="36304"/>
    <cellStyle name="Normal 3 2 2 3 3 2 4" xfId="36305"/>
    <cellStyle name="Normal 3 2 2 3 3 3" xfId="36306"/>
    <cellStyle name="Normal 3 2 2 3 3 3 2" xfId="36307"/>
    <cellStyle name="Normal 3 2 2 3 3 3 2 2" xfId="36308"/>
    <cellStyle name="Normal 3 2 2 3 3 3 2 3" xfId="57221"/>
    <cellStyle name="Normal 3 2 2 3 3 3 3" xfId="36309"/>
    <cellStyle name="Normal 3 2 2 3 3 3 4" xfId="36310"/>
    <cellStyle name="Normal 3 2 2 3 3 4" xfId="36311"/>
    <cellStyle name="Normal 3 2 2 3 3 4 2" xfId="36312"/>
    <cellStyle name="Normal 3 2 2 3 3 4 3" xfId="57222"/>
    <cellStyle name="Normal 3 2 2 3 3 5" xfId="36313"/>
    <cellStyle name="Normal 3 2 2 3 3 6" xfId="36314"/>
    <cellStyle name="Normal 3 2 2 3 4" xfId="36315"/>
    <cellStyle name="Normal 3 2 2 3 4 2" xfId="36316"/>
    <cellStyle name="Normal 3 2 2 3 4 2 2" xfId="36317"/>
    <cellStyle name="Normal 3 2 2 3 4 2 2 2" xfId="36318"/>
    <cellStyle name="Normal 3 2 2 3 4 2 2 3" xfId="57223"/>
    <cellStyle name="Normal 3 2 2 3 4 2 3" xfId="36319"/>
    <cellStyle name="Normal 3 2 2 3 4 2 4" xfId="36320"/>
    <cellStyle name="Normal 3 2 2 3 4 3" xfId="36321"/>
    <cellStyle name="Normal 3 2 2 3 4 3 2" xfId="36322"/>
    <cellStyle name="Normal 3 2 2 3 4 3 3" xfId="57224"/>
    <cellStyle name="Normal 3 2 2 3 4 4" xfId="36323"/>
    <cellStyle name="Normal 3 2 2 3 4 5" xfId="36324"/>
    <cellStyle name="Normal 3 2 2 3 5" xfId="36325"/>
    <cellStyle name="Normal 3 2 2 3 5 2" xfId="36326"/>
    <cellStyle name="Normal 3 2 2 3 5 2 2" xfId="36327"/>
    <cellStyle name="Normal 3 2 2 3 5 2 3" xfId="57225"/>
    <cellStyle name="Normal 3 2 2 3 5 3" xfId="36328"/>
    <cellStyle name="Normal 3 2 2 3 5 4" xfId="36329"/>
    <cellStyle name="Normal 3 2 2 3 6" xfId="36330"/>
    <cellStyle name="Normal 3 2 2 3 6 2" xfId="36331"/>
    <cellStyle name="Normal 3 2 2 3 6 2 2" xfId="36332"/>
    <cellStyle name="Normal 3 2 2 3 6 2 3" xfId="57226"/>
    <cellStyle name="Normal 3 2 2 3 6 3" xfId="36333"/>
    <cellStyle name="Normal 3 2 2 3 6 4" xfId="36334"/>
    <cellStyle name="Normal 3 2 2 3 7" xfId="36335"/>
    <cellStyle name="Normal 3 2 2 3 7 2" xfId="36336"/>
    <cellStyle name="Normal 3 2 2 3 7 3" xfId="57227"/>
    <cellStyle name="Normal 3 2 2 3 8" xfId="36337"/>
    <cellStyle name="Normal 3 2 2 3 9" xfId="36338"/>
    <cellStyle name="Normal 3 2 2 4" xfId="36339"/>
    <cellStyle name="Normal 3 2 2 4 2" xfId="36340"/>
    <cellStyle name="Normal 3 2 2 4 2 2" xfId="36341"/>
    <cellStyle name="Normal 3 2 2 4 2 2 2" xfId="36342"/>
    <cellStyle name="Normal 3 2 2 4 2 2 2 2" xfId="36343"/>
    <cellStyle name="Normal 3 2 2 4 2 2 2 3" xfId="57228"/>
    <cellStyle name="Normal 3 2 2 4 2 2 3" xfId="36344"/>
    <cellStyle name="Normal 3 2 2 4 2 2 4" xfId="36345"/>
    <cellStyle name="Normal 3 2 2 4 2 3" xfId="36346"/>
    <cellStyle name="Normal 3 2 2 4 2 3 2" xfId="36347"/>
    <cellStyle name="Normal 3 2 2 4 2 3 2 2" xfId="36348"/>
    <cellStyle name="Normal 3 2 2 4 2 3 2 3" xfId="57229"/>
    <cellStyle name="Normal 3 2 2 4 2 3 3" xfId="36349"/>
    <cellStyle name="Normal 3 2 2 4 2 3 4" xfId="36350"/>
    <cellStyle name="Normal 3 2 2 4 2 4" xfId="36351"/>
    <cellStyle name="Normal 3 2 2 4 2 4 2" xfId="36352"/>
    <cellStyle name="Normal 3 2 2 4 2 4 3" xfId="57230"/>
    <cellStyle name="Normal 3 2 2 4 2 5" xfId="36353"/>
    <cellStyle name="Normal 3 2 2 4 2 6" xfId="36354"/>
    <cellStyle name="Normal 3 2 2 4 3" xfId="36355"/>
    <cellStyle name="Normal 3 2 2 4 3 2" xfId="36356"/>
    <cellStyle name="Normal 3 2 2 4 3 2 2" xfId="36357"/>
    <cellStyle name="Normal 3 2 2 4 3 2 3" xfId="57231"/>
    <cellStyle name="Normal 3 2 2 4 3 3" xfId="36358"/>
    <cellStyle name="Normal 3 2 2 4 3 4" xfId="36359"/>
    <cellStyle name="Normal 3 2 2 4 4" xfId="36360"/>
    <cellStyle name="Normal 3 2 2 4 4 2" xfId="36361"/>
    <cellStyle name="Normal 3 2 2 4 4 2 2" xfId="36362"/>
    <cellStyle name="Normal 3 2 2 4 4 2 3" xfId="57232"/>
    <cellStyle name="Normal 3 2 2 4 4 3" xfId="36363"/>
    <cellStyle name="Normal 3 2 2 4 4 4" xfId="36364"/>
    <cellStyle name="Normal 3 2 2 4 5" xfId="36365"/>
    <cellStyle name="Normal 3 2 2 4 5 2" xfId="36366"/>
    <cellStyle name="Normal 3 2 2 4 5 3" xfId="57233"/>
    <cellStyle name="Normal 3 2 2 4 6" xfId="36367"/>
    <cellStyle name="Normal 3 2 2 4 7" xfId="36368"/>
    <cellStyle name="Normal 3 2 2 5" xfId="36369"/>
    <cellStyle name="Normal 3 2 2 5 2" xfId="36370"/>
    <cellStyle name="Normal 3 2 2 5 2 2" xfId="36371"/>
    <cellStyle name="Normal 3 2 2 5 2 2 2" xfId="36372"/>
    <cellStyle name="Normal 3 2 2 5 2 2 3" xfId="57234"/>
    <cellStyle name="Normal 3 2 2 5 2 3" xfId="36373"/>
    <cellStyle name="Normal 3 2 2 5 2 4" xfId="36374"/>
    <cellStyle name="Normal 3 2 2 5 3" xfId="36375"/>
    <cellStyle name="Normal 3 2 2 5 3 2" xfId="36376"/>
    <cellStyle name="Normal 3 2 2 5 3 2 2" xfId="36377"/>
    <cellStyle name="Normal 3 2 2 5 3 2 3" xfId="57235"/>
    <cellStyle name="Normal 3 2 2 5 3 3" xfId="36378"/>
    <cellStyle name="Normal 3 2 2 5 3 4" xfId="36379"/>
    <cellStyle name="Normal 3 2 2 5 4" xfId="36380"/>
    <cellStyle name="Normal 3 2 2 5 4 2" xfId="36381"/>
    <cellStyle name="Normal 3 2 2 5 4 3" xfId="57236"/>
    <cellStyle name="Normal 3 2 2 5 5" xfId="36382"/>
    <cellStyle name="Normal 3 2 2 5 6" xfId="36383"/>
    <cellStyle name="Normal 3 2 2 6" xfId="36384"/>
    <cellStyle name="Normal 3 2 2 6 2" xfId="36385"/>
    <cellStyle name="Normal 3 2 2 6 2 2" xfId="36386"/>
    <cellStyle name="Normal 3 2 2 6 2 2 2" xfId="36387"/>
    <cellStyle name="Normal 3 2 2 6 2 2 3" xfId="57237"/>
    <cellStyle name="Normal 3 2 2 6 2 3" xfId="36388"/>
    <cellStyle name="Normal 3 2 2 6 2 4" xfId="36389"/>
    <cellStyle name="Normal 3 2 2 6 3" xfId="36390"/>
    <cellStyle name="Normal 3 2 2 6 3 2" xfId="36391"/>
    <cellStyle name="Normal 3 2 2 6 3 3" xfId="57238"/>
    <cellStyle name="Normal 3 2 2 6 4" xfId="36392"/>
    <cellStyle name="Normal 3 2 2 6 5" xfId="36393"/>
    <cellStyle name="Normal 3 2 2 7" xfId="36394"/>
    <cellStyle name="Normal 3 2 2 7 2" xfId="36395"/>
    <cellStyle name="Normal 3 2 2 7 2 2" xfId="36396"/>
    <cellStyle name="Normal 3 2 2 7 2 3" xfId="57239"/>
    <cellStyle name="Normal 3 2 2 7 3" xfId="36397"/>
    <cellStyle name="Normal 3 2 2 7 4" xfId="36398"/>
    <cellStyle name="Normal 3 2 2 8" xfId="36399"/>
    <cellStyle name="Normal 3 2 2 8 2" xfId="36400"/>
    <cellStyle name="Normal 3 2 2 8 2 2" xfId="36401"/>
    <cellStyle name="Normal 3 2 2 8 2 3" xfId="57240"/>
    <cellStyle name="Normal 3 2 2 8 3" xfId="36402"/>
    <cellStyle name="Normal 3 2 2 8 4" xfId="36403"/>
    <cellStyle name="Normal 3 2 2 9" xfId="36404"/>
    <cellStyle name="Normal 3 2 2 9 2" xfId="36405"/>
    <cellStyle name="Normal 3 2 2 9 3" xfId="57241"/>
    <cellStyle name="Normal 3 2 3" xfId="36406"/>
    <cellStyle name="Normal 3 2 3 10" xfId="36407"/>
    <cellStyle name="Normal 3 2 3 11" xfId="36408"/>
    <cellStyle name="Normal 3 2 3 2" xfId="36409"/>
    <cellStyle name="Normal 3 2 3 2 10" xfId="36410"/>
    <cellStyle name="Normal 3 2 3 2 2" xfId="36411"/>
    <cellStyle name="Normal 3 2 3 2 2 2" xfId="36412"/>
    <cellStyle name="Normal 3 2 3 2 2 2 2" xfId="36413"/>
    <cellStyle name="Normal 3 2 3 2 2 2 2 2" xfId="36414"/>
    <cellStyle name="Normal 3 2 3 2 2 2 2 2 2" xfId="36415"/>
    <cellStyle name="Normal 3 2 3 2 2 2 2 2 2 2" xfId="36416"/>
    <cellStyle name="Normal 3 2 3 2 2 2 2 2 2 3" xfId="57242"/>
    <cellStyle name="Normal 3 2 3 2 2 2 2 2 3" xfId="36417"/>
    <cellStyle name="Normal 3 2 3 2 2 2 2 2 4" xfId="36418"/>
    <cellStyle name="Normal 3 2 3 2 2 2 2 3" xfId="36419"/>
    <cellStyle name="Normal 3 2 3 2 2 2 2 3 2" xfId="36420"/>
    <cellStyle name="Normal 3 2 3 2 2 2 2 3 2 2" xfId="36421"/>
    <cellStyle name="Normal 3 2 3 2 2 2 2 3 2 3" xfId="57243"/>
    <cellStyle name="Normal 3 2 3 2 2 2 2 3 3" xfId="36422"/>
    <cellStyle name="Normal 3 2 3 2 2 2 2 3 4" xfId="36423"/>
    <cellStyle name="Normal 3 2 3 2 2 2 2 4" xfId="36424"/>
    <cellStyle name="Normal 3 2 3 2 2 2 2 4 2" xfId="36425"/>
    <cellStyle name="Normal 3 2 3 2 2 2 2 4 3" xfId="57244"/>
    <cellStyle name="Normal 3 2 3 2 2 2 2 5" xfId="36426"/>
    <cellStyle name="Normal 3 2 3 2 2 2 2 6" xfId="36427"/>
    <cellStyle name="Normal 3 2 3 2 2 2 3" xfId="36428"/>
    <cellStyle name="Normal 3 2 3 2 2 2 3 2" xfId="36429"/>
    <cellStyle name="Normal 3 2 3 2 2 2 3 2 2" xfId="36430"/>
    <cellStyle name="Normal 3 2 3 2 2 2 3 2 3" xfId="57245"/>
    <cellStyle name="Normal 3 2 3 2 2 2 3 3" xfId="36431"/>
    <cellStyle name="Normal 3 2 3 2 2 2 3 4" xfId="36432"/>
    <cellStyle name="Normal 3 2 3 2 2 2 4" xfId="36433"/>
    <cellStyle name="Normal 3 2 3 2 2 2 4 2" xfId="36434"/>
    <cellStyle name="Normal 3 2 3 2 2 2 4 2 2" xfId="36435"/>
    <cellStyle name="Normal 3 2 3 2 2 2 4 2 3" xfId="57246"/>
    <cellStyle name="Normal 3 2 3 2 2 2 4 3" xfId="36436"/>
    <cellStyle name="Normal 3 2 3 2 2 2 4 4" xfId="36437"/>
    <cellStyle name="Normal 3 2 3 2 2 2 5" xfId="36438"/>
    <cellStyle name="Normal 3 2 3 2 2 2 5 2" xfId="36439"/>
    <cellStyle name="Normal 3 2 3 2 2 2 5 3" xfId="57247"/>
    <cellStyle name="Normal 3 2 3 2 2 2 6" xfId="36440"/>
    <cellStyle name="Normal 3 2 3 2 2 2 7" xfId="36441"/>
    <cellStyle name="Normal 3 2 3 2 2 3" xfId="36442"/>
    <cellStyle name="Normal 3 2 3 2 2 3 2" xfId="36443"/>
    <cellStyle name="Normal 3 2 3 2 2 3 2 2" xfId="36444"/>
    <cellStyle name="Normal 3 2 3 2 2 3 2 2 2" xfId="36445"/>
    <cellStyle name="Normal 3 2 3 2 2 3 2 2 3" xfId="57248"/>
    <cellStyle name="Normal 3 2 3 2 2 3 2 3" xfId="36446"/>
    <cellStyle name="Normal 3 2 3 2 2 3 2 4" xfId="36447"/>
    <cellStyle name="Normal 3 2 3 2 2 3 3" xfId="36448"/>
    <cellStyle name="Normal 3 2 3 2 2 3 3 2" xfId="36449"/>
    <cellStyle name="Normal 3 2 3 2 2 3 3 2 2" xfId="36450"/>
    <cellStyle name="Normal 3 2 3 2 2 3 3 2 3" xfId="57249"/>
    <cellStyle name="Normal 3 2 3 2 2 3 3 3" xfId="36451"/>
    <cellStyle name="Normal 3 2 3 2 2 3 3 4" xfId="36452"/>
    <cellStyle name="Normal 3 2 3 2 2 3 4" xfId="36453"/>
    <cellStyle name="Normal 3 2 3 2 2 3 4 2" xfId="36454"/>
    <cellStyle name="Normal 3 2 3 2 2 3 4 3" xfId="57250"/>
    <cellStyle name="Normal 3 2 3 2 2 3 5" xfId="36455"/>
    <cellStyle name="Normal 3 2 3 2 2 3 6" xfId="36456"/>
    <cellStyle name="Normal 3 2 3 2 2 4" xfId="36457"/>
    <cellStyle name="Normal 3 2 3 2 2 4 2" xfId="36458"/>
    <cellStyle name="Normal 3 2 3 2 2 4 2 2" xfId="36459"/>
    <cellStyle name="Normal 3 2 3 2 2 4 2 3" xfId="57251"/>
    <cellStyle name="Normal 3 2 3 2 2 4 3" xfId="36460"/>
    <cellStyle name="Normal 3 2 3 2 2 4 4" xfId="36461"/>
    <cellStyle name="Normal 3 2 3 2 2 5" xfId="36462"/>
    <cellStyle name="Normal 3 2 3 2 2 5 2" xfId="36463"/>
    <cellStyle name="Normal 3 2 3 2 2 5 2 2" xfId="36464"/>
    <cellStyle name="Normal 3 2 3 2 2 5 2 3" xfId="57252"/>
    <cellStyle name="Normal 3 2 3 2 2 5 3" xfId="36465"/>
    <cellStyle name="Normal 3 2 3 2 2 5 4" xfId="36466"/>
    <cellStyle name="Normal 3 2 3 2 2 6" xfId="36467"/>
    <cellStyle name="Normal 3 2 3 2 2 6 2" xfId="36468"/>
    <cellStyle name="Normal 3 2 3 2 2 6 3" xfId="57253"/>
    <cellStyle name="Normal 3 2 3 2 2 7" xfId="36469"/>
    <cellStyle name="Normal 3 2 3 2 2 8" xfId="36470"/>
    <cellStyle name="Normal 3 2 3 2 3" xfId="36471"/>
    <cellStyle name="Normal 3 2 3 2 3 2" xfId="36472"/>
    <cellStyle name="Normal 3 2 3 2 3 2 2" xfId="36473"/>
    <cellStyle name="Normal 3 2 3 2 3 2 2 2" xfId="36474"/>
    <cellStyle name="Normal 3 2 3 2 3 2 2 2 2" xfId="36475"/>
    <cellStyle name="Normal 3 2 3 2 3 2 2 2 3" xfId="57254"/>
    <cellStyle name="Normal 3 2 3 2 3 2 2 3" xfId="36476"/>
    <cellStyle name="Normal 3 2 3 2 3 2 2 4" xfId="36477"/>
    <cellStyle name="Normal 3 2 3 2 3 2 3" xfId="36478"/>
    <cellStyle name="Normal 3 2 3 2 3 2 3 2" xfId="36479"/>
    <cellStyle name="Normal 3 2 3 2 3 2 3 2 2" xfId="36480"/>
    <cellStyle name="Normal 3 2 3 2 3 2 3 2 3" xfId="57255"/>
    <cellStyle name="Normal 3 2 3 2 3 2 3 3" xfId="36481"/>
    <cellStyle name="Normal 3 2 3 2 3 2 3 4" xfId="36482"/>
    <cellStyle name="Normal 3 2 3 2 3 2 4" xfId="36483"/>
    <cellStyle name="Normal 3 2 3 2 3 2 4 2" xfId="36484"/>
    <cellStyle name="Normal 3 2 3 2 3 2 4 3" xfId="57256"/>
    <cellStyle name="Normal 3 2 3 2 3 2 5" xfId="36485"/>
    <cellStyle name="Normal 3 2 3 2 3 2 6" xfId="36486"/>
    <cellStyle name="Normal 3 2 3 2 3 3" xfId="36487"/>
    <cellStyle name="Normal 3 2 3 2 3 3 2" xfId="36488"/>
    <cellStyle name="Normal 3 2 3 2 3 3 2 2" xfId="36489"/>
    <cellStyle name="Normal 3 2 3 2 3 3 2 3" xfId="57257"/>
    <cellStyle name="Normal 3 2 3 2 3 3 3" xfId="36490"/>
    <cellStyle name="Normal 3 2 3 2 3 3 4" xfId="36491"/>
    <cellStyle name="Normal 3 2 3 2 3 4" xfId="36492"/>
    <cellStyle name="Normal 3 2 3 2 3 4 2" xfId="36493"/>
    <cellStyle name="Normal 3 2 3 2 3 4 2 2" xfId="36494"/>
    <cellStyle name="Normal 3 2 3 2 3 4 2 3" xfId="57258"/>
    <cellStyle name="Normal 3 2 3 2 3 4 3" xfId="36495"/>
    <cellStyle name="Normal 3 2 3 2 3 4 4" xfId="36496"/>
    <cellStyle name="Normal 3 2 3 2 3 5" xfId="36497"/>
    <cellStyle name="Normal 3 2 3 2 3 5 2" xfId="36498"/>
    <cellStyle name="Normal 3 2 3 2 3 5 3" xfId="57259"/>
    <cellStyle name="Normal 3 2 3 2 3 6" xfId="36499"/>
    <cellStyle name="Normal 3 2 3 2 3 7" xfId="36500"/>
    <cellStyle name="Normal 3 2 3 2 4" xfId="36501"/>
    <cellStyle name="Normal 3 2 3 2 4 2" xfId="36502"/>
    <cellStyle name="Normal 3 2 3 2 4 2 2" xfId="36503"/>
    <cellStyle name="Normal 3 2 3 2 4 2 2 2" xfId="36504"/>
    <cellStyle name="Normal 3 2 3 2 4 2 2 3" xfId="57260"/>
    <cellStyle name="Normal 3 2 3 2 4 2 3" xfId="36505"/>
    <cellStyle name="Normal 3 2 3 2 4 2 4" xfId="36506"/>
    <cellStyle name="Normal 3 2 3 2 4 3" xfId="36507"/>
    <cellStyle name="Normal 3 2 3 2 4 3 2" xfId="36508"/>
    <cellStyle name="Normal 3 2 3 2 4 3 2 2" xfId="36509"/>
    <cellStyle name="Normal 3 2 3 2 4 3 2 3" xfId="57261"/>
    <cellStyle name="Normal 3 2 3 2 4 3 3" xfId="36510"/>
    <cellStyle name="Normal 3 2 3 2 4 3 4" xfId="36511"/>
    <cellStyle name="Normal 3 2 3 2 4 4" xfId="36512"/>
    <cellStyle name="Normal 3 2 3 2 4 4 2" xfId="36513"/>
    <cellStyle name="Normal 3 2 3 2 4 4 3" xfId="57262"/>
    <cellStyle name="Normal 3 2 3 2 4 5" xfId="36514"/>
    <cellStyle name="Normal 3 2 3 2 4 6" xfId="36515"/>
    <cellStyle name="Normal 3 2 3 2 5" xfId="36516"/>
    <cellStyle name="Normal 3 2 3 2 5 2" xfId="36517"/>
    <cellStyle name="Normal 3 2 3 2 5 2 2" xfId="36518"/>
    <cellStyle name="Normal 3 2 3 2 5 2 2 2" xfId="36519"/>
    <cellStyle name="Normal 3 2 3 2 5 2 2 3" xfId="57263"/>
    <cellStyle name="Normal 3 2 3 2 5 2 3" xfId="36520"/>
    <cellStyle name="Normal 3 2 3 2 5 2 4" xfId="36521"/>
    <cellStyle name="Normal 3 2 3 2 5 3" xfId="36522"/>
    <cellStyle name="Normal 3 2 3 2 5 3 2" xfId="36523"/>
    <cellStyle name="Normal 3 2 3 2 5 3 3" xfId="57264"/>
    <cellStyle name="Normal 3 2 3 2 5 4" xfId="36524"/>
    <cellStyle name="Normal 3 2 3 2 5 5" xfId="36525"/>
    <cellStyle name="Normal 3 2 3 2 6" xfId="36526"/>
    <cellStyle name="Normal 3 2 3 2 6 2" xfId="36527"/>
    <cellStyle name="Normal 3 2 3 2 6 2 2" xfId="36528"/>
    <cellStyle name="Normal 3 2 3 2 6 2 3" xfId="57265"/>
    <cellStyle name="Normal 3 2 3 2 6 3" xfId="36529"/>
    <cellStyle name="Normal 3 2 3 2 6 4" xfId="36530"/>
    <cellStyle name="Normal 3 2 3 2 7" xfId="36531"/>
    <cellStyle name="Normal 3 2 3 2 7 2" xfId="36532"/>
    <cellStyle name="Normal 3 2 3 2 7 2 2" xfId="36533"/>
    <cellStyle name="Normal 3 2 3 2 7 2 3" xfId="57266"/>
    <cellStyle name="Normal 3 2 3 2 7 3" xfId="36534"/>
    <cellStyle name="Normal 3 2 3 2 7 4" xfId="36535"/>
    <cellStyle name="Normal 3 2 3 2 8" xfId="36536"/>
    <cellStyle name="Normal 3 2 3 2 8 2" xfId="36537"/>
    <cellStyle name="Normal 3 2 3 2 8 3" xfId="57267"/>
    <cellStyle name="Normal 3 2 3 2 9" xfId="36538"/>
    <cellStyle name="Normal 3 2 3 3" xfId="36539"/>
    <cellStyle name="Normal 3 2 3 3 2" xfId="36540"/>
    <cellStyle name="Normal 3 2 3 3 2 2" xfId="36541"/>
    <cellStyle name="Normal 3 2 3 3 2 2 2" xfId="36542"/>
    <cellStyle name="Normal 3 2 3 3 2 2 2 2" xfId="36543"/>
    <cellStyle name="Normal 3 2 3 3 2 2 2 2 2" xfId="36544"/>
    <cellStyle name="Normal 3 2 3 3 2 2 2 2 3" xfId="57268"/>
    <cellStyle name="Normal 3 2 3 3 2 2 2 3" xfId="36545"/>
    <cellStyle name="Normal 3 2 3 3 2 2 2 4" xfId="36546"/>
    <cellStyle name="Normal 3 2 3 3 2 2 3" xfId="36547"/>
    <cellStyle name="Normal 3 2 3 3 2 2 3 2" xfId="36548"/>
    <cellStyle name="Normal 3 2 3 3 2 2 3 2 2" xfId="36549"/>
    <cellStyle name="Normal 3 2 3 3 2 2 3 2 3" xfId="57269"/>
    <cellStyle name="Normal 3 2 3 3 2 2 3 3" xfId="36550"/>
    <cellStyle name="Normal 3 2 3 3 2 2 3 4" xfId="36551"/>
    <cellStyle name="Normal 3 2 3 3 2 2 4" xfId="36552"/>
    <cellStyle name="Normal 3 2 3 3 2 2 4 2" xfId="36553"/>
    <cellStyle name="Normal 3 2 3 3 2 2 4 3" xfId="57270"/>
    <cellStyle name="Normal 3 2 3 3 2 2 5" xfId="36554"/>
    <cellStyle name="Normal 3 2 3 3 2 2 6" xfId="36555"/>
    <cellStyle name="Normal 3 2 3 3 2 3" xfId="36556"/>
    <cellStyle name="Normal 3 2 3 3 2 3 2" xfId="36557"/>
    <cellStyle name="Normal 3 2 3 3 2 3 2 2" xfId="36558"/>
    <cellStyle name="Normal 3 2 3 3 2 3 2 3" xfId="57271"/>
    <cellStyle name="Normal 3 2 3 3 2 3 3" xfId="36559"/>
    <cellStyle name="Normal 3 2 3 3 2 3 4" xfId="36560"/>
    <cellStyle name="Normal 3 2 3 3 2 4" xfId="36561"/>
    <cellStyle name="Normal 3 2 3 3 2 4 2" xfId="36562"/>
    <cellStyle name="Normal 3 2 3 3 2 4 2 2" xfId="36563"/>
    <cellStyle name="Normal 3 2 3 3 2 4 2 3" xfId="57272"/>
    <cellStyle name="Normal 3 2 3 3 2 4 3" xfId="36564"/>
    <cellStyle name="Normal 3 2 3 3 2 4 4" xfId="36565"/>
    <cellStyle name="Normal 3 2 3 3 2 5" xfId="36566"/>
    <cellStyle name="Normal 3 2 3 3 2 5 2" xfId="36567"/>
    <cellStyle name="Normal 3 2 3 3 2 5 3" xfId="57273"/>
    <cellStyle name="Normal 3 2 3 3 2 6" xfId="36568"/>
    <cellStyle name="Normal 3 2 3 3 2 7" xfId="36569"/>
    <cellStyle name="Normal 3 2 3 3 3" xfId="36570"/>
    <cellStyle name="Normal 3 2 3 3 3 2" xfId="36571"/>
    <cellStyle name="Normal 3 2 3 3 3 2 2" xfId="36572"/>
    <cellStyle name="Normal 3 2 3 3 3 2 2 2" xfId="36573"/>
    <cellStyle name="Normal 3 2 3 3 3 2 2 3" xfId="57274"/>
    <cellStyle name="Normal 3 2 3 3 3 2 3" xfId="36574"/>
    <cellStyle name="Normal 3 2 3 3 3 2 4" xfId="36575"/>
    <cellStyle name="Normal 3 2 3 3 3 3" xfId="36576"/>
    <cellStyle name="Normal 3 2 3 3 3 3 2" xfId="36577"/>
    <cellStyle name="Normal 3 2 3 3 3 3 2 2" xfId="36578"/>
    <cellStyle name="Normal 3 2 3 3 3 3 2 3" xfId="57275"/>
    <cellStyle name="Normal 3 2 3 3 3 3 3" xfId="36579"/>
    <cellStyle name="Normal 3 2 3 3 3 3 4" xfId="36580"/>
    <cellStyle name="Normal 3 2 3 3 3 4" xfId="36581"/>
    <cellStyle name="Normal 3 2 3 3 3 4 2" xfId="36582"/>
    <cellStyle name="Normal 3 2 3 3 3 4 3" xfId="57276"/>
    <cellStyle name="Normal 3 2 3 3 3 5" xfId="36583"/>
    <cellStyle name="Normal 3 2 3 3 3 6" xfId="36584"/>
    <cellStyle name="Normal 3 2 3 3 4" xfId="36585"/>
    <cellStyle name="Normal 3 2 3 3 4 2" xfId="36586"/>
    <cellStyle name="Normal 3 2 3 3 4 2 2" xfId="36587"/>
    <cellStyle name="Normal 3 2 3 3 4 2 3" xfId="57277"/>
    <cellStyle name="Normal 3 2 3 3 4 3" xfId="36588"/>
    <cellStyle name="Normal 3 2 3 3 4 4" xfId="36589"/>
    <cellStyle name="Normal 3 2 3 3 5" xfId="36590"/>
    <cellStyle name="Normal 3 2 3 3 5 2" xfId="36591"/>
    <cellStyle name="Normal 3 2 3 3 5 2 2" xfId="36592"/>
    <cellStyle name="Normal 3 2 3 3 5 2 3" xfId="57278"/>
    <cellStyle name="Normal 3 2 3 3 5 3" xfId="36593"/>
    <cellStyle name="Normal 3 2 3 3 5 4" xfId="36594"/>
    <cellStyle name="Normal 3 2 3 3 6" xfId="36595"/>
    <cellStyle name="Normal 3 2 3 3 6 2" xfId="36596"/>
    <cellStyle name="Normal 3 2 3 3 6 3" xfId="57279"/>
    <cellStyle name="Normal 3 2 3 3 7" xfId="36597"/>
    <cellStyle name="Normal 3 2 3 3 8" xfId="36598"/>
    <cellStyle name="Normal 3 2 3 4" xfId="36599"/>
    <cellStyle name="Normal 3 2 3 4 2" xfId="36600"/>
    <cellStyle name="Normal 3 2 3 4 2 2" xfId="36601"/>
    <cellStyle name="Normal 3 2 3 4 2 2 2" xfId="36602"/>
    <cellStyle name="Normal 3 2 3 4 2 2 2 2" xfId="36603"/>
    <cellStyle name="Normal 3 2 3 4 2 2 2 3" xfId="57280"/>
    <cellStyle name="Normal 3 2 3 4 2 2 3" xfId="36604"/>
    <cellStyle name="Normal 3 2 3 4 2 2 4" xfId="36605"/>
    <cellStyle name="Normal 3 2 3 4 2 3" xfId="36606"/>
    <cellStyle name="Normal 3 2 3 4 2 3 2" xfId="36607"/>
    <cellStyle name="Normal 3 2 3 4 2 3 2 2" xfId="36608"/>
    <cellStyle name="Normal 3 2 3 4 2 3 2 3" xfId="57281"/>
    <cellStyle name="Normal 3 2 3 4 2 3 3" xfId="36609"/>
    <cellStyle name="Normal 3 2 3 4 2 3 4" xfId="36610"/>
    <cellStyle name="Normal 3 2 3 4 2 4" xfId="36611"/>
    <cellStyle name="Normal 3 2 3 4 2 4 2" xfId="36612"/>
    <cellStyle name="Normal 3 2 3 4 2 4 3" xfId="57282"/>
    <cellStyle name="Normal 3 2 3 4 2 5" xfId="36613"/>
    <cellStyle name="Normal 3 2 3 4 2 6" xfId="36614"/>
    <cellStyle name="Normal 3 2 3 4 3" xfId="36615"/>
    <cellStyle name="Normal 3 2 3 4 3 2" xfId="36616"/>
    <cellStyle name="Normal 3 2 3 4 3 2 2" xfId="36617"/>
    <cellStyle name="Normal 3 2 3 4 3 2 3" xfId="57283"/>
    <cellStyle name="Normal 3 2 3 4 3 3" xfId="36618"/>
    <cellStyle name="Normal 3 2 3 4 3 4" xfId="36619"/>
    <cellStyle name="Normal 3 2 3 4 4" xfId="36620"/>
    <cellStyle name="Normal 3 2 3 4 4 2" xfId="36621"/>
    <cellStyle name="Normal 3 2 3 4 4 2 2" xfId="36622"/>
    <cellStyle name="Normal 3 2 3 4 4 2 3" xfId="57284"/>
    <cellStyle name="Normal 3 2 3 4 4 3" xfId="36623"/>
    <cellStyle name="Normal 3 2 3 4 4 4" xfId="36624"/>
    <cellStyle name="Normal 3 2 3 4 5" xfId="36625"/>
    <cellStyle name="Normal 3 2 3 4 5 2" xfId="36626"/>
    <cellStyle name="Normal 3 2 3 4 5 3" xfId="57285"/>
    <cellStyle name="Normal 3 2 3 4 6" xfId="36627"/>
    <cellStyle name="Normal 3 2 3 4 7" xfId="36628"/>
    <cellStyle name="Normal 3 2 3 5" xfId="36629"/>
    <cellStyle name="Normal 3 2 3 5 2" xfId="36630"/>
    <cellStyle name="Normal 3 2 3 5 2 2" xfId="36631"/>
    <cellStyle name="Normal 3 2 3 5 2 2 2" xfId="36632"/>
    <cellStyle name="Normal 3 2 3 5 2 2 3" xfId="57286"/>
    <cellStyle name="Normal 3 2 3 5 2 3" xfId="36633"/>
    <cellStyle name="Normal 3 2 3 5 2 4" xfId="36634"/>
    <cellStyle name="Normal 3 2 3 5 3" xfId="36635"/>
    <cellStyle name="Normal 3 2 3 5 3 2" xfId="36636"/>
    <cellStyle name="Normal 3 2 3 5 3 2 2" xfId="36637"/>
    <cellStyle name="Normal 3 2 3 5 3 2 3" xfId="57287"/>
    <cellStyle name="Normal 3 2 3 5 3 3" xfId="36638"/>
    <cellStyle name="Normal 3 2 3 5 3 4" xfId="36639"/>
    <cellStyle name="Normal 3 2 3 5 4" xfId="36640"/>
    <cellStyle name="Normal 3 2 3 5 4 2" xfId="36641"/>
    <cellStyle name="Normal 3 2 3 5 4 3" xfId="57288"/>
    <cellStyle name="Normal 3 2 3 5 5" xfId="36642"/>
    <cellStyle name="Normal 3 2 3 5 6" xfId="36643"/>
    <cellStyle name="Normal 3 2 3 6" xfId="36644"/>
    <cellStyle name="Normal 3 2 3 6 2" xfId="36645"/>
    <cellStyle name="Normal 3 2 3 6 2 2" xfId="36646"/>
    <cellStyle name="Normal 3 2 3 6 2 2 2" xfId="36647"/>
    <cellStyle name="Normal 3 2 3 6 2 2 3" xfId="57289"/>
    <cellStyle name="Normal 3 2 3 6 2 3" xfId="36648"/>
    <cellStyle name="Normal 3 2 3 6 2 4" xfId="36649"/>
    <cellStyle name="Normal 3 2 3 6 3" xfId="36650"/>
    <cellStyle name="Normal 3 2 3 6 3 2" xfId="36651"/>
    <cellStyle name="Normal 3 2 3 6 3 3" xfId="57290"/>
    <cellStyle name="Normal 3 2 3 6 4" xfId="36652"/>
    <cellStyle name="Normal 3 2 3 6 5" xfId="36653"/>
    <cellStyle name="Normal 3 2 3 7" xfId="36654"/>
    <cellStyle name="Normal 3 2 3 7 2" xfId="36655"/>
    <cellStyle name="Normal 3 2 3 7 2 2" xfId="36656"/>
    <cellStyle name="Normal 3 2 3 7 2 3" xfId="57291"/>
    <cellStyle name="Normal 3 2 3 7 3" xfId="36657"/>
    <cellStyle name="Normal 3 2 3 7 4" xfId="36658"/>
    <cellStyle name="Normal 3 2 3 8" xfId="36659"/>
    <cellStyle name="Normal 3 2 3 8 2" xfId="36660"/>
    <cellStyle name="Normal 3 2 3 8 2 2" xfId="36661"/>
    <cellStyle name="Normal 3 2 3 8 2 3" xfId="57292"/>
    <cellStyle name="Normal 3 2 3 8 3" xfId="36662"/>
    <cellStyle name="Normal 3 2 3 8 4" xfId="36663"/>
    <cellStyle name="Normal 3 2 3 9" xfId="36664"/>
    <cellStyle name="Normal 3 2 3 9 2" xfId="36665"/>
    <cellStyle name="Normal 3 2 3 9 3" xfId="57293"/>
    <cellStyle name="Normal 3 2 4" xfId="36666"/>
    <cellStyle name="Normal 3 2 4 10" xfId="36667"/>
    <cellStyle name="Normal 3 2 4 2" xfId="36668"/>
    <cellStyle name="Normal 3 2 4 2 2" xfId="36669"/>
    <cellStyle name="Normal 3 2 4 2 2 2" xfId="36670"/>
    <cellStyle name="Normal 3 2 4 2 2 2 2" xfId="36671"/>
    <cellStyle name="Normal 3 2 4 2 2 2 2 2" xfId="36672"/>
    <cellStyle name="Normal 3 2 4 2 2 2 2 2 2" xfId="36673"/>
    <cellStyle name="Normal 3 2 4 2 2 2 2 2 3" xfId="57294"/>
    <cellStyle name="Normal 3 2 4 2 2 2 2 3" xfId="36674"/>
    <cellStyle name="Normal 3 2 4 2 2 2 2 4" xfId="36675"/>
    <cellStyle name="Normal 3 2 4 2 2 2 3" xfId="36676"/>
    <cellStyle name="Normal 3 2 4 2 2 2 3 2" xfId="36677"/>
    <cellStyle name="Normal 3 2 4 2 2 2 3 2 2" xfId="36678"/>
    <cellStyle name="Normal 3 2 4 2 2 2 3 2 3" xfId="57295"/>
    <cellStyle name="Normal 3 2 4 2 2 2 3 3" xfId="36679"/>
    <cellStyle name="Normal 3 2 4 2 2 2 3 4" xfId="36680"/>
    <cellStyle name="Normal 3 2 4 2 2 2 4" xfId="36681"/>
    <cellStyle name="Normal 3 2 4 2 2 2 4 2" xfId="36682"/>
    <cellStyle name="Normal 3 2 4 2 2 2 4 3" xfId="57296"/>
    <cellStyle name="Normal 3 2 4 2 2 2 5" xfId="36683"/>
    <cellStyle name="Normal 3 2 4 2 2 2 6" xfId="36684"/>
    <cellStyle name="Normal 3 2 4 2 2 3" xfId="36685"/>
    <cellStyle name="Normal 3 2 4 2 2 3 2" xfId="36686"/>
    <cellStyle name="Normal 3 2 4 2 2 3 2 2" xfId="36687"/>
    <cellStyle name="Normal 3 2 4 2 2 3 2 3" xfId="57297"/>
    <cellStyle name="Normal 3 2 4 2 2 3 3" xfId="36688"/>
    <cellStyle name="Normal 3 2 4 2 2 3 4" xfId="36689"/>
    <cellStyle name="Normal 3 2 4 2 2 4" xfId="36690"/>
    <cellStyle name="Normal 3 2 4 2 2 4 2" xfId="36691"/>
    <cellStyle name="Normal 3 2 4 2 2 4 2 2" xfId="36692"/>
    <cellStyle name="Normal 3 2 4 2 2 4 2 3" xfId="57298"/>
    <cellStyle name="Normal 3 2 4 2 2 4 3" xfId="36693"/>
    <cellStyle name="Normal 3 2 4 2 2 4 4" xfId="36694"/>
    <cellStyle name="Normal 3 2 4 2 2 5" xfId="36695"/>
    <cellStyle name="Normal 3 2 4 2 2 5 2" xfId="36696"/>
    <cellStyle name="Normal 3 2 4 2 2 5 3" xfId="57299"/>
    <cellStyle name="Normal 3 2 4 2 2 6" xfId="36697"/>
    <cellStyle name="Normal 3 2 4 2 2 7" xfId="36698"/>
    <cellStyle name="Normal 3 2 4 2 3" xfId="36699"/>
    <cellStyle name="Normal 3 2 4 2 3 2" xfId="36700"/>
    <cellStyle name="Normal 3 2 4 2 3 2 2" xfId="36701"/>
    <cellStyle name="Normal 3 2 4 2 3 2 2 2" xfId="36702"/>
    <cellStyle name="Normal 3 2 4 2 3 2 2 3" xfId="57300"/>
    <cellStyle name="Normal 3 2 4 2 3 2 3" xfId="36703"/>
    <cellStyle name="Normal 3 2 4 2 3 2 4" xfId="36704"/>
    <cellStyle name="Normal 3 2 4 2 3 3" xfId="36705"/>
    <cellStyle name="Normal 3 2 4 2 3 3 2" xfId="36706"/>
    <cellStyle name="Normal 3 2 4 2 3 3 2 2" xfId="36707"/>
    <cellStyle name="Normal 3 2 4 2 3 3 2 3" xfId="57301"/>
    <cellStyle name="Normal 3 2 4 2 3 3 3" xfId="36708"/>
    <cellStyle name="Normal 3 2 4 2 3 3 4" xfId="36709"/>
    <cellStyle name="Normal 3 2 4 2 3 4" xfId="36710"/>
    <cellStyle name="Normal 3 2 4 2 3 4 2" xfId="36711"/>
    <cellStyle name="Normal 3 2 4 2 3 4 3" xfId="57302"/>
    <cellStyle name="Normal 3 2 4 2 3 5" xfId="36712"/>
    <cellStyle name="Normal 3 2 4 2 3 6" xfId="36713"/>
    <cellStyle name="Normal 3 2 4 2 4" xfId="36714"/>
    <cellStyle name="Normal 3 2 4 2 4 2" xfId="36715"/>
    <cellStyle name="Normal 3 2 4 2 4 2 2" xfId="36716"/>
    <cellStyle name="Normal 3 2 4 2 4 2 3" xfId="57303"/>
    <cellStyle name="Normal 3 2 4 2 4 3" xfId="36717"/>
    <cellStyle name="Normal 3 2 4 2 4 4" xfId="36718"/>
    <cellStyle name="Normal 3 2 4 2 5" xfId="36719"/>
    <cellStyle name="Normal 3 2 4 2 5 2" xfId="36720"/>
    <cellStyle name="Normal 3 2 4 2 5 2 2" xfId="36721"/>
    <cellStyle name="Normal 3 2 4 2 5 2 3" xfId="57304"/>
    <cellStyle name="Normal 3 2 4 2 5 3" xfId="36722"/>
    <cellStyle name="Normal 3 2 4 2 5 4" xfId="36723"/>
    <cellStyle name="Normal 3 2 4 2 6" xfId="36724"/>
    <cellStyle name="Normal 3 2 4 2 6 2" xfId="36725"/>
    <cellStyle name="Normal 3 2 4 2 6 3" xfId="57305"/>
    <cellStyle name="Normal 3 2 4 2 7" xfId="36726"/>
    <cellStyle name="Normal 3 2 4 2 8" xfId="36727"/>
    <cellStyle name="Normal 3 2 4 3" xfId="36728"/>
    <cellStyle name="Normal 3 2 4 3 2" xfId="36729"/>
    <cellStyle name="Normal 3 2 4 3 2 2" xfId="36730"/>
    <cellStyle name="Normal 3 2 4 3 2 2 2" xfId="36731"/>
    <cellStyle name="Normal 3 2 4 3 2 2 2 2" xfId="36732"/>
    <cellStyle name="Normal 3 2 4 3 2 2 2 3" xfId="57306"/>
    <cellStyle name="Normal 3 2 4 3 2 2 3" xfId="36733"/>
    <cellStyle name="Normal 3 2 4 3 2 2 4" xfId="36734"/>
    <cellStyle name="Normal 3 2 4 3 2 3" xfId="36735"/>
    <cellStyle name="Normal 3 2 4 3 2 3 2" xfId="36736"/>
    <cellStyle name="Normal 3 2 4 3 2 3 2 2" xfId="36737"/>
    <cellStyle name="Normal 3 2 4 3 2 3 2 3" xfId="57307"/>
    <cellStyle name="Normal 3 2 4 3 2 3 3" xfId="36738"/>
    <cellStyle name="Normal 3 2 4 3 2 3 4" xfId="36739"/>
    <cellStyle name="Normal 3 2 4 3 2 4" xfId="36740"/>
    <cellStyle name="Normal 3 2 4 3 2 4 2" xfId="36741"/>
    <cellStyle name="Normal 3 2 4 3 2 4 3" xfId="57308"/>
    <cellStyle name="Normal 3 2 4 3 2 5" xfId="36742"/>
    <cellStyle name="Normal 3 2 4 3 2 6" xfId="36743"/>
    <cellStyle name="Normal 3 2 4 3 3" xfId="36744"/>
    <cellStyle name="Normal 3 2 4 3 3 2" xfId="36745"/>
    <cellStyle name="Normal 3 2 4 3 3 2 2" xfId="36746"/>
    <cellStyle name="Normal 3 2 4 3 3 2 3" xfId="57309"/>
    <cellStyle name="Normal 3 2 4 3 3 3" xfId="36747"/>
    <cellStyle name="Normal 3 2 4 3 3 4" xfId="36748"/>
    <cellStyle name="Normal 3 2 4 3 4" xfId="36749"/>
    <cellStyle name="Normal 3 2 4 3 4 2" xfId="36750"/>
    <cellStyle name="Normal 3 2 4 3 4 2 2" xfId="36751"/>
    <cellStyle name="Normal 3 2 4 3 4 2 3" xfId="57310"/>
    <cellStyle name="Normal 3 2 4 3 4 3" xfId="36752"/>
    <cellStyle name="Normal 3 2 4 3 4 4" xfId="36753"/>
    <cellStyle name="Normal 3 2 4 3 5" xfId="36754"/>
    <cellStyle name="Normal 3 2 4 3 5 2" xfId="36755"/>
    <cellStyle name="Normal 3 2 4 3 5 3" xfId="57311"/>
    <cellStyle name="Normal 3 2 4 3 6" xfId="36756"/>
    <cellStyle name="Normal 3 2 4 3 7" xfId="36757"/>
    <cellStyle name="Normal 3 2 4 4" xfId="36758"/>
    <cellStyle name="Normal 3 2 4 4 2" xfId="36759"/>
    <cellStyle name="Normal 3 2 4 4 2 2" xfId="36760"/>
    <cellStyle name="Normal 3 2 4 4 2 2 2" xfId="36761"/>
    <cellStyle name="Normal 3 2 4 4 2 2 3" xfId="57312"/>
    <cellStyle name="Normal 3 2 4 4 2 3" xfId="36762"/>
    <cellStyle name="Normal 3 2 4 4 2 4" xfId="36763"/>
    <cellStyle name="Normal 3 2 4 4 3" xfId="36764"/>
    <cellStyle name="Normal 3 2 4 4 3 2" xfId="36765"/>
    <cellStyle name="Normal 3 2 4 4 3 2 2" xfId="36766"/>
    <cellStyle name="Normal 3 2 4 4 3 2 3" xfId="57313"/>
    <cellStyle name="Normal 3 2 4 4 3 3" xfId="36767"/>
    <cellStyle name="Normal 3 2 4 4 3 4" xfId="36768"/>
    <cellStyle name="Normal 3 2 4 4 4" xfId="36769"/>
    <cellStyle name="Normal 3 2 4 4 4 2" xfId="36770"/>
    <cellStyle name="Normal 3 2 4 4 4 3" xfId="57314"/>
    <cellStyle name="Normal 3 2 4 4 5" xfId="36771"/>
    <cellStyle name="Normal 3 2 4 4 6" xfId="36772"/>
    <cellStyle name="Normal 3 2 4 5" xfId="36773"/>
    <cellStyle name="Normal 3 2 4 5 2" xfId="36774"/>
    <cellStyle name="Normal 3 2 4 5 2 2" xfId="36775"/>
    <cellStyle name="Normal 3 2 4 5 2 2 2" xfId="36776"/>
    <cellStyle name="Normal 3 2 4 5 2 2 3" xfId="57315"/>
    <cellStyle name="Normal 3 2 4 5 2 3" xfId="36777"/>
    <cellStyle name="Normal 3 2 4 5 2 4" xfId="36778"/>
    <cellStyle name="Normal 3 2 4 5 3" xfId="36779"/>
    <cellStyle name="Normal 3 2 4 5 3 2" xfId="36780"/>
    <cellStyle name="Normal 3 2 4 5 3 3" xfId="57316"/>
    <cellStyle name="Normal 3 2 4 5 4" xfId="36781"/>
    <cellStyle name="Normal 3 2 4 5 5" xfId="36782"/>
    <cellStyle name="Normal 3 2 4 6" xfId="36783"/>
    <cellStyle name="Normal 3 2 4 6 2" xfId="36784"/>
    <cellStyle name="Normal 3 2 4 6 2 2" xfId="36785"/>
    <cellStyle name="Normal 3 2 4 6 2 3" xfId="57317"/>
    <cellStyle name="Normal 3 2 4 6 3" xfId="36786"/>
    <cellStyle name="Normal 3 2 4 6 4" xfId="36787"/>
    <cellStyle name="Normal 3 2 4 7" xfId="36788"/>
    <cellStyle name="Normal 3 2 4 7 2" xfId="36789"/>
    <cellStyle name="Normal 3 2 4 7 2 2" xfId="36790"/>
    <cellStyle name="Normal 3 2 4 7 2 3" xfId="57318"/>
    <cellStyle name="Normal 3 2 4 7 3" xfId="36791"/>
    <cellStyle name="Normal 3 2 4 7 4" xfId="36792"/>
    <cellStyle name="Normal 3 2 4 8" xfId="36793"/>
    <cellStyle name="Normal 3 2 4 8 2" xfId="36794"/>
    <cellStyle name="Normal 3 2 4 8 3" xfId="57319"/>
    <cellStyle name="Normal 3 2 4 9" xfId="36795"/>
    <cellStyle name="Normal 3 2 5" xfId="36796"/>
    <cellStyle name="Normal 3 2 5 10" xfId="36797"/>
    <cellStyle name="Normal 3 2 5 2" xfId="36798"/>
    <cellStyle name="Normal 3 2 5 2 2" xfId="36799"/>
    <cellStyle name="Normal 3 2 5 2 2 2" xfId="36800"/>
    <cellStyle name="Normal 3 2 5 2 2 2 2" xfId="36801"/>
    <cellStyle name="Normal 3 2 5 2 2 2 2 2" xfId="36802"/>
    <cellStyle name="Normal 3 2 5 2 2 2 2 2 2" xfId="36803"/>
    <cellStyle name="Normal 3 2 5 2 2 2 2 2 3" xfId="57320"/>
    <cellStyle name="Normal 3 2 5 2 2 2 2 3" xfId="36804"/>
    <cellStyle name="Normal 3 2 5 2 2 2 2 4" xfId="36805"/>
    <cellStyle name="Normal 3 2 5 2 2 2 3" xfId="36806"/>
    <cellStyle name="Normal 3 2 5 2 2 2 3 2" xfId="36807"/>
    <cellStyle name="Normal 3 2 5 2 2 2 3 2 2" xfId="36808"/>
    <cellStyle name="Normal 3 2 5 2 2 2 3 2 3" xfId="57321"/>
    <cellStyle name="Normal 3 2 5 2 2 2 3 3" xfId="36809"/>
    <cellStyle name="Normal 3 2 5 2 2 2 3 4" xfId="36810"/>
    <cellStyle name="Normal 3 2 5 2 2 2 4" xfId="36811"/>
    <cellStyle name="Normal 3 2 5 2 2 2 4 2" xfId="36812"/>
    <cellStyle name="Normal 3 2 5 2 2 2 4 3" xfId="57322"/>
    <cellStyle name="Normal 3 2 5 2 2 2 5" xfId="36813"/>
    <cellStyle name="Normal 3 2 5 2 2 2 6" xfId="36814"/>
    <cellStyle name="Normal 3 2 5 2 2 3" xfId="36815"/>
    <cellStyle name="Normal 3 2 5 2 2 3 2" xfId="36816"/>
    <cellStyle name="Normal 3 2 5 2 2 3 2 2" xfId="36817"/>
    <cellStyle name="Normal 3 2 5 2 2 3 2 3" xfId="57323"/>
    <cellStyle name="Normal 3 2 5 2 2 3 3" xfId="36818"/>
    <cellStyle name="Normal 3 2 5 2 2 3 4" xfId="36819"/>
    <cellStyle name="Normal 3 2 5 2 2 4" xfId="36820"/>
    <cellStyle name="Normal 3 2 5 2 2 4 2" xfId="36821"/>
    <cellStyle name="Normal 3 2 5 2 2 4 2 2" xfId="36822"/>
    <cellStyle name="Normal 3 2 5 2 2 4 2 3" xfId="57324"/>
    <cellStyle name="Normal 3 2 5 2 2 4 3" xfId="36823"/>
    <cellStyle name="Normal 3 2 5 2 2 4 4" xfId="36824"/>
    <cellStyle name="Normal 3 2 5 2 2 5" xfId="36825"/>
    <cellStyle name="Normal 3 2 5 2 2 5 2" xfId="36826"/>
    <cellStyle name="Normal 3 2 5 2 2 5 3" xfId="57325"/>
    <cellStyle name="Normal 3 2 5 2 2 6" xfId="36827"/>
    <cellStyle name="Normal 3 2 5 2 2 7" xfId="36828"/>
    <cellStyle name="Normal 3 2 5 2 3" xfId="36829"/>
    <cellStyle name="Normal 3 2 5 2 3 2" xfId="36830"/>
    <cellStyle name="Normal 3 2 5 2 3 2 2" xfId="36831"/>
    <cellStyle name="Normal 3 2 5 2 3 2 2 2" xfId="36832"/>
    <cellStyle name="Normal 3 2 5 2 3 2 2 3" xfId="57326"/>
    <cellStyle name="Normal 3 2 5 2 3 2 3" xfId="36833"/>
    <cellStyle name="Normal 3 2 5 2 3 2 4" xfId="36834"/>
    <cellStyle name="Normal 3 2 5 2 3 3" xfId="36835"/>
    <cellStyle name="Normal 3 2 5 2 3 3 2" xfId="36836"/>
    <cellStyle name="Normal 3 2 5 2 3 3 2 2" xfId="36837"/>
    <cellStyle name="Normal 3 2 5 2 3 3 2 3" xfId="57327"/>
    <cellStyle name="Normal 3 2 5 2 3 3 3" xfId="36838"/>
    <cellStyle name="Normal 3 2 5 2 3 3 4" xfId="36839"/>
    <cellStyle name="Normal 3 2 5 2 3 4" xfId="36840"/>
    <cellStyle name="Normal 3 2 5 2 3 4 2" xfId="36841"/>
    <cellStyle name="Normal 3 2 5 2 3 4 3" xfId="57328"/>
    <cellStyle name="Normal 3 2 5 2 3 5" xfId="36842"/>
    <cellStyle name="Normal 3 2 5 2 3 6" xfId="36843"/>
    <cellStyle name="Normal 3 2 5 2 4" xfId="36844"/>
    <cellStyle name="Normal 3 2 5 2 4 2" xfId="36845"/>
    <cellStyle name="Normal 3 2 5 2 4 2 2" xfId="36846"/>
    <cellStyle name="Normal 3 2 5 2 4 2 3" xfId="57329"/>
    <cellStyle name="Normal 3 2 5 2 4 3" xfId="36847"/>
    <cellStyle name="Normal 3 2 5 2 4 4" xfId="36848"/>
    <cellStyle name="Normal 3 2 5 2 5" xfId="36849"/>
    <cellStyle name="Normal 3 2 5 2 5 2" xfId="36850"/>
    <cellStyle name="Normal 3 2 5 2 5 2 2" xfId="36851"/>
    <cellStyle name="Normal 3 2 5 2 5 2 3" xfId="57330"/>
    <cellStyle name="Normal 3 2 5 2 5 3" xfId="36852"/>
    <cellStyle name="Normal 3 2 5 2 5 4" xfId="36853"/>
    <cellStyle name="Normal 3 2 5 2 6" xfId="36854"/>
    <cellStyle name="Normal 3 2 5 2 6 2" xfId="36855"/>
    <cellStyle name="Normal 3 2 5 2 6 3" xfId="57331"/>
    <cellStyle name="Normal 3 2 5 2 7" xfId="36856"/>
    <cellStyle name="Normal 3 2 5 2 8" xfId="36857"/>
    <cellStyle name="Normal 3 2 5 3" xfId="36858"/>
    <cellStyle name="Normal 3 2 5 3 2" xfId="36859"/>
    <cellStyle name="Normal 3 2 5 3 2 2" xfId="36860"/>
    <cellStyle name="Normal 3 2 5 3 2 2 2" xfId="36861"/>
    <cellStyle name="Normal 3 2 5 3 2 2 2 2" xfId="36862"/>
    <cellStyle name="Normal 3 2 5 3 2 2 2 3" xfId="57332"/>
    <cellStyle name="Normal 3 2 5 3 2 2 3" xfId="36863"/>
    <cellStyle name="Normal 3 2 5 3 2 2 4" xfId="36864"/>
    <cellStyle name="Normal 3 2 5 3 2 3" xfId="36865"/>
    <cellStyle name="Normal 3 2 5 3 2 3 2" xfId="36866"/>
    <cellStyle name="Normal 3 2 5 3 2 3 2 2" xfId="36867"/>
    <cellStyle name="Normal 3 2 5 3 2 3 2 3" xfId="57333"/>
    <cellStyle name="Normal 3 2 5 3 2 3 3" xfId="36868"/>
    <cellStyle name="Normal 3 2 5 3 2 3 4" xfId="36869"/>
    <cellStyle name="Normal 3 2 5 3 2 4" xfId="36870"/>
    <cellStyle name="Normal 3 2 5 3 2 4 2" xfId="36871"/>
    <cellStyle name="Normal 3 2 5 3 2 4 3" xfId="57334"/>
    <cellStyle name="Normal 3 2 5 3 2 5" xfId="36872"/>
    <cellStyle name="Normal 3 2 5 3 2 6" xfId="36873"/>
    <cellStyle name="Normal 3 2 5 3 3" xfId="36874"/>
    <cellStyle name="Normal 3 2 5 3 3 2" xfId="36875"/>
    <cellStyle name="Normal 3 2 5 3 3 2 2" xfId="36876"/>
    <cellStyle name="Normal 3 2 5 3 3 2 3" xfId="57335"/>
    <cellStyle name="Normal 3 2 5 3 3 3" xfId="36877"/>
    <cellStyle name="Normal 3 2 5 3 3 4" xfId="36878"/>
    <cellStyle name="Normal 3 2 5 3 4" xfId="36879"/>
    <cellStyle name="Normal 3 2 5 3 4 2" xfId="36880"/>
    <cellStyle name="Normal 3 2 5 3 4 2 2" xfId="36881"/>
    <cellStyle name="Normal 3 2 5 3 4 2 3" xfId="57336"/>
    <cellStyle name="Normal 3 2 5 3 4 3" xfId="36882"/>
    <cellStyle name="Normal 3 2 5 3 4 4" xfId="36883"/>
    <cellStyle name="Normal 3 2 5 3 5" xfId="36884"/>
    <cellStyle name="Normal 3 2 5 3 5 2" xfId="36885"/>
    <cellStyle name="Normal 3 2 5 3 5 3" xfId="57337"/>
    <cellStyle name="Normal 3 2 5 3 6" xfId="36886"/>
    <cellStyle name="Normal 3 2 5 3 7" xfId="36887"/>
    <cellStyle name="Normal 3 2 5 4" xfId="36888"/>
    <cellStyle name="Normal 3 2 5 4 2" xfId="36889"/>
    <cellStyle name="Normal 3 2 5 4 2 2" xfId="36890"/>
    <cellStyle name="Normal 3 2 5 4 2 2 2" xfId="36891"/>
    <cellStyle name="Normal 3 2 5 4 2 2 3" xfId="57338"/>
    <cellStyle name="Normal 3 2 5 4 2 3" xfId="36892"/>
    <cellStyle name="Normal 3 2 5 4 2 4" xfId="36893"/>
    <cellStyle name="Normal 3 2 5 4 3" xfId="36894"/>
    <cellStyle name="Normal 3 2 5 4 3 2" xfId="36895"/>
    <cellStyle name="Normal 3 2 5 4 3 2 2" xfId="36896"/>
    <cellStyle name="Normal 3 2 5 4 3 2 3" xfId="57339"/>
    <cellStyle name="Normal 3 2 5 4 3 3" xfId="36897"/>
    <cellStyle name="Normal 3 2 5 4 3 4" xfId="36898"/>
    <cellStyle name="Normal 3 2 5 4 4" xfId="36899"/>
    <cellStyle name="Normal 3 2 5 4 4 2" xfId="36900"/>
    <cellStyle name="Normal 3 2 5 4 4 3" xfId="57340"/>
    <cellStyle name="Normal 3 2 5 4 5" xfId="36901"/>
    <cellStyle name="Normal 3 2 5 4 6" xfId="36902"/>
    <cellStyle name="Normal 3 2 5 5" xfId="36903"/>
    <cellStyle name="Normal 3 2 5 5 2" xfId="36904"/>
    <cellStyle name="Normal 3 2 5 5 2 2" xfId="36905"/>
    <cellStyle name="Normal 3 2 5 5 2 2 2" xfId="36906"/>
    <cellStyle name="Normal 3 2 5 5 2 2 3" xfId="57341"/>
    <cellStyle name="Normal 3 2 5 5 2 3" xfId="36907"/>
    <cellStyle name="Normal 3 2 5 5 2 4" xfId="36908"/>
    <cellStyle name="Normal 3 2 5 5 3" xfId="36909"/>
    <cellStyle name="Normal 3 2 5 5 3 2" xfId="36910"/>
    <cellStyle name="Normal 3 2 5 5 3 3" xfId="57342"/>
    <cellStyle name="Normal 3 2 5 5 4" xfId="36911"/>
    <cellStyle name="Normal 3 2 5 5 5" xfId="36912"/>
    <cellStyle name="Normal 3 2 5 6" xfId="36913"/>
    <cellStyle name="Normal 3 2 5 6 2" xfId="36914"/>
    <cellStyle name="Normal 3 2 5 6 2 2" xfId="36915"/>
    <cellStyle name="Normal 3 2 5 6 2 3" xfId="57343"/>
    <cellStyle name="Normal 3 2 5 6 3" xfId="36916"/>
    <cellStyle name="Normal 3 2 5 6 4" xfId="36917"/>
    <cellStyle name="Normal 3 2 5 7" xfId="36918"/>
    <cellStyle name="Normal 3 2 5 7 2" xfId="36919"/>
    <cellStyle name="Normal 3 2 5 7 2 2" xfId="36920"/>
    <cellStyle name="Normal 3 2 5 7 2 3" xfId="57344"/>
    <cellStyle name="Normal 3 2 5 7 3" xfId="36921"/>
    <cellStyle name="Normal 3 2 5 7 4" xfId="36922"/>
    <cellStyle name="Normal 3 2 5 8" xfId="36923"/>
    <cellStyle name="Normal 3 2 5 8 2" xfId="36924"/>
    <cellStyle name="Normal 3 2 5 8 3" xfId="57345"/>
    <cellStyle name="Normal 3 2 5 9" xfId="36925"/>
    <cellStyle name="Normal 3 2 6" xfId="36926"/>
    <cellStyle name="Normal 3 2 6 10" xfId="36927"/>
    <cellStyle name="Normal 3 2 6 2" xfId="36928"/>
    <cellStyle name="Normal 3 2 6 2 2" xfId="36929"/>
    <cellStyle name="Normal 3 2 6 2 2 2" xfId="36930"/>
    <cellStyle name="Normal 3 2 6 2 2 2 2" xfId="36931"/>
    <cellStyle name="Normal 3 2 6 2 2 2 2 2" xfId="36932"/>
    <cellStyle name="Normal 3 2 6 2 2 2 2 2 2" xfId="36933"/>
    <cellStyle name="Normal 3 2 6 2 2 2 2 2 3" xfId="57346"/>
    <cellStyle name="Normal 3 2 6 2 2 2 2 3" xfId="36934"/>
    <cellStyle name="Normal 3 2 6 2 2 2 2 4" xfId="36935"/>
    <cellStyle name="Normal 3 2 6 2 2 2 3" xfId="36936"/>
    <cellStyle name="Normal 3 2 6 2 2 2 3 2" xfId="36937"/>
    <cellStyle name="Normal 3 2 6 2 2 2 3 2 2" xfId="36938"/>
    <cellStyle name="Normal 3 2 6 2 2 2 3 2 3" xfId="57347"/>
    <cellStyle name="Normal 3 2 6 2 2 2 3 3" xfId="36939"/>
    <cellStyle name="Normal 3 2 6 2 2 2 3 4" xfId="36940"/>
    <cellStyle name="Normal 3 2 6 2 2 2 4" xfId="36941"/>
    <cellStyle name="Normal 3 2 6 2 2 2 4 2" xfId="36942"/>
    <cellStyle name="Normal 3 2 6 2 2 2 4 3" xfId="57348"/>
    <cellStyle name="Normal 3 2 6 2 2 2 5" xfId="36943"/>
    <cellStyle name="Normal 3 2 6 2 2 2 6" xfId="36944"/>
    <cellStyle name="Normal 3 2 6 2 2 3" xfId="36945"/>
    <cellStyle name="Normal 3 2 6 2 2 3 2" xfId="36946"/>
    <cellStyle name="Normal 3 2 6 2 2 3 2 2" xfId="36947"/>
    <cellStyle name="Normal 3 2 6 2 2 3 2 3" xfId="57349"/>
    <cellStyle name="Normal 3 2 6 2 2 3 3" xfId="36948"/>
    <cellStyle name="Normal 3 2 6 2 2 3 4" xfId="36949"/>
    <cellStyle name="Normal 3 2 6 2 2 4" xfId="36950"/>
    <cellStyle name="Normal 3 2 6 2 2 4 2" xfId="36951"/>
    <cellStyle name="Normal 3 2 6 2 2 4 2 2" xfId="36952"/>
    <cellStyle name="Normal 3 2 6 2 2 4 2 3" xfId="57350"/>
    <cellStyle name="Normal 3 2 6 2 2 4 3" xfId="36953"/>
    <cellStyle name="Normal 3 2 6 2 2 4 4" xfId="36954"/>
    <cellStyle name="Normal 3 2 6 2 2 5" xfId="36955"/>
    <cellStyle name="Normal 3 2 6 2 2 5 2" xfId="36956"/>
    <cellStyle name="Normal 3 2 6 2 2 5 3" xfId="57351"/>
    <cellStyle name="Normal 3 2 6 2 2 6" xfId="36957"/>
    <cellStyle name="Normal 3 2 6 2 2 7" xfId="36958"/>
    <cellStyle name="Normal 3 2 6 2 3" xfId="36959"/>
    <cellStyle name="Normal 3 2 6 2 3 2" xfId="36960"/>
    <cellStyle name="Normal 3 2 6 2 3 2 2" xfId="36961"/>
    <cellStyle name="Normal 3 2 6 2 3 2 2 2" xfId="36962"/>
    <cellStyle name="Normal 3 2 6 2 3 2 2 3" xfId="57352"/>
    <cellStyle name="Normal 3 2 6 2 3 2 3" xfId="36963"/>
    <cellStyle name="Normal 3 2 6 2 3 2 4" xfId="36964"/>
    <cellStyle name="Normal 3 2 6 2 3 3" xfId="36965"/>
    <cellStyle name="Normal 3 2 6 2 3 3 2" xfId="36966"/>
    <cellStyle name="Normal 3 2 6 2 3 3 2 2" xfId="36967"/>
    <cellStyle name="Normal 3 2 6 2 3 3 2 3" xfId="57353"/>
    <cellStyle name="Normal 3 2 6 2 3 3 3" xfId="36968"/>
    <cellStyle name="Normal 3 2 6 2 3 3 4" xfId="36969"/>
    <cellStyle name="Normal 3 2 6 2 3 4" xfId="36970"/>
    <cellStyle name="Normal 3 2 6 2 3 4 2" xfId="36971"/>
    <cellStyle name="Normal 3 2 6 2 3 4 3" xfId="57354"/>
    <cellStyle name="Normal 3 2 6 2 3 5" xfId="36972"/>
    <cellStyle name="Normal 3 2 6 2 3 6" xfId="36973"/>
    <cellStyle name="Normal 3 2 6 2 4" xfId="36974"/>
    <cellStyle name="Normal 3 2 6 2 4 2" xfId="36975"/>
    <cellStyle name="Normal 3 2 6 2 4 2 2" xfId="36976"/>
    <cellStyle name="Normal 3 2 6 2 4 2 3" xfId="57355"/>
    <cellStyle name="Normal 3 2 6 2 4 3" xfId="36977"/>
    <cellStyle name="Normal 3 2 6 2 4 4" xfId="36978"/>
    <cellStyle name="Normal 3 2 6 2 5" xfId="36979"/>
    <cellStyle name="Normal 3 2 6 2 5 2" xfId="36980"/>
    <cellStyle name="Normal 3 2 6 2 5 2 2" xfId="36981"/>
    <cellStyle name="Normal 3 2 6 2 5 2 3" xfId="57356"/>
    <cellStyle name="Normal 3 2 6 2 5 3" xfId="36982"/>
    <cellStyle name="Normal 3 2 6 2 5 4" xfId="36983"/>
    <cellStyle name="Normal 3 2 6 2 6" xfId="36984"/>
    <cellStyle name="Normal 3 2 6 2 6 2" xfId="36985"/>
    <cellStyle name="Normal 3 2 6 2 6 3" xfId="57357"/>
    <cellStyle name="Normal 3 2 6 2 7" xfId="36986"/>
    <cellStyle name="Normal 3 2 6 2 8" xfId="36987"/>
    <cellStyle name="Normal 3 2 6 3" xfId="36988"/>
    <cellStyle name="Normal 3 2 6 3 2" xfId="36989"/>
    <cellStyle name="Normal 3 2 6 3 2 2" xfId="36990"/>
    <cellStyle name="Normal 3 2 6 3 2 2 2" xfId="36991"/>
    <cellStyle name="Normal 3 2 6 3 2 2 2 2" xfId="36992"/>
    <cellStyle name="Normal 3 2 6 3 2 2 2 3" xfId="57358"/>
    <cellStyle name="Normal 3 2 6 3 2 2 3" xfId="36993"/>
    <cellStyle name="Normal 3 2 6 3 2 2 4" xfId="36994"/>
    <cellStyle name="Normal 3 2 6 3 2 3" xfId="36995"/>
    <cellStyle name="Normal 3 2 6 3 2 3 2" xfId="36996"/>
    <cellStyle name="Normal 3 2 6 3 2 3 2 2" xfId="36997"/>
    <cellStyle name="Normal 3 2 6 3 2 3 2 3" xfId="57359"/>
    <cellStyle name="Normal 3 2 6 3 2 3 3" xfId="36998"/>
    <cellStyle name="Normal 3 2 6 3 2 3 4" xfId="36999"/>
    <cellStyle name="Normal 3 2 6 3 2 4" xfId="37000"/>
    <cellStyle name="Normal 3 2 6 3 2 4 2" xfId="37001"/>
    <cellStyle name="Normal 3 2 6 3 2 4 3" xfId="57360"/>
    <cellStyle name="Normal 3 2 6 3 2 5" xfId="37002"/>
    <cellStyle name="Normal 3 2 6 3 2 6" xfId="37003"/>
    <cellStyle name="Normal 3 2 6 3 3" xfId="37004"/>
    <cellStyle name="Normal 3 2 6 3 3 2" xfId="37005"/>
    <cellStyle name="Normal 3 2 6 3 3 2 2" xfId="37006"/>
    <cellStyle name="Normal 3 2 6 3 3 2 3" xfId="57361"/>
    <cellStyle name="Normal 3 2 6 3 3 3" xfId="37007"/>
    <cellStyle name="Normal 3 2 6 3 3 4" xfId="37008"/>
    <cellStyle name="Normal 3 2 6 3 4" xfId="37009"/>
    <cellStyle name="Normal 3 2 6 3 4 2" xfId="37010"/>
    <cellStyle name="Normal 3 2 6 3 4 2 2" xfId="37011"/>
    <cellStyle name="Normal 3 2 6 3 4 2 3" xfId="57362"/>
    <cellStyle name="Normal 3 2 6 3 4 3" xfId="37012"/>
    <cellStyle name="Normal 3 2 6 3 4 4" xfId="37013"/>
    <cellStyle name="Normal 3 2 6 3 5" xfId="37014"/>
    <cellStyle name="Normal 3 2 6 3 5 2" xfId="37015"/>
    <cellStyle name="Normal 3 2 6 3 5 3" xfId="57363"/>
    <cellStyle name="Normal 3 2 6 3 6" xfId="37016"/>
    <cellStyle name="Normal 3 2 6 3 7" xfId="37017"/>
    <cellStyle name="Normal 3 2 6 4" xfId="37018"/>
    <cellStyle name="Normal 3 2 6 4 2" xfId="37019"/>
    <cellStyle name="Normal 3 2 6 4 2 2" xfId="37020"/>
    <cellStyle name="Normal 3 2 6 4 2 2 2" xfId="37021"/>
    <cellStyle name="Normal 3 2 6 4 2 2 3" xfId="57364"/>
    <cellStyle name="Normal 3 2 6 4 2 3" xfId="37022"/>
    <cellStyle name="Normal 3 2 6 4 2 4" xfId="37023"/>
    <cellStyle name="Normal 3 2 6 4 3" xfId="37024"/>
    <cellStyle name="Normal 3 2 6 4 3 2" xfId="37025"/>
    <cellStyle name="Normal 3 2 6 4 3 2 2" xfId="37026"/>
    <cellStyle name="Normal 3 2 6 4 3 2 3" xfId="57365"/>
    <cellStyle name="Normal 3 2 6 4 3 3" xfId="37027"/>
    <cellStyle name="Normal 3 2 6 4 3 4" xfId="37028"/>
    <cellStyle name="Normal 3 2 6 4 4" xfId="37029"/>
    <cellStyle name="Normal 3 2 6 4 4 2" xfId="37030"/>
    <cellStyle name="Normal 3 2 6 4 4 3" xfId="57366"/>
    <cellStyle name="Normal 3 2 6 4 5" xfId="37031"/>
    <cellStyle name="Normal 3 2 6 4 6" xfId="37032"/>
    <cellStyle name="Normal 3 2 6 5" xfId="37033"/>
    <cellStyle name="Normal 3 2 6 5 2" xfId="37034"/>
    <cellStyle name="Normal 3 2 6 5 2 2" xfId="37035"/>
    <cellStyle name="Normal 3 2 6 5 2 2 2" xfId="37036"/>
    <cellStyle name="Normal 3 2 6 5 2 2 3" xfId="57367"/>
    <cellStyle name="Normal 3 2 6 5 2 3" xfId="37037"/>
    <cellStyle name="Normal 3 2 6 5 2 4" xfId="37038"/>
    <cellStyle name="Normal 3 2 6 5 3" xfId="37039"/>
    <cellStyle name="Normal 3 2 6 5 3 2" xfId="37040"/>
    <cellStyle name="Normal 3 2 6 5 3 3" xfId="57368"/>
    <cellStyle name="Normal 3 2 6 5 4" xfId="37041"/>
    <cellStyle name="Normal 3 2 6 5 5" xfId="37042"/>
    <cellStyle name="Normal 3 2 6 6" xfId="37043"/>
    <cellStyle name="Normal 3 2 6 6 2" xfId="37044"/>
    <cellStyle name="Normal 3 2 6 6 2 2" xfId="37045"/>
    <cellStyle name="Normal 3 2 6 6 2 3" xfId="57369"/>
    <cellStyle name="Normal 3 2 6 6 3" xfId="37046"/>
    <cellStyle name="Normal 3 2 6 6 4" xfId="37047"/>
    <cellStyle name="Normal 3 2 6 7" xfId="37048"/>
    <cellStyle name="Normal 3 2 6 7 2" xfId="37049"/>
    <cellStyle name="Normal 3 2 6 7 2 2" xfId="37050"/>
    <cellStyle name="Normal 3 2 6 7 2 3" xfId="57370"/>
    <cellStyle name="Normal 3 2 6 7 3" xfId="37051"/>
    <cellStyle name="Normal 3 2 6 7 4" xfId="37052"/>
    <cellStyle name="Normal 3 2 6 8" xfId="37053"/>
    <cellStyle name="Normal 3 2 6 8 2" xfId="37054"/>
    <cellStyle name="Normal 3 2 6 8 3" xfId="57371"/>
    <cellStyle name="Normal 3 2 6 9" xfId="37055"/>
    <cellStyle name="Normal 3 2 7" xfId="37056"/>
    <cellStyle name="Normal 3 2 7 2" xfId="37057"/>
    <cellStyle name="Normal 3 2 7 2 2" xfId="37058"/>
    <cellStyle name="Normal 3 2 7 2 2 2" xfId="37059"/>
    <cellStyle name="Normal 3 2 7 2 2 2 2" xfId="37060"/>
    <cellStyle name="Normal 3 2 7 2 2 2 2 2" xfId="37061"/>
    <cellStyle name="Normal 3 2 7 2 2 2 2 3" xfId="57372"/>
    <cellStyle name="Normal 3 2 7 2 2 2 3" xfId="37062"/>
    <cellStyle name="Normal 3 2 7 2 2 2 4" xfId="37063"/>
    <cellStyle name="Normal 3 2 7 2 2 3" xfId="37064"/>
    <cellStyle name="Normal 3 2 7 2 2 3 2" xfId="37065"/>
    <cellStyle name="Normal 3 2 7 2 2 3 2 2" xfId="37066"/>
    <cellStyle name="Normal 3 2 7 2 2 3 2 3" xfId="57373"/>
    <cellStyle name="Normal 3 2 7 2 2 3 3" xfId="37067"/>
    <cellStyle name="Normal 3 2 7 2 2 3 4" xfId="37068"/>
    <cellStyle name="Normal 3 2 7 2 2 4" xfId="37069"/>
    <cellStyle name="Normal 3 2 7 2 2 4 2" xfId="37070"/>
    <cellStyle name="Normal 3 2 7 2 2 4 3" xfId="57374"/>
    <cellStyle name="Normal 3 2 7 2 2 5" xfId="37071"/>
    <cellStyle name="Normal 3 2 7 2 2 6" xfId="37072"/>
    <cellStyle name="Normal 3 2 7 2 3" xfId="37073"/>
    <cellStyle name="Normal 3 2 7 2 3 2" xfId="37074"/>
    <cellStyle name="Normal 3 2 7 2 3 2 2" xfId="37075"/>
    <cellStyle name="Normal 3 2 7 2 3 2 3" xfId="57375"/>
    <cellStyle name="Normal 3 2 7 2 3 3" xfId="37076"/>
    <cellStyle name="Normal 3 2 7 2 3 4" xfId="37077"/>
    <cellStyle name="Normal 3 2 7 2 4" xfId="37078"/>
    <cellStyle name="Normal 3 2 7 2 4 2" xfId="37079"/>
    <cellStyle name="Normal 3 2 7 2 4 2 2" xfId="37080"/>
    <cellStyle name="Normal 3 2 7 2 4 2 3" xfId="57376"/>
    <cellStyle name="Normal 3 2 7 2 4 3" xfId="37081"/>
    <cellStyle name="Normal 3 2 7 2 4 4" xfId="37082"/>
    <cellStyle name="Normal 3 2 7 2 5" xfId="37083"/>
    <cellStyle name="Normal 3 2 7 2 5 2" xfId="37084"/>
    <cellStyle name="Normal 3 2 7 2 5 3" xfId="57377"/>
    <cellStyle name="Normal 3 2 7 2 6" xfId="37085"/>
    <cellStyle name="Normal 3 2 7 2 7" xfId="37086"/>
    <cellStyle name="Normal 3 2 7 3" xfId="37087"/>
    <cellStyle name="Normal 3 2 7 3 2" xfId="37088"/>
    <cellStyle name="Normal 3 2 7 3 2 2" xfId="37089"/>
    <cellStyle name="Normal 3 2 7 3 2 2 2" xfId="37090"/>
    <cellStyle name="Normal 3 2 7 3 2 2 3" xfId="57378"/>
    <cellStyle name="Normal 3 2 7 3 2 3" xfId="37091"/>
    <cellStyle name="Normal 3 2 7 3 2 4" xfId="37092"/>
    <cellStyle name="Normal 3 2 7 3 3" xfId="37093"/>
    <cellStyle name="Normal 3 2 7 3 3 2" xfId="37094"/>
    <cellStyle name="Normal 3 2 7 3 3 2 2" xfId="37095"/>
    <cellStyle name="Normal 3 2 7 3 3 2 3" xfId="57379"/>
    <cellStyle name="Normal 3 2 7 3 3 3" xfId="37096"/>
    <cellStyle name="Normal 3 2 7 3 3 4" xfId="37097"/>
    <cellStyle name="Normal 3 2 7 3 4" xfId="37098"/>
    <cellStyle name="Normal 3 2 7 3 4 2" xfId="37099"/>
    <cellStyle name="Normal 3 2 7 3 4 3" xfId="57380"/>
    <cellStyle name="Normal 3 2 7 3 5" xfId="37100"/>
    <cellStyle name="Normal 3 2 7 3 6" xfId="37101"/>
    <cellStyle name="Normal 3 2 7 4" xfId="37102"/>
    <cellStyle name="Normal 3 2 7 4 2" xfId="37103"/>
    <cellStyle name="Normal 3 2 7 4 2 2" xfId="37104"/>
    <cellStyle name="Normal 3 2 7 4 2 3" xfId="57381"/>
    <cellStyle name="Normal 3 2 7 4 3" xfId="37105"/>
    <cellStyle name="Normal 3 2 7 4 4" xfId="37106"/>
    <cellStyle name="Normal 3 2 7 5" xfId="37107"/>
    <cellStyle name="Normal 3 2 7 5 2" xfId="37108"/>
    <cellStyle name="Normal 3 2 7 5 2 2" xfId="37109"/>
    <cellStyle name="Normal 3 2 7 5 2 3" xfId="57382"/>
    <cellStyle name="Normal 3 2 7 5 3" xfId="37110"/>
    <cellStyle name="Normal 3 2 7 5 4" xfId="37111"/>
    <cellStyle name="Normal 3 2 7 6" xfId="37112"/>
    <cellStyle name="Normal 3 2 7 6 2" xfId="37113"/>
    <cellStyle name="Normal 3 2 7 6 3" xfId="57383"/>
    <cellStyle name="Normal 3 2 7 7" xfId="37114"/>
    <cellStyle name="Normal 3 2 7 8" xfId="37115"/>
    <cellStyle name="Normal 3 2 8" xfId="37116"/>
    <cellStyle name="Normal 3 2 8 2" xfId="37117"/>
    <cellStyle name="Normal 3 2 8 2 2" xfId="37118"/>
    <cellStyle name="Normal 3 2 8 2 2 2" xfId="37119"/>
    <cellStyle name="Normal 3 2 8 2 2 2 2" xfId="37120"/>
    <cellStyle name="Normal 3 2 8 2 2 2 3" xfId="57384"/>
    <cellStyle name="Normal 3 2 8 2 2 3" xfId="37121"/>
    <cellStyle name="Normal 3 2 8 2 2 4" xfId="37122"/>
    <cellStyle name="Normal 3 2 8 2 3" xfId="37123"/>
    <cellStyle name="Normal 3 2 8 2 3 2" xfId="37124"/>
    <cellStyle name="Normal 3 2 8 2 3 2 2" xfId="37125"/>
    <cellStyle name="Normal 3 2 8 2 3 2 3" xfId="57385"/>
    <cellStyle name="Normal 3 2 8 2 3 3" xfId="37126"/>
    <cellStyle name="Normal 3 2 8 2 3 4" xfId="37127"/>
    <cellStyle name="Normal 3 2 8 2 4" xfId="37128"/>
    <cellStyle name="Normal 3 2 8 2 4 2" xfId="37129"/>
    <cellStyle name="Normal 3 2 8 2 4 3" xfId="57386"/>
    <cellStyle name="Normal 3 2 8 2 5" xfId="37130"/>
    <cellStyle name="Normal 3 2 8 2 6" xfId="37131"/>
    <cellStyle name="Normal 3 2 8 3" xfId="37132"/>
    <cellStyle name="Normal 3 2 8 3 2" xfId="37133"/>
    <cellStyle name="Normal 3 2 8 3 2 2" xfId="37134"/>
    <cellStyle name="Normal 3 2 8 3 2 3" xfId="57387"/>
    <cellStyle name="Normal 3 2 8 3 3" xfId="37135"/>
    <cellStyle name="Normal 3 2 8 3 4" xfId="37136"/>
    <cellStyle name="Normal 3 2 8 4" xfId="37137"/>
    <cellStyle name="Normal 3 2 8 4 2" xfId="37138"/>
    <cellStyle name="Normal 3 2 8 4 2 2" xfId="37139"/>
    <cellStyle name="Normal 3 2 8 4 2 3" xfId="57388"/>
    <cellStyle name="Normal 3 2 8 4 3" xfId="37140"/>
    <cellStyle name="Normal 3 2 8 4 4" xfId="37141"/>
    <cellStyle name="Normal 3 2 8 5" xfId="37142"/>
    <cellStyle name="Normal 3 2 8 5 2" xfId="37143"/>
    <cellStyle name="Normal 3 2 8 5 3" xfId="57389"/>
    <cellStyle name="Normal 3 2 8 6" xfId="37144"/>
    <cellStyle name="Normal 3 2 8 7" xfId="37145"/>
    <cellStyle name="Normal 3 2 9" xfId="37146"/>
    <cellStyle name="Normal 3 2 9 2" xfId="37147"/>
    <cellStyle name="Normal 3 2 9 2 2" xfId="37148"/>
    <cellStyle name="Normal 3 2 9 2 2 2" xfId="37149"/>
    <cellStyle name="Normal 3 2 9 2 2 3" xfId="57390"/>
    <cellStyle name="Normal 3 2 9 2 3" xfId="37150"/>
    <cellStyle name="Normal 3 2 9 2 4" xfId="37151"/>
    <cellStyle name="Normal 3 2 9 3" xfId="37152"/>
    <cellStyle name="Normal 3 2 9 3 2" xfId="37153"/>
    <cellStyle name="Normal 3 2 9 3 2 2" xfId="37154"/>
    <cellStyle name="Normal 3 2 9 3 2 3" xfId="57391"/>
    <cellStyle name="Normal 3 2 9 3 3" xfId="37155"/>
    <cellStyle name="Normal 3 2 9 3 4" xfId="37156"/>
    <cellStyle name="Normal 3 2 9 4" xfId="37157"/>
    <cellStyle name="Normal 3 2 9 4 2" xfId="37158"/>
    <cellStyle name="Normal 3 2 9 4 3" xfId="57392"/>
    <cellStyle name="Normal 3 2 9 5" xfId="37159"/>
    <cellStyle name="Normal 3 2 9 6" xfId="37160"/>
    <cellStyle name="Normal 3 3" xfId="59962"/>
    <cellStyle name="Normal 3 3 2" xfId="60517"/>
    <cellStyle name="Normal 3 4" xfId="60092"/>
    <cellStyle name="Normal 3 5" xfId="60098"/>
    <cellStyle name="Normal 3 6" xfId="60101"/>
    <cellStyle name="Normal 3 7" xfId="60105"/>
    <cellStyle name="Normal 30" xfId="60100"/>
    <cellStyle name="Normal 31" xfId="60103"/>
    <cellStyle name="Normal 32" xfId="60104"/>
    <cellStyle name="Normal 33" xfId="60107"/>
    <cellStyle name="Normal 4" xfId="11"/>
    <cellStyle name="Normal 4 2" xfId="59963"/>
    <cellStyle name="Normal 4 2 2" xfId="59964"/>
    <cellStyle name="Normal 4 2 2 2" xfId="60702"/>
    <cellStyle name="Normal 4 2 3" xfId="60334"/>
    <cellStyle name="Normal 4 3" xfId="59965"/>
    <cellStyle name="Normal 4 3 2" xfId="60519"/>
    <cellStyle name="Normal 4 4" xfId="60150"/>
    <cellStyle name="Normal 5" xfId="12"/>
    <cellStyle name="Normal 5 10" xfId="37161"/>
    <cellStyle name="Normal 5 10 2" xfId="37162"/>
    <cellStyle name="Normal 5 10 2 2" xfId="37163"/>
    <cellStyle name="Normal 5 10 2 2 2" xfId="37164"/>
    <cellStyle name="Normal 5 10 2 2 2 2" xfId="37165"/>
    <cellStyle name="Normal 5 10 2 2 2 2 2" xfId="37166"/>
    <cellStyle name="Normal 5 10 2 2 2 2 3" xfId="57393"/>
    <cellStyle name="Normal 5 10 2 2 2 3" xfId="37167"/>
    <cellStyle name="Normal 5 10 2 2 2 4" xfId="37168"/>
    <cellStyle name="Normal 5 10 2 2 3" xfId="37169"/>
    <cellStyle name="Normal 5 10 2 2 3 2" xfId="37170"/>
    <cellStyle name="Normal 5 10 2 2 3 2 2" xfId="37171"/>
    <cellStyle name="Normal 5 10 2 2 3 2 3" xfId="57394"/>
    <cellStyle name="Normal 5 10 2 2 3 3" xfId="37172"/>
    <cellStyle name="Normal 5 10 2 2 3 4" xfId="37173"/>
    <cellStyle name="Normal 5 10 2 2 4" xfId="37174"/>
    <cellStyle name="Normal 5 10 2 2 4 2" xfId="37175"/>
    <cellStyle name="Normal 5 10 2 2 4 3" xfId="57395"/>
    <cellStyle name="Normal 5 10 2 2 5" xfId="37176"/>
    <cellStyle name="Normal 5 10 2 2 6" xfId="37177"/>
    <cellStyle name="Normal 5 10 2 3" xfId="37178"/>
    <cellStyle name="Normal 5 10 2 3 2" xfId="37179"/>
    <cellStyle name="Normal 5 10 2 3 2 2" xfId="37180"/>
    <cellStyle name="Normal 5 10 2 3 2 3" xfId="57396"/>
    <cellStyle name="Normal 5 10 2 3 3" xfId="37181"/>
    <cellStyle name="Normal 5 10 2 3 4" xfId="37182"/>
    <cellStyle name="Normal 5 10 2 4" xfId="37183"/>
    <cellStyle name="Normal 5 10 2 4 2" xfId="37184"/>
    <cellStyle name="Normal 5 10 2 4 2 2" xfId="37185"/>
    <cellStyle name="Normal 5 10 2 4 2 3" xfId="57397"/>
    <cellStyle name="Normal 5 10 2 4 3" xfId="37186"/>
    <cellStyle name="Normal 5 10 2 4 4" xfId="37187"/>
    <cellStyle name="Normal 5 10 2 5" xfId="37188"/>
    <cellStyle name="Normal 5 10 2 5 2" xfId="37189"/>
    <cellStyle name="Normal 5 10 2 5 3" xfId="57398"/>
    <cellStyle name="Normal 5 10 2 6" xfId="37190"/>
    <cellStyle name="Normal 5 10 2 7" xfId="37191"/>
    <cellStyle name="Normal 5 10 3" xfId="37192"/>
    <cellStyle name="Normal 5 10 3 2" xfId="37193"/>
    <cellStyle name="Normal 5 10 3 2 2" xfId="37194"/>
    <cellStyle name="Normal 5 10 3 2 2 2" xfId="37195"/>
    <cellStyle name="Normal 5 10 3 2 2 3" xfId="57399"/>
    <cellStyle name="Normal 5 10 3 2 3" xfId="37196"/>
    <cellStyle name="Normal 5 10 3 2 4" xfId="37197"/>
    <cellStyle name="Normal 5 10 3 3" xfId="37198"/>
    <cellStyle name="Normal 5 10 3 3 2" xfId="37199"/>
    <cellStyle name="Normal 5 10 3 3 2 2" xfId="37200"/>
    <cellStyle name="Normal 5 10 3 3 2 3" xfId="57400"/>
    <cellStyle name="Normal 5 10 3 3 3" xfId="37201"/>
    <cellStyle name="Normal 5 10 3 3 4" xfId="37202"/>
    <cellStyle name="Normal 5 10 3 4" xfId="37203"/>
    <cellStyle name="Normal 5 10 3 4 2" xfId="37204"/>
    <cellStyle name="Normal 5 10 3 4 3" xfId="57401"/>
    <cellStyle name="Normal 5 10 3 5" xfId="37205"/>
    <cellStyle name="Normal 5 10 3 6" xfId="37206"/>
    <cellStyle name="Normal 5 10 4" xfId="37207"/>
    <cellStyle name="Normal 5 10 4 2" xfId="37208"/>
    <cellStyle name="Normal 5 10 4 2 2" xfId="37209"/>
    <cellStyle name="Normal 5 10 4 2 3" xfId="57402"/>
    <cellStyle name="Normal 5 10 4 3" xfId="37210"/>
    <cellStyle name="Normal 5 10 4 4" xfId="37211"/>
    <cellStyle name="Normal 5 10 5" xfId="37212"/>
    <cellStyle name="Normal 5 10 5 2" xfId="37213"/>
    <cellStyle name="Normal 5 10 5 2 2" xfId="37214"/>
    <cellStyle name="Normal 5 10 5 2 3" xfId="57403"/>
    <cellStyle name="Normal 5 10 5 3" xfId="37215"/>
    <cellStyle name="Normal 5 10 5 4" xfId="37216"/>
    <cellStyle name="Normal 5 10 6" xfId="37217"/>
    <cellStyle name="Normal 5 10 6 2" xfId="37218"/>
    <cellStyle name="Normal 5 10 6 3" xfId="57404"/>
    <cellStyle name="Normal 5 10 7" xfId="37219"/>
    <cellStyle name="Normal 5 10 8" xfId="37220"/>
    <cellStyle name="Normal 5 11" xfId="37221"/>
    <cellStyle name="Normal 5 11 2" xfId="37222"/>
    <cellStyle name="Normal 5 11 2 2" xfId="37223"/>
    <cellStyle name="Normal 5 11 2 2 2" xfId="37224"/>
    <cellStyle name="Normal 5 11 2 2 2 2" xfId="37225"/>
    <cellStyle name="Normal 5 11 2 2 2 3" xfId="57405"/>
    <cellStyle name="Normal 5 11 2 2 3" xfId="37226"/>
    <cellStyle name="Normal 5 11 2 2 4" xfId="37227"/>
    <cellStyle name="Normal 5 11 2 3" xfId="37228"/>
    <cellStyle name="Normal 5 11 2 3 2" xfId="37229"/>
    <cellStyle name="Normal 5 11 2 3 2 2" xfId="37230"/>
    <cellStyle name="Normal 5 11 2 3 2 3" xfId="57406"/>
    <cellStyle name="Normal 5 11 2 3 3" xfId="37231"/>
    <cellStyle name="Normal 5 11 2 3 4" xfId="37232"/>
    <cellStyle name="Normal 5 11 2 4" xfId="37233"/>
    <cellStyle name="Normal 5 11 2 4 2" xfId="37234"/>
    <cellStyle name="Normal 5 11 2 4 3" xfId="57407"/>
    <cellStyle name="Normal 5 11 2 5" xfId="37235"/>
    <cellStyle name="Normal 5 11 2 6" xfId="37236"/>
    <cellStyle name="Normal 5 11 3" xfId="37237"/>
    <cellStyle name="Normal 5 11 3 2" xfId="37238"/>
    <cellStyle name="Normal 5 11 3 2 2" xfId="37239"/>
    <cellStyle name="Normal 5 11 3 2 3" xfId="57408"/>
    <cellStyle name="Normal 5 11 3 3" xfId="37240"/>
    <cellStyle name="Normal 5 11 3 4" xfId="37241"/>
    <cellStyle name="Normal 5 11 4" xfId="37242"/>
    <cellStyle name="Normal 5 11 4 2" xfId="37243"/>
    <cellStyle name="Normal 5 11 4 2 2" xfId="37244"/>
    <cellStyle name="Normal 5 11 4 2 3" xfId="57409"/>
    <cellStyle name="Normal 5 11 4 3" xfId="37245"/>
    <cellStyle name="Normal 5 11 4 4" xfId="37246"/>
    <cellStyle name="Normal 5 11 5" xfId="37247"/>
    <cellStyle name="Normal 5 11 5 2" xfId="37248"/>
    <cellStyle name="Normal 5 11 5 3" xfId="57410"/>
    <cellStyle name="Normal 5 11 6" xfId="37249"/>
    <cellStyle name="Normal 5 11 7" xfId="37250"/>
    <cellStyle name="Normal 5 12" xfId="37251"/>
    <cellStyle name="Normal 5 12 2" xfId="37252"/>
    <cellStyle name="Normal 5 12 2 2" xfId="37253"/>
    <cellStyle name="Normal 5 12 2 2 2" xfId="37254"/>
    <cellStyle name="Normal 5 12 2 2 3" xfId="57411"/>
    <cellStyle name="Normal 5 12 2 3" xfId="37255"/>
    <cellStyle name="Normal 5 12 2 4" xfId="37256"/>
    <cellStyle name="Normal 5 12 3" xfId="37257"/>
    <cellStyle name="Normal 5 12 3 2" xfId="37258"/>
    <cellStyle name="Normal 5 12 3 2 2" xfId="37259"/>
    <cellStyle name="Normal 5 12 3 2 3" xfId="57412"/>
    <cellStyle name="Normal 5 12 3 3" xfId="37260"/>
    <cellStyle name="Normal 5 12 3 4" xfId="37261"/>
    <cellStyle name="Normal 5 12 4" xfId="37262"/>
    <cellStyle name="Normal 5 12 4 2" xfId="37263"/>
    <cellStyle name="Normal 5 12 4 3" xfId="57413"/>
    <cellStyle name="Normal 5 12 5" xfId="37264"/>
    <cellStyle name="Normal 5 12 6" xfId="37265"/>
    <cellStyle name="Normal 5 13" xfId="37266"/>
    <cellStyle name="Normal 5 13 2" xfId="37267"/>
    <cellStyle name="Normal 5 13 2 2" xfId="37268"/>
    <cellStyle name="Normal 5 13 2 2 2" xfId="37269"/>
    <cellStyle name="Normal 5 13 2 2 3" xfId="57414"/>
    <cellStyle name="Normal 5 13 2 3" xfId="37270"/>
    <cellStyle name="Normal 5 13 2 4" xfId="37271"/>
    <cellStyle name="Normal 5 13 3" xfId="37272"/>
    <cellStyle name="Normal 5 13 3 2" xfId="37273"/>
    <cellStyle name="Normal 5 13 3 3" xfId="57415"/>
    <cellStyle name="Normal 5 13 4" xfId="37274"/>
    <cellStyle name="Normal 5 13 5" xfId="37275"/>
    <cellStyle name="Normal 5 14" xfId="37276"/>
    <cellStyle name="Normal 5 14 2" xfId="37277"/>
    <cellStyle name="Normal 5 14 2 2" xfId="37278"/>
    <cellStyle name="Normal 5 14 2 3" xfId="57416"/>
    <cellStyle name="Normal 5 14 3" xfId="37279"/>
    <cellStyle name="Normal 5 14 4" xfId="37280"/>
    <cellStyle name="Normal 5 15" xfId="37281"/>
    <cellStyle name="Normal 5 15 2" xfId="37282"/>
    <cellStyle name="Normal 5 15 2 2" xfId="37283"/>
    <cellStyle name="Normal 5 15 2 3" xfId="57417"/>
    <cellStyle name="Normal 5 15 3" xfId="37284"/>
    <cellStyle name="Normal 5 15 4" xfId="37285"/>
    <cellStyle name="Normal 5 16" xfId="37286"/>
    <cellStyle name="Normal 5 16 2" xfId="37287"/>
    <cellStyle name="Normal 5 16 3" xfId="57418"/>
    <cellStyle name="Normal 5 17" xfId="37288"/>
    <cellStyle name="Normal 5 18" xfId="37289"/>
    <cellStyle name="Normal 5 19" xfId="60070"/>
    <cellStyle name="Normal 5 2" xfId="37290"/>
    <cellStyle name="Normal 5 2 10" xfId="37291"/>
    <cellStyle name="Normal 5 2 10 2" xfId="37292"/>
    <cellStyle name="Normal 5 2 10 2 2" xfId="37293"/>
    <cellStyle name="Normal 5 2 10 2 2 2" xfId="37294"/>
    <cellStyle name="Normal 5 2 10 2 2 3" xfId="57419"/>
    <cellStyle name="Normal 5 2 10 2 3" xfId="37295"/>
    <cellStyle name="Normal 5 2 10 2 4" xfId="37296"/>
    <cellStyle name="Normal 5 2 10 3" xfId="37297"/>
    <cellStyle name="Normal 5 2 10 3 2" xfId="37298"/>
    <cellStyle name="Normal 5 2 10 3 2 2" xfId="37299"/>
    <cellStyle name="Normal 5 2 10 3 2 3" xfId="57420"/>
    <cellStyle name="Normal 5 2 10 3 3" xfId="37300"/>
    <cellStyle name="Normal 5 2 10 3 4" xfId="37301"/>
    <cellStyle name="Normal 5 2 10 4" xfId="37302"/>
    <cellStyle name="Normal 5 2 10 4 2" xfId="37303"/>
    <cellStyle name="Normal 5 2 10 4 3" xfId="57421"/>
    <cellStyle name="Normal 5 2 10 5" xfId="37304"/>
    <cellStyle name="Normal 5 2 10 6" xfId="37305"/>
    <cellStyle name="Normal 5 2 11" xfId="37306"/>
    <cellStyle name="Normal 5 2 11 2" xfId="37307"/>
    <cellStyle name="Normal 5 2 11 2 2" xfId="37308"/>
    <cellStyle name="Normal 5 2 11 2 2 2" xfId="37309"/>
    <cellStyle name="Normal 5 2 11 2 2 3" xfId="57422"/>
    <cellStyle name="Normal 5 2 11 2 3" xfId="37310"/>
    <cellStyle name="Normal 5 2 11 2 4" xfId="37311"/>
    <cellStyle name="Normal 5 2 11 3" xfId="37312"/>
    <cellStyle name="Normal 5 2 11 3 2" xfId="37313"/>
    <cellStyle name="Normal 5 2 11 3 3" xfId="57423"/>
    <cellStyle name="Normal 5 2 11 4" xfId="37314"/>
    <cellStyle name="Normal 5 2 11 5" xfId="37315"/>
    <cellStyle name="Normal 5 2 12" xfId="37316"/>
    <cellStyle name="Normal 5 2 12 2" xfId="37317"/>
    <cellStyle name="Normal 5 2 12 2 2" xfId="37318"/>
    <cellStyle name="Normal 5 2 12 2 3" xfId="57424"/>
    <cellStyle name="Normal 5 2 12 3" xfId="37319"/>
    <cellStyle name="Normal 5 2 12 4" xfId="37320"/>
    <cellStyle name="Normal 5 2 13" xfId="37321"/>
    <cellStyle name="Normal 5 2 13 2" xfId="37322"/>
    <cellStyle name="Normal 5 2 13 2 2" xfId="37323"/>
    <cellStyle name="Normal 5 2 13 2 3" xfId="57425"/>
    <cellStyle name="Normal 5 2 13 3" xfId="37324"/>
    <cellStyle name="Normal 5 2 13 4" xfId="37325"/>
    <cellStyle name="Normal 5 2 14" xfId="37326"/>
    <cellStyle name="Normal 5 2 14 2" xfId="37327"/>
    <cellStyle name="Normal 5 2 14 3" xfId="57426"/>
    <cellStyle name="Normal 5 2 15" xfId="37328"/>
    <cellStyle name="Normal 5 2 16" xfId="37329"/>
    <cellStyle name="Normal 5 2 2" xfId="37330"/>
    <cellStyle name="Normal 5 2 2 10" xfId="37331"/>
    <cellStyle name="Normal 5 2 2 10 2" xfId="37332"/>
    <cellStyle name="Normal 5 2 2 10 2 2" xfId="37333"/>
    <cellStyle name="Normal 5 2 2 10 2 2 2" xfId="37334"/>
    <cellStyle name="Normal 5 2 2 10 2 2 3" xfId="57427"/>
    <cellStyle name="Normal 5 2 2 10 2 3" xfId="37335"/>
    <cellStyle name="Normal 5 2 2 10 2 4" xfId="37336"/>
    <cellStyle name="Normal 5 2 2 10 3" xfId="37337"/>
    <cellStyle name="Normal 5 2 2 10 3 2" xfId="37338"/>
    <cellStyle name="Normal 5 2 2 10 3 3" xfId="57428"/>
    <cellStyle name="Normal 5 2 2 10 4" xfId="37339"/>
    <cellStyle name="Normal 5 2 2 10 5" xfId="37340"/>
    <cellStyle name="Normal 5 2 2 11" xfId="37341"/>
    <cellStyle name="Normal 5 2 2 11 2" xfId="37342"/>
    <cellStyle name="Normal 5 2 2 11 2 2" xfId="37343"/>
    <cellStyle name="Normal 5 2 2 11 2 3" xfId="57429"/>
    <cellStyle name="Normal 5 2 2 11 3" xfId="37344"/>
    <cellStyle name="Normal 5 2 2 11 4" xfId="37345"/>
    <cellStyle name="Normal 5 2 2 12" xfId="37346"/>
    <cellStyle name="Normal 5 2 2 12 2" xfId="37347"/>
    <cellStyle name="Normal 5 2 2 12 2 2" xfId="37348"/>
    <cellStyle name="Normal 5 2 2 12 2 3" xfId="57430"/>
    <cellStyle name="Normal 5 2 2 12 3" xfId="37349"/>
    <cellStyle name="Normal 5 2 2 12 4" xfId="37350"/>
    <cellStyle name="Normal 5 2 2 13" xfId="37351"/>
    <cellStyle name="Normal 5 2 2 13 2" xfId="37352"/>
    <cellStyle name="Normal 5 2 2 13 3" xfId="57431"/>
    <cellStyle name="Normal 5 2 2 14" xfId="37353"/>
    <cellStyle name="Normal 5 2 2 15" xfId="37354"/>
    <cellStyle name="Normal 5 2 2 2" xfId="37355"/>
    <cellStyle name="Normal 5 2 2 2 10" xfId="37356"/>
    <cellStyle name="Normal 5 2 2 2 11" xfId="37357"/>
    <cellStyle name="Normal 5 2 2 2 2" xfId="37358"/>
    <cellStyle name="Normal 5 2 2 2 2 10" xfId="37359"/>
    <cellStyle name="Normal 5 2 2 2 2 2" xfId="37360"/>
    <cellStyle name="Normal 5 2 2 2 2 2 2" xfId="37361"/>
    <cellStyle name="Normal 5 2 2 2 2 2 2 2" xfId="37362"/>
    <cellStyle name="Normal 5 2 2 2 2 2 2 2 2" xfId="37363"/>
    <cellStyle name="Normal 5 2 2 2 2 2 2 2 2 2" xfId="37364"/>
    <cellStyle name="Normal 5 2 2 2 2 2 2 2 2 2 2" xfId="37365"/>
    <cellStyle name="Normal 5 2 2 2 2 2 2 2 2 2 3" xfId="57432"/>
    <cellStyle name="Normal 5 2 2 2 2 2 2 2 2 3" xfId="37366"/>
    <cellStyle name="Normal 5 2 2 2 2 2 2 2 2 4" xfId="37367"/>
    <cellStyle name="Normal 5 2 2 2 2 2 2 2 3" xfId="37368"/>
    <cellStyle name="Normal 5 2 2 2 2 2 2 2 3 2" xfId="37369"/>
    <cellStyle name="Normal 5 2 2 2 2 2 2 2 3 2 2" xfId="37370"/>
    <cellStyle name="Normal 5 2 2 2 2 2 2 2 3 2 3" xfId="57433"/>
    <cellStyle name="Normal 5 2 2 2 2 2 2 2 3 3" xfId="37371"/>
    <cellStyle name="Normal 5 2 2 2 2 2 2 2 3 4" xfId="37372"/>
    <cellStyle name="Normal 5 2 2 2 2 2 2 2 4" xfId="37373"/>
    <cellStyle name="Normal 5 2 2 2 2 2 2 2 4 2" xfId="37374"/>
    <cellStyle name="Normal 5 2 2 2 2 2 2 2 4 3" xfId="57434"/>
    <cellStyle name="Normal 5 2 2 2 2 2 2 2 5" xfId="37375"/>
    <cellStyle name="Normal 5 2 2 2 2 2 2 2 6" xfId="37376"/>
    <cellStyle name="Normal 5 2 2 2 2 2 2 3" xfId="37377"/>
    <cellStyle name="Normal 5 2 2 2 2 2 2 3 2" xfId="37378"/>
    <cellStyle name="Normal 5 2 2 2 2 2 2 3 2 2" xfId="37379"/>
    <cellStyle name="Normal 5 2 2 2 2 2 2 3 2 3" xfId="57435"/>
    <cellStyle name="Normal 5 2 2 2 2 2 2 3 3" xfId="37380"/>
    <cellStyle name="Normal 5 2 2 2 2 2 2 3 4" xfId="37381"/>
    <cellStyle name="Normal 5 2 2 2 2 2 2 4" xfId="37382"/>
    <cellStyle name="Normal 5 2 2 2 2 2 2 4 2" xfId="37383"/>
    <cellStyle name="Normal 5 2 2 2 2 2 2 4 2 2" xfId="37384"/>
    <cellStyle name="Normal 5 2 2 2 2 2 2 4 2 3" xfId="57436"/>
    <cellStyle name="Normal 5 2 2 2 2 2 2 4 3" xfId="37385"/>
    <cellStyle name="Normal 5 2 2 2 2 2 2 4 4" xfId="37386"/>
    <cellStyle name="Normal 5 2 2 2 2 2 2 5" xfId="37387"/>
    <cellStyle name="Normal 5 2 2 2 2 2 2 5 2" xfId="37388"/>
    <cellStyle name="Normal 5 2 2 2 2 2 2 5 3" xfId="57437"/>
    <cellStyle name="Normal 5 2 2 2 2 2 2 6" xfId="37389"/>
    <cellStyle name="Normal 5 2 2 2 2 2 2 7" xfId="37390"/>
    <cellStyle name="Normal 5 2 2 2 2 2 3" xfId="37391"/>
    <cellStyle name="Normal 5 2 2 2 2 2 3 2" xfId="37392"/>
    <cellStyle name="Normal 5 2 2 2 2 2 3 2 2" xfId="37393"/>
    <cellStyle name="Normal 5 2 2 2 2 2 3 2 2 2" xfId="37394"/>
    <cellStyle name="Normal 5 2 2 2 2 2 3 2 2 3" xfId="57438"/>
    <cellStyle name="Normal 5 2 2 2 2 2 3 2 3" xfId="37395"/>
    <cellStyle name="Normal 5 2 2 2 2 2 3 2 4" xfId="37396"/>
    <cellStyle name="Normal 5 2 2 2 2 2 3 3" xfId="37397"/>
    <cellStyle name="Normal 5 2 2 2 2 2 3 3 2" xfId="37398"/>
    <cellStyle name="Normal 5 2 2 2 2 2 3 3 2 2" xfId="37399"/>
    <cellStyle name="Normal 5 2 2 2 2 2 3 3 2 3" xfId="57439"/>
    <cellStyle name="Normal 5 2 2 2 2 2 3 3 3" xfId="37400"/>
    <cellStyle name="Normal 5 2 2 2 2 2 3 3 4" xfId="37401"/>
    <cellStyle name="Normal 5 2 2 2 2 2 3 4" xfId="37402"/>
    <cellStyle name="Normal 5 2 2 2 2 2 3 4 2" xfId="37403"/>
    <cellStyle name="Normal 5 2 2 2 2 2 3 4 3" xfId="57440"/>
    <cellStyle name="Normal 5 2 2 2 2 2 3 5" xfId="37404"/>
    <cellStyle name="Normal 5 2 2 2 2 2 3 6" xfId="37405"/>
    <cellStyle name="Normal 5 2 2 2 2 2 4" xfId="37406"/>
    <cellStyle name="Normal 5 2 2 2 2 2 4 2" xfId="37407"/>
    <cellStyle name="Normal 5 2 2 2 2 2 4 2 2" xfId="37408"/>
    <cellStyle name="Normal 5 2 2 2 2 2 4 2 3" xfId="57441"/>
    <cellStyle name="Normal 5 2 2 2 2 2 4 3" xfId="37409"/>
    <cellStyle name="Normal 5 2 2 2 2 2 4 4" xfId="37410"/>
    <cellStyle name="Normal 5 2 2 2 2 2 5" xfId="37411"/>
    <cellStyle name="Normal 5 2 2 2 2 2 5 2" xfId="37412"/>
    <cellStyle name="Normal 5 2 2 2 2 2 5 2 2" xfId="37413"/>
    <cellStyle name="Normal 5 2 2 2 2 2 5 2 3" xfId="57442"/>
    <cellStyle name="Normal 5 2 2 2 2 2 5 3" xfId="37414"/>
    <cellStyle name="Normal 5 2 2 2 2 2 5 4" xfId="37415"/>
    <cellStyle name="Normal 5 2 2 2 2 2 6" xfId="37416"/>
    <cellStyle name="Normal 5 2 2 2 2 2 6 2" xfId="37417"/>
    <cellStyle name="Normal 5 2 2 2 2 2 6 3" xfId="57443"/>
    <cellStyle name="Normal 5 2 2 2 2 2 7" xfId="37418"/>
    <cellStyle name="Normal 5 2 2 2 2 2 8" xfId="37419"/>
    <cellStyle name="Normal 5 2 2 2 2 3" xfId="37420"/>
    <cellStyle name="Normal 5 2 2 2 2 3 2" xfId="37421"/>
    <cellStyle name="Normal 5 2 2 2 2 3 2 2" xfId="37422"/>
    <cellStyle name="Normal 5 2 2 2 2 3 2 2 2" xfId="37423"/>
    <cellStyle name="Normal 5 2 2 2 2 3 2 2 2 2" xfId="37424"/>
    <cellStyle name="Normal 5 2 2 2 2 3 2 2 2 3" xfId="57444"/>
    <cellStyle name="Normal 5 2 2 2 2 3 2 2 3" xfId="37425"/>
    <cellStyle name="Normal 5 2 2 2 2 3 2 2 4" xfId="37426"/>
    <cellStyle name="Normal 5 2 2 2 2 3 2 3" xfId="37427"/>
    <cellStyle name="Normal 5 2 2 2 2 3 2 3 2" xfId="37428"/>
    <cellStyle name="Normal 5 2 2 2 2 3 2 3 2 2" xfId="37429"/>
    <cellStyle name="Normal 5 2 2 2 2 3 2 3 2 3" xfId="57445"/>
    <cellStyle name="Normal 5 2 2 2 2 3 2 3 3" xfId="37430"/>
    <cellStyle name="Normal 5 2 2 2 2 3 2 3 4" xfId="37431"/>
    <cellStyle name="Normal 5 2 2 2 2 3 2 4" xfId="37432"/>
    <cellStyle name="Normal 5 2 2 2 2 3 2 4 2" xfId="37433"/>
    <cellStyle name="Normal 5 2 2 2 2 3 2 4 3" xfId="57446"/>
    <cellStyle name="Normal 5 2 2 2 2 3 2 5" xfId="37434"/>
    <cellStyle name="Normal 5 2 2 2 2 3 2 6" xfId="37435"/>
    <cellStyle name="Normal 5 2 2 2 2 3 3" xfId="37436"/>
    <cellStyle name="Normal 5 2 2 2 2 3 3 2" xfId="37437"/>
    <cellStyle name="Normal 5 2 2 2 2 3 3 2 2" xfId="37438"/>
    <cellStyle name="Normal 5 2 2 2 2 3 3 2 3" xfId="57447"/>
    <cellStyle name="Normal 5 2 2 2 2 3 3 3" xfId="37439"/>
    <cellStyle name="Normal 5 2 2 2 2 3 3 4" xfId="37440"/>
    <cellStyle name="Normal 5 2 2 2 2 3 4" xfId="37441"/>
    <cellStyle name="Normal 5 2 2 2 2 3 4 2" xfId="37442"/>
    <cellStyle name="Normal 5 2 2 2 2 3 4 2 2" xfId="37443"/>
    <cellStyle name="Normal 5 2 2 2 2 3 4 2 3" xfId="57448"/>
    <cellStyle name="Normal 5 2 2 2 2 3 4 3" xfId="37444"/>
    <cellStyle name="Normal 5 2 2 2 2 3 4 4" xfId="37445"/>
    <cellStyle name="Normal 5 2 2 2 2 3 5" xfId="37446"/>
    <cellStyle name="Normal 5 2 2 2 2 3 5 2" xfId="37447"/>
    <cellStyle name="Normal 5 2 2 2 2 3 5 3" xfId="57449"/>
    <cellStyle name="Normal 5 2 2 2 2 3 6" xfId="37448"/>
    <cellStyle name="Normal 5 2 2 2 2 3 7" xfId="37449"/>
    <cellStyle name="Normal 5 2 2 2 2 4" xfId="37450"/>
    <cellStyle name="Normal 5 2 2 2 2 4 2" xfId="37451"/>
    <cellStyle name="Normal 5 2 2 2 2 4 2 2" xfId="37452"/>
    <cellStyle name="Normal 5 2 2 2 2 4 2 2 2" xfId="37453"/>
    <cellStyle name="Normal 5 2 2 2 2 4 2 2 3" xfId="57450"/>
    <cellStyle name="Normal 5 2 2 2 2 4 2 3" xfId="37454"/>
    <cellStyle name="Normal 5 2 2 2 2 4 2 4" xfId="37455"/>
    <cellStyle name="Normal 5 2 2 2 2 4 3" xfId="37456"/>
    <cellStyle name="Normal 5 2 2 2 2 4 3 2" xfId="37457"/>
    <cellStyle name="Normal 5 2 2 2 2 4 3 2 2" xfId="37458"/>
    <cellStyle name="Normal 5 2 2 2 2 4 3 2 3" xfId="57451"/>
    <cellStyle name="Normal 5 2 2 2 2 4 3 3" xfId="37459"/>
    <cellStyle name="Normal 5 2 2 2 2 4 3 4" xfId="37460"/>
    <cellStyle name="Normal 5 2 2 2 2 4 4" xfId="37461"/>
    <cellStyle name="Normal 5 2 2 2 2 4 4 2" xfId="37462"/>
    <cellStyle name="Normal 5 2 2 2 2 4 4 3" xfId="57452"/>
    <cellStyle name="Normal 5 2 2 2 2 4 5" xfId="37463"/>
    <cellStyle name="Normal 5 2 2 2 2 4 6" xfId="37464"/>
    <cellStyle name="Normal 5 2 2 2 2 5" xfId="37465"/>
    <cellStyle name="Normal 5 2 2 2 2 5 2" xfId="37466"/>
    <cellStyle name="Normal 5 2 2 2 2 5 2 2" xfId="37467"/>
    <cellStyle name="Normal 5 2 2 2 2 5 2 2 2" xfId="37468"/>
    <cellStyle name="Normal 5 2 2 2 2 5 2 2 3" xfId="57453"/>
    <cellStyle name="Normal 5 2 2 2 2 5 2 3" xfId="37469"/>
    <cellStyle name="Normal 5 2 2 2 2 5 2 4" xfId="37470"/>
    <cellStyle name="Normal 5 2 2 2 2 5 3" xfId="37471"/>
    <cellStyle name="Normal 5 2 2 2 2 5 3 2" xfId="37472"/>
    <cellStyle name="Normal 5 2 2 2 2 5 3 3" xfId="57454"/>
    <cellStyle name="Normal 5 2 2 2 2 5 4" xfId="37473"/>
    <cellStyle name="Normal 5 2 2 2 2 5 5" xfId="37474"/>
    <cellStyle name="Normal 5 2 2 2 2 6" xfId="37475"/>
    <cellStyle name="Normal 5 2 2 2 2 6 2" xfId="37476"/>
    <cellStyle name="Normal 5 2 2 2 2 6 2 2" xfId="37477"/>
    <cellStyle name="Normal 5 2 2 2 2 6 2 3" xfId="57455"/>
    <cellStyle name="Normal 5 2 2 2 2 6 3" xfId="37478"/>
    <cellStyle name="Normal 5 2 2 2 2 6 4" xfId="37479"/>
    <cellStyle name="Normal 5 2 2 2 2 7" xfId="37480"/>
    <cellStyle name="Normal 5 2 2 2 2 7 2" xfId="37481"/>
    <cellStyle name="Normal 5 2 2 2 2 7 2 2" xfId="37482"/>
    <cellStyle name="Normal 5 2 2 2 2 7 2 3" xfId="57456"/>
    <cellStyle name="Normal 5 2 2 2 2 7 3" xfId="37483"/>
    <cellStyle name="Normal 5 2 2 2 2 7 4" xfId="37484"/>
    <cellStyle name="Normal 5 2 2 2 2 8" xfId="37485"/>
    <cellStyle name="Normal 5 2 2 2 2 8 2" xfId="37486"/>
    <cellStyle name="Normal 5 2 2 2 2 8 3" xfId="57457"/>
    <cellStyle name="Normal 5 2 2 2 2 9" xfId="37487"/>
    <cellStyle name="Normal 5 2 2 2 3" xfId="37488"/>
    <cellStyle name="Normal 5 2 2 2 3 2" xfId="37489"/>
    <cellStyle name="Normal 5 2 2 2 3 2 2" xfId="37490"/>
    <cellStyle name="Normal 5 2 2 2 3 2 2 2" xfId="37491"/>
    <cellStyle name="Normal 5 2 2 2 3 2 2 2 2" xfId="37492"/>
    <cellStyle name="Normal 5 2 2 2 3 2 2 2 2 2" xfId="37493"/>
    <cellStyle name="Normal 5 2 2 2 3 2 2 2 2 3" xfId="57458"/>
    <cellStyle name="Normal 5 2 2 2 3 2 2 2 3" xfId="37494"/>
    <cellStyle name="Normal 5 2 2 2 3 2 2 2 4" xfId="37495"/>
    <cellStyle name="Normal 5 2 2 2 3 2 2 3" xfId="37496"/>
    <cellStyle name="Normal 5 2 2 2 3 2 2 3 2" xfId="37497"/>
    <cellStyle name="Normal 5 2 2 2 3 2 2 3 2 2" xfId="37498"/>
    <cellStyle name="Normal 5 2 2 2 3 2 2 3 2 3" xfId="57459"/>
    <cellStyle name="Normal 5 2 2 2 3 2 2 3 3" xfId="37499"/>
    <cellStyle name="Normal 5 2 2 2 3 2 2 3 4" xfId="37500"/>
    <cellStyle name="Normal 5 2 2 2 3 2 2 4" xfId="37501"/>
    <cellStyle name="Normal 5 2 2 2 3 2 2 4 2" xfId="37502"/>
    <cellStyle name="Normal 5 2 2 2 3 2 2 4 3" xfId="57460"/>
    <cellStyle name="Normal 5 2 2 2 3 2 2 5" xfId="37503"/>
    <cellStyle name="Normal 5 2 2 2 3 2 2 6" xfId="37504"/>
    <cellStyle name="Normal 5 2 2 2 3 2 3" xfId="37505"/>
    <cellStyle name="Normal 5 2 2 2 3 2 3 2" xfId="37506"/>
    <cellStyle name="Normal 5 2 2 2 3 2 3 2 2" xfId="37507"/>
    <cellStyle name="Normal 5 2 2 2 3 2 3 2 3" xfId="57461"/>
    <cellStyle name="Normal 5 2 2 2 3 2 3 3" xfId="37508"/>
    <cellStyle name="Normal 5 2 2 2 3 2 3 4" xfId="37509"/>
    <cellStyle name="Normal 5 2 2 2 3 2 4" xfId="37510"/>
    <cellStyle name="Normal 5 2 2 2 3 2 4 2" xfId="37511"/>
    <cellStyle name="Normal 5 2 2 2 3 2 4 2 2" xfId="37512"/>
    <cellStyle name="Normal 5 2 2 2 3 2 4 2 3" xfId="57462"/>
    <cellStyle name="Normal 5 2 2 2 3 2 4 3" xfId="37513"/>
    <cellStyle name="Normal 5 2 2 2 3 2 4 4" xfId="37514"/>
    <cellStyle name="Normal 5 2 2 2 3 2 5" xfId="37515"/>
    <cellStyle name="Normal 5 2 2 2 3 2 5 2" xfId="37516"/>
    <cellStyle name="Normal 5 2 2 2 3 2 5 3" xfId="57463"/>
    <cellStyle name="Normal 5 2 2 2 3 2 6" xfId="37517"/>
    <cellStyle name="Normal 5 2 2 2 3 2 7" xfId="37518"/>
    <cellStyle name="Normal 5 2 2 2 3 3" xfId="37519"/>
    <cellStyle name="Normal 5 2 2 2 3 3 2" xfId="37520"/>
    <cellStyle name="Normal 5 2 2 2 3 3 2 2" xfId="37521"/>
    <cellStyle name="Normal 5 2 2 2 3 3 2 2 2" xfId="37522"/>
    <cellStyle name="Normal 5 2 2 2 3 3 2 2 3" xfId="57464"/>
    <cellStyle name="Normal 5 2 2 2 3 3 2 3" xfId="37523"/>
    <cellStyle name="Normal 5 2 2 2 3 3 2 4" xfId="37524"/>
    <cellStyle name="Normal 5 2 2 2 3 3 3" xfId="37525"/>
    <cellStyle name="Normal 5 2 2 2 3 3 3 2" xfId="37526"/>
    <cellStyle name="Normal 5 2 2 2 3 3 3 2 2" xfId="37527"/>
    <cellStyle name="Normal 5 2 2 2 3 3 3 2 3" xfId="57465"/>
    <cellStyle name="Normal 5 2 2 2 3 3 3 3" xfId="37528"/>
    <cellStyle name="Normal 5 2 2 2 3 3 3 4" xfId="37529"/>
    <cellStyle name="Normal 5 2 2 2 3 3 4" xfId="37530"/>
    <cellStyle name="Normal 5 2 2 2 3 3 4 2" xfId="37531"/>
    <cellStyle name="Normal 5 2 2 2 3 3 4 3" xfId="57466"/>
    <cellStyle name="Normal 5 2 2 2 3 3 5" xfId="37532"/>
    <cellStyle name="Normal 5 2 2 2 3 3 6" xfId="37533"/>
    <cellStyle name="Normal 5 2 2 2 3 4" xfId="37534"/>
    <cellStyle name="Normal 5 2 2 2 3 4 2" xfId="37535"/>
    <cellStyle name="Normal 5 2 2 2 3 4 2 2" xfId="37536"/>
    <cellStyle name="Normal 5 2 2 2 3 4 2 2 2" xfId="37537"/>
    <cellStyle name="Normal 5 2 2 2 3 4 2 2 3" xfId="57467"/>
    <cellStyle name="Normal 5 2 2 2 3 4 2 3" xfId="37538"/>
    <cellStyle name="Normal 5 2 2 2 3 4 2 4" xfId="37539"/>
    <cellStyle name="Normal 5 2 2 2 3 4 3" xfId="37540"/>
    <cellStyle name="Normal 5 2 2 2 3 4 3 2" xfId="37541"/>
    <cellStyle name="Normal 5 2 2 2 3 4 3 3" xfId="57468"/>
    <cellStyle name="Normal 5 2 2 2 3 4 4" xfId="37542"/>
    <cellStyle name="Normal 5 2 2 2 3 4 5" xfId="37543"/>
    <cellStyle name="Normal 5 2 2 2 3 5" xfId="37544"/>
    <cellStyle name="Normal 5 2 2 2 3 5 2" xfId="37545"/>
    <cellStyle name="Normal 5 2 2 2 3 5 2 2" xfId="37546"/>
    <cellStyle name="Normal 5 2 2 2 3 5 2 3" xfId="57469"/>
    <cellStyle name="Normal 5 2 2 2 3 5 3" xfId="37547"/>
    <cellStyle name="Normal 5 2 2 2 3 5 4" xfId="37548"/>
    <cellStyle name="Normal 5 2 2 2 3 6" xfId="37549"/>
    <cellStyle name="Normal 5 2 2 2 3 6 2" xfId="37550"/>
    <cellStyle name="Normal 5 2 2 2 3 6 2 2" xfId="37551"/>
    <cellStyle name="Normal 5 2 2 2 3 6 2 3" xfId="57470"/>
    <cellStyle name="Normal 5 2 2 2 3 6 3" xfId="37552"/>
    <cellStyle name="Normal 5 2 2 2 3 6 4" xfId="37553"/>
    <cellStyle name="Normal 5 2 2 2 3 7" xfId="37554"/>
    <cellStyle name="Normal 5 2 2 2 3 7 2" xfId="37555"/>
    <cellStyle name="Normal 5 2 2 2 3 7 3" xfId="57471"/>
    <cellStyle name="Normal 5 2 2 2 3 8" xfId="37556"/>
    <cellStyle name="Normal 5 2 2 2 3 9" xfId="37557"/>
    <cellStyle name="Normal 5 2 2 2 4" xfId="37558"/>
    <cellStyle name="Normal 5 2 2 2 4 2" xfId="37559"/>
    <cellStyle name="Normal 5 2 2 2 4 2 2" xfId="37560"/>
    <cellStyle name="Normal 5 2 2 2 4 2 2 2" xfId="37561"/>
    <cellStyle name="Normal 5 2 2 2 4 2 2 2 2" xfId="37562"/>
    <cellStyle name="Normal 5 2 2 2 4 2 2 2 3" xfId="57472"/>
    <cellStyle name="Normal 5 2 2 2 4 2 2 3" xfId="37563"/>
    <cellStyle name="Normal 5 2 2 2 4 2 2 4" xfId="37564"/>
    <cellStyle name="Normal 5 2 2 2 4 2 3" xfId="37565"/>
    <cellStyle name="Normal 5 2 2 2 4 2 3 2" xfId="37566"/>
    <cellStyle name="Normal 5 2 2 2 4 2 3 2 2" xfId="37567"/>
    <cellStyle name="Normal 5 2 2 2 4 2 3 2 3" xfId="57473"/>
    <cellStyle name="Normal 5 2 2 2 4 2 3 3" xfId="37568"/>
    <cellStyle name="Normal 5 2 2 2 4 2 3 4" xfId="37569"/>
    <cellStyle name="Normal 5 2 2 2 4 2 4" xfId="37570"/>
    <cellStyle name="Normal 5 2 2 2 4 2 4 2" xfId="37571"/>
    <cellStyle name="Normal 5 2 2 2 4 2 4 3" xfId="57474"/>
    <cellStyle name="Normal 5 2 2 2 4 2 5" xfId="37572"/>
    <cellStyle name="Normal 5 2 2 2 4 2 6" xfId="37573"/>
    <cellStyle name="Normal 5 2 2 2 4 3" xfId="37574"/>
    <cellStyle name="Normal 5 2 2 2 4 3 2" xfId="37575"/>
    <cellStyle name="Normal 5 2 2 2 4 3 2 2" xfId="37576"/>
    <cellStyle name="Normal 5 2 2 2 4 3 2 3" xfId="57475"/>
    <cellStyle name="Normal 5 2 2 2 4 3 3" xfId="37577"/>
    <cellStyle name="Normal 5 2 2 2 4 3 4" xfId="37578"/>
    <cellStyle name="Normal 5 2 2 2 4 4" xfId="37579"/>
    <cellStyle name="Normal 5 2 2 2 4 4 2" xfId="37580"/>
    <cellStyle name="Normal 5 2 2 2 4 4 2 2" xfId="37581"/>
    <cellStyle name="Normal 5 2 2 2 4 4 2 3" xfId="57476"/>
    <cellStyle name="Normal 5 2 2 2 4 4 3" xfId="37582"/>
    <cellStyle name="Normal 5 2 2 2 4 4 4" xfId="37583"/>
    <cellStyle name="Normal 5 2 2 2 4 5" xfId="37584"/>
    <cellStyle name="Normal 5 2 2 2 4 5 2" xfId="37585"/>
    <cellStyle name="Normal 5 2 2 2 4 5 3" xfId="57477"/>
    <cellStyle name="Normal 5 2 2 2 4 6" xfId="37586"/>
    <cellStyle name="Normal 5 2 2 2 4 7" xfId="37587"/>
    <cellStyle name="Normal 5 2 2 2 5" xfId="37588"/>
    <cellStyle name="Normal 5 2 2 2 5 2" xfId="37589"/>
    <cellStyle name="Normal 5 2 2 2 5 2 2" xfId="37590"/>
    <cellStyle name="Normal 5 2 2 2 5 2 2 2" xfId="37591"/>
    <cellStyle name="Normal 5 2 2 2 5 2 2 3" xfId="57478"/>
    <cellStyle name="Normal 5 2 2 2 5 2 3" xfId="37592"/>
    <cellStyle name="Normal 5 2 2 2 5 2 4" xfId="37593"/>
    <cellStyle name="Normal 5 2 2 2 5 3" xfId="37594"/>
    <cellStyle name="Normal 5 2 2 2 5 3 2" xfId="37595"/>
    <cellStyle name="Normal 5 2 2 2 5 3 2 2" xfId="37596"/>
    <cellStyle name="Normal 5 2 2 2 5 3 2 3" xfId="57479"/>
    <cellStyle name="Normal 5 2 2 2 5 3 3" xfId="37597"/>
    <cellStyle name="Normal 5 2 2 2 5 3 4" xfId="37598"/>
    <cellStyle name="Normal 5 2 2 2 5 4" xfId="37599"/>
    <cellStyle name="Normal 5 2 2 2 5 4 2" xfId="37600"/>
    <cellStyle name="Normal 5 2 2 2 5 4 3" xfId="57480"/>
    <cellStyle name="Normal 5 2 2 2 5 5" xfId="37601"/>
    <cellStyle name="Normal 5 2 2 2 5 6" xfId="37602"/>
    <cellStyle name="Normal 5 2 2 2 6" xfId="37603"/>
    <cellStyle name="Normal 5 2 2 2 6 2" xfId="37604"/>
    <cellStyle name="Normal 5 2 2 2 6 2 2" xfId="37605"/>
    <cellStyle name="Normal 5 2 2 2 6 2 2 2" xfId="37606"/>
    <cellStyle name="Normal 5 2 2 2 6 2 2 3" xfId="57481"/>
    <cellStyle name="Normal 5 2 2 2 6 2 3" xfId="37607"/>
    <cellStyle name="Normal 5 2 2 2 6 2 4" xfId="37608"/>
    <cellStyle name="Normal 5 2 2 2 6 3" xfId="37609"/>
    <cellStyle name="Normal 5 2 2 2 6 3 2" xfId="37610"/>
    <cellStyle name="Normal 5 2 2 2 6 3 3" xfId="57482"/>
    <cellStyle name="Normal 5 2 2 2 6 4" xfId="37611"/>
    <cellStyle name="Normal 5 2 2 2 6 5" xfId="37612"/>
    <cellStyle name="Normal 5 2 2 2 7" xfId="37613"/>
    <cellStyle name="Normal 5 2 2 2 7 2" xfId="37614"/>
    <cellStyle name="Normal 5 2 2 2 7 2 2" xfId="37615"/>
    <cellStyle name="Normal 5 2 2 2 7 2 3" xfId="57483"/>
    <cellStyle name="Normal 5 2 2 2 7 3" xfId="37616"/>
    <cellStyle name="Normal 5 2 2 2 7 4" xfId="37617"/>
    <cellStyle name="Normal 5 2 2 2 8" xfId="37618"/>
    <cellStyle name="Normal 5 2 2 2 8 2" xfId="37619"/>
    <cellStyle name="Normal 5 2 2 2 8 2 2" xfId="37620"/>
    <cellStyle name="Normal 5 2 2 2 8 2 3" xfId="57484"/>
    <cellStyle name="Normal 5 2 2 2 8 3" xfId="37621"/>
    <cellStyle name="Normal 5 2 2 2 8 4" xfId="37622"/>
    <cellStyle name="Normal 5 2 2 2 9" xfId="37623"/>
    <cellStyle name="Normal 5 2 2 2 9 2" xfId="37624"/>
    <cellStyle name="Normal 5 2 2 2 9 3" xfId="57485"/>
    <cellStyle name="Normal 5 2 2 3" xfId="37625"/>
    <cellStyle name="Normal 5 2 2 3 10" xfId="37626"/>
    <cellStyle name="Normal 5 2 2 3 11" xfId="37627"/>
    <cellStyle name="Normal 5 2 2 3 2" xfId="37628"/>
    <cellStyle name="Normal 5 2 2 3 2 10" xfId="37629"/>
    <cellStyle name="Normal 5 2 2 3 2 2" xfId="37630"/>
    <cellStyle name="Normal 5 2 2 3 2 2 2" xfId="37631"/>
    <cellStyle name="Normal 5 2 2 3 2 2 2 2" xfId="37632"/>
    <cellStyle name="Normal 5 2 2 3 2 2 2 2 2" xfId="37633"/>
    <cellStyle name="Normal 5 2 2 3 2 2 2 2 2 2" xfId="37634"/>
    <cellStyle name="Normal 5 2 2 3 2 2 2 2 2 2 2" xfId="37635"/>
    <cellStyle name="Normal 5 2 2 3 2 2 2 2 2 2 3" xfId="57486"/>
    <cellStyle name="Normal 5 2 2 3 2 2 2 2 2 3" xfId="37636"/>
    <cellStyle name="Normal 5 2 2 3 2 2 2 2 2 4" xfId="37637"/>
    <cellStyle name="Normal 5 2 2 3 2 2 2 2 3" xfId="37638"/>
    <cellStyle name="Normal 5 2 2 3 2 2 2 2 3 2" xfId="37639"/>
    <cellStyle name="Normal 5 2 2 3 2 2 2 2 3 2 2" xfId="37640"/>
    <cellStyle name="Normal 5 2 2 3 2 2 2 2 3 2 3" xfId="57487"/>
    <cellStyle name="Normal 5 2 2 3 2 2 2 2 3 3" xfId="37641"/>
    <cellStyle name="Normal 5 2 2 3 2 2 2 2 3 4" xfId="37642"/>
    <cellStyle name="Normal 5 2 2 3 2 2 2 2 4" xfId="37643"/>
    <cellStyle name="Normal 5 2 2 3 2 2 2 2 4 2" xfId="37644"/>
    <cellStyle name="Normal 5 2 2 3 2 2 2 2 4 3" xfId="57488"/>
    <cellStyle name="Normal 5 2 2 3 2 2 2 2 5" xfId="37645"/>
    <cellStyle name="Normal 5 2 2 3 2 2 2 2 6" xfId="37646"/>
    <cellStyle name="Normal 5 2 2 3 2 2 2 3" xfId="37647"/>
    <cellStyle name="Normal 5 2 2 3 2 2 2 3 2" xfId="37648"/>
    <cellStyle name="Normal 5 2 2 3 2 2 2 3 2 2" xfId="37649"/>
    <cellStyle name="Normal 5 2 2 3 2 2 2 3 2 3" xfId="57489"/>
    <cellStyle name="Normal 5 2 2 3 2 2 2 3 3" xfId="37650"/>
    <cellStyle name="Normal 5 2 2 3 2 2 2 3 4" xfId="37651"/>
    <cellStyle name="Normal 5 2 2 3 2 2 2 4" xfId="37652"/>
    <cellStyle name="Normal 5 2 2 3 2 2 2 4 2" xfId="37653"/>
    <cellStyle name="Normal 5 2 2 3 2 2 2 4 2 2" xfId="37654"/>
    <cellStyle name="Normal 5 2 2 3 2 2 2 4 2 3" xfId="57490"/>
    <cellStyle name="Normal 5 2 2 3 2 2 2 4 3" xfId="37655"/>
    <cellStyle name="Normal 5 2 2 3 2 2 2 4 4" xfId="37656"/>
    <cellStyle name="Normal 5 2 2 3 2 2 2 5" xfId="37657"/>
    <cellStyle name="Normal 5 2 2 3 2 2 2 5 2" xfId="37658"/>
    <cellStyle name="Normal 5 2 2 3 2 2 2 5 3" xfId="57491"/>
    <cellStyle name="Normal 5 2 2 3 2 2 2 6" xfId="37659"/>
    <cellStyle name="Normal 5 2 2 3 2 2 2 7" xfId="37660"/>
    <cellStyle name="Normal 5 2 2 3 2 2 3" xfId="37661"/>
    <cellStyle name="Normal 5 2 2 3 2 2 3 2" xfId="37662"/>
    <cellStyle name="Normal 5 2 2 3 2 2 3 2 2" xfId="37663"/>
    <cellStyle name="Normal 5 2 2 3 2 2 3 2 2 2" xfId="37664"/>
    <cellStyle name="Normal 5 2 2 3 2 2 3 2 2 3" xfId="57492"/>
    <cellStyle name="Normal 5 2 2 3 2 2 3 2 3" xfId="37665"/>
    <cellStyle name="Normal 5 2 2 3 2 2 3 2 4" xfId="37666"/>
    <cellStyle name="Normal 5 2 2 3 2 2 3 3" xfId="37667"/>
    <cellStyle name="Normal 5 2 2 3 2 2 3 3 2" xfId="37668"/>
    <cellStyle name="Normal 5 2 2 3 2 2 3 3 2 2" xfId="37669"/>
    <cellStyle name="Normal 5 2 2 3 2 2 3 3 2 3" xfId="57493"/>
    <cellStyle name="Normal 5 2 2 3 2 2 3 3 3" xfId="37670"/>
    <cellStyle name="Normal 5 2 2 3 2 2 3 3 4" xfId="37671"/>
    <cellStyle name="Normal 5 2 2 3 2 2 3 4" xfId="37672"/>
    <cellStyle name="Normal 5 2 2 3 2 2 3 4 2" xfId="37673"/>
    <cellStyle name="Normal 5 2 2 3 2 2 3 4 3" xfId="57494"/>
    <cellStyle name="Normal 5 2 2 3 2 2 3 5" xfId="37674"/>
    <cellStyle name="Normal 5 2 2 3 2 2 3 6" xfId="37675"/>
    <cellStyle name="Normal 5 2 2 3 2 2 4" xfId="37676"/>
    <cellStyle name="Normal 5 2 2 3 2 2 4 2" xfId="37677"/>
    <cellStyle name="Normal 5 2 2 3 2 2 4 2 2" xfId="37678"/>
    <cellStyle name="Normal 5 2 2 3 2 2 4 2 3" xfId="57495"/>
    <cellStyle name="Normal 5 2 2 3 2 2 4 3" xfId="37679"/>
    <cellStyle name="Normal 5 2 2 3 2 2 4 4" xfId="37680"/>
    <cellStyle name="Normal 5 2 2 3 2 2 5" xfId="37681"/>
    <cellStyle name="Normal 5 2 2 3 2 2 5 2" xfId="37682"/>
    <cellStyle name="Normal 5 2 2 3 2 2 5 2 2" xfId="37683"/>
    <cellStyle name="Normal 5 2 2 3 2 2 5 2 3" xfId="57496"/>
    <cellStyle name="Normal 5 2 2 3 2 2 5 3" xfId="37684"/>
    <cellStyle name="Normal 5 2 2 3 2 2 5 4" xfId="37685"/>
    <cellStyle name="Normal 5 2 2 3 2 2 6" xfId="37686"/>
    <cellStyle name="Normal 5 2 2 3 2 2 6 2" xfId="37687"/>
    <cellStyle name="Normal 5 2 2 3 2 2 6 3" xfId="57497"/>
    <cellStyle name="Normal 5 2 2 3 2 2 7" xfId="37688"/>
    <cellStyle name="Normal 5 2 2 3 2 2 8" xfId="37689"/>
    <cellStyle name="Normal 5 2 2 3 2 3" xfId="37690"/>
    <cellStyle name="Normal 5 2 2 3 2 3 2" xfId="37691"/>
    <cellStyle name="Normal 5 2 2 3 2 3 2 2" xfId="37692"/>
    <cellStyle name="Normal 5 2 2 3 2 3 2 2 2" xfId="37693"/>
    <cellStyle name="Normal 5 2 2 3 2 3 2 2 2 2" xfId="37694"/>
    <cellStyle name="Normal 5 2 2 3 2 3 2 2 2 3" xfId="57498"/>
    <cellStyle name="Normal 5 2 2 3 2 3 2 2 3" xfId="37695"/>
    <cellStyle name="Normal 5 2 2 3 2 3 2 2 4" xfId="37696"/>
    <cellStyle name="Normal 5 2 2 3 2 3 2 3" xfId="37697"/>
    <cellStyle name="Normal 5 2 2 3 2 3 2 3 2" xfId="37698"/>
    <cellStyle name="Normal 5 2 2 3 2 3 2 3 2 2" xfId="37699"/>
    <cellStyle name="Normal 5 2 2 3 2 3 2 3 2 3" xfId="57499"/>
    <cellStyle name="Normal 5 2 2 3 2 3 2 3 3" xfId="37700"/>
    <cellStyle name="Normal 5 2 2 3 2 3 2 3 4" xfId="37701"/>
    <cellStyle name="Normal 5 2 2 3 2 3 2 4" xfId="37702"/>
    <cellStyle name="Normal 5 2 2 3 2 3 2 4 2" xfId="37703"/>
    <cellStyle name="Normal 5 2 2 3 2 3 2 4 3" xfId="57500"/>
    <cellStyle name="Normal 5 2 2 3 2 3 2 5" xfId="37704"/>
    <cellStyle name="Normal 5 2 2 3 2 3 2 6" xfId="37705"/>
    <cellStyle name="Normal 5 2 2 3 2 3 3" xfId="37706"/>
    <cellStyle name="Normal 5 2 2 3 2 3 3 2" xfId="37707"/>
    <cellStyle name="Normal 5 2 2 3 2 3 3 2 2" xfId="37708"/>
    <cellStyle name="Normal 5 2 2 3 2 3 3 2 3" xfId="57501"/>
    <cellStyle name="Normal 5 2 2 3 2 3 3 3" xfId="37709"/>
    <cellStyle name="Normal 5 2 2 3 2 3 3 4" xfId="37710"/>
    <cellStyle name="Normal 5 2 2 3 2 3 4" xfId="37711"/>
    <cellStyle name="Normal 5 2 2 3 2 3 4 2" xfId="37712"/>
    <cellStyle name="Normal 5 2 2 3 2 3 4 2 2" xfId="37713"/>
    <cellStyle name="Normal 5 2 2 3 2 3 4 2 3" xfId="57502"/>
    <cellStyle name="Normal 5 2 2 3 2 3 4 3" xfId="37714"/>
    <cellStyle name="Normal 5 2 2 3 2 3 4 4" xfId="37715"/>
    <cellStyle name="Normal 5 2 2 3 2 3 5" xfId="37716"/>
    <cellStyle name="Normal 5 2 2 3 2 3 5 2" xfId="37717"/>
    <cellStyle name="Normal 5 2 2 3 2 3 5 3" xfId="57503"/>
    <cellStyle name="Normal 5 2 2 3 2 3 6" xfId="37718"/>
    <cellStyle name="Normal 5 2 2 3 2 3 7" xfId="37719"/>
    <cellStyle name="Normal 5 2 2 3 2 4" xfId="37720"/>
    <cellStyle name="Normal 5 2 2 3 2 4 2" xfId="37721"/>
    <cellStyle name="Normal 5 2 2 3 2 4 2 2" xfId="37722"/>
    <cellStyle name="Normal 5 2 2 3 2 4 2 2 2" xfId="37723"/>
    <cellStyle name="Normal 5 2 2 3 2 4 2 2 3" xfId="57504"/>
    <cellStyle name="Normal 5 2 2 3 2 4 2 3" xfId="37724"/>
    <cellStyle name="Normal 5 2 2 3 2 4 2 4" xfId="37725"/>
    <cellStyle name="Normal 5 2 2 3 2 4 3" xfId="37726"/>
    <cellStyle name="Normal 5 2 2 3 2 4 3 2" xfId="37727"/>
    <cellStyle name="Normal 5 2 2 3 2 4 3 2 2" xfId="37728"/>
    <cellStyle name="Normal 5 2 2 3 2 4 3 2 3" xfId="57505"/>
    <cellStyle name="Normal 5 2 2 3 2 4 3 3" xfId="37729"/>
    <cellStyle name="Normal 5 2 2 3 2 4 3 4" xfId="37730"/>
    <cellStyle name="Normal 5 2 2 3 2 4 4" xfId="37731"/>
    <cellStyle name="Normal 5 2 2 3 2 4 4 2" xfId="37732"/>
    <cellStyle name="Normal 5 2 2 3 2 4 4 3" xfId="57506"/>
    <cellStyle name="Normal 5 2 2 3 2 4 5" xfId="37733"/>
    <cellStyle name="Normal 5 2 2 3 2 4 6" xfId="37734"/>
    <cellStyle name="Normal 5 2 2 3 2 5" xfId="37735"/>
    <cellStyle name="Normal 5 2 2 3 2 5 2" xfId="37736"/>
    <cellStyle name="Normal 5 2 2 3 2 5 2 2" xfId="37737"/>
    <cellStyle name="Normal 5 2 2 3 2 5 2 2 2" xfId="37738"/>
    <cellStyle name="Normal 5 2 2 3 2 5 2 2 3" xfId="57507"/>
    <cellStyle name="Normal 5 2 2 3 2 5 2 3" xfId="37739"/>
    <cellStyle name="Normal 5 2 2 3 2 5 2 4" xfId="37740"/>
    <cellStyle name="Normal 5 2 2 3 2 5 3" xfId="37741"/>
    <cellStyle name="Normal 5 2 2 3 2 5 3 2" xfId="37742"/>
    <cellStyle name="Normal 5 2 2 3 2 5 3 3" xfId="57508"/>
    <cellStyle name="Normal 5 2 2 3 2 5 4" xfId="37743"/>
    <cellStyle name="Normal 5 2 2 3 2 5 5" xfId="37744"/>
    <cellStyle name="Normal 5 2 2 3 2 6" xfId="37745"/>
    <cellStyle name="Normal 5 2 2 3 2 6 2" xfId="37746"/>
    <cellStyle name="Normal 5 2 2 3 2 6 2 2" xfId="37747"/>
    <cellStyle name="Normal 5 2 2 3 2 6 2 3" xfId="57509"/>
    <cellStyle name="Normal 5 2 2 3 2 6 3" xfId="37748"/>
    <cellStyle name="Normal 5 2 2 3 2 6 4" xfId="37749"/>
    <cellStyle name="Normal 5 2 2 3 2 7" xfId="37750"/>
    <cellStyle name="Normal 5 2 2 3 2 7 2" xfId="37751"/>
    <cellStyle name="Normal 5 2 2 3 2 7 2 2" xfId="37752"/>
    <cellStyle name="Normal 5 2 2 3 2 7 2 3" xfId="57510"/>
    <cellStyle name="Normal 5 2 2 3 2 7 3" xfId="37753"/>
    <cellStyle name="Normal 5 2 2 3 2 7 4" xfId="37754"/>
    <cellStyle name="Normal 5 2 2 3 2 8" xfId="37755"/>
    <cellStyle name="Normal 5 2 2 3 2 8 2" xfId="37756"/>
    <cellStyle name="Normal 5 2 2 3 2 8 3" xfId="57511"/>
    <cellStyle name="Normal 5 2 2 3 2 9" xfId="37757"/>
    <cellStyle name="Normal 5 2 2 3 3" xfId="37758"/>
    <cellStyle name="Normal 5 2 2 3 3 2" xfId="37759"/>
    <cellStyle name="Normal 5 2 2 3 3 2 2" xfId="37760"/>
    <cellStyle name="Normal 5 2 2 3 3 2 2 2" xfId="37761"/>
    <cellStyle name="Normal 5 2 2 3 3 2 2 2 2" xfId="37762"/>
    <cellStyle name="Normal 5 2 2 3 3 2 2 2 2 2" xfId="37763"/>
    <cellStyle name="Normal 5 2 2 3 3 2 2 2 2 3" xfId="57512"/>
    <cellStyle name="Normal 5 2 2 3 3 2 2 2 3" xfId="37764"/>
    <cellStyle name="Normal 5 2 2 3 3 2 2 2 4" xfId="37765"/>
    <cellStyle name="Normal 5 2 2 3 3 2 2 3" xfId="37766"/>
    <cellStyle name="Normal 5 2 2 3 3 2 2 3 2" xfId="37767"/>
    <cellStyle name="Normal 5 2 2 3 3 2 2 3 2 2" xfId="37768"/>
    <cellStyle name="Normal 5 2 2 3 3 2 2 3 2 3" xfId="57513"/>
    <cellStyle name="Normal 5 2 2 3 3 2 2 3 3" xfId="37769"/>
    <cellStyle name="Normal 5 2 2 3 3 2 2 3 4" xfId="37770"/>
    <cellStyle name="Normal 5 2 2 3 3 2 2 4" xfId="37771"/>
    <cellStyle name="Normal 5 2 2 3 3 2 2 4 2" xfId="37772"/>
    <cellStyle name="Normal 5 2 2 3 3 2 2 4 3" xfId="57514"/>
    <cellStyle name="Normal 5 2 2 3 3 2 2 5" xfId="37773"/>
    <cellStyle name="Normal 5 2 2 3 3 2 2 6" xfId="37774"/>
    <cellStyle name="Normal 5 2 2 3 3 2 3" xfId="37775"/>
    <cellStyle name="Normal 5 2 2 3 3 2 3 2" xfId="37776"/>
    <cellStyle name="Normal 5 2 2 3 3 2 3 2 2" xfId="37777"/>
    <cellStyle name="Normal 5 2 2 3 3 2 3 2 3" xfId="57515"/>
    <cellStyle name="Normal 5 2 2 3 3 2 3 3" xfId="37778"/>
    <cellStyle name="Normal 5 2 2 3 3 2 3 4" xfId="37779"/>
    <cellStyle name="Normal 5 2 2 3 3 2 4" xfId="37780"/>
    <cellStyle name="Normal 5 2 2 3 3 2 4 2" xfId="37781"/>
    <cellStyle name="Normal 5 2 2 3 3 2 4 2 2" xfId="37782"/>
    <cellStyle name="Normal 5 2 2 3 3 2 4 2 3" xfId="57516"/>
    <cellStyle name="Normal 5 2 2 3 3 2 4 3" xfId="37783"/>
    <cellStyle name="Normal 5 2 2 3 3 2 4 4" xfId="37784"/>
    <cellStyle name="Normal 5 2 2 3 3 2 5" xfId="37785"/>
    <cellStyle name="Normal 5 2 2 3 3 2 5 2" xfId="37786"/>
    <cellStyle name="Normal 5 2 2 3 3 2 5 3" xfId="57517"/>
    <cellStyle name="Normal 5 2 2 3 3 2 6" xfId="37787"/>
    <cellStyle name="Normal 5 2 2 3 3 2 7" xfId="37788"/>
    <cellStyle name="Normal 5 2 2 3 3 3" xfId="37789"/>
    <cellStyle name="Normal 5 2 2 3 3 3 2" xfId="37790"/>
    <cellStyle name="Normal 5 2 2 3 3 3 2 2" xfId="37791"/>
    <cellStyle name="Normal 5 2 2 3 3 3 2 2 2" xfId="37792"/>
    <cellStyle name="Normal 5 2 2 3 3 3 2 2 3" xfId="57518"/>
    <cellStyle name="Normal 5 2 2 3 3 3 2 3" xfId="37793"/>
    <cellStyle name="Normal 5 2 2 3 3 3 2 4" xfId="37794"/>
    <cellStyle name="Normal 5 2 2 3 3 3 3" xfId="37795"/>
    <cellStyle name="Normal 5 2 2 3 3 3 3 2" xfId="37796"/>
    <cellStyle name="Normal 5 2 2 3 3 3 3 2 2" xfId="37797"/>
    <cellStyle name="Normal 5 2 2 3 3 3 3 2 3" xfId="57519"/>
    <cellStyle name="Normal 5 2 2 3 3 3 3 3" xfId="37798"/>
    <cellStyle name="Normal 5 2 2 3 3 3 3 4" xfId="37799"/>
    <cellStyle name="Normal 5 2 2 3 3 3 4" xfId="37800"/>
    <cellStyle name="Normal 5 2 2 3 3 3 4 2" xfId="37801"/>
    <cellStyle name="Normal 5 2 2 3 3 3 4 3" xfId="57520"/>
    <cellStyle name="Normal 5 2 2 3 3 3 5" xfId="37802"/>
    <cellStyle name="Normal 5 2 2 3 3 3 6" xfId="37803"/>
    <cellStyle name="Normal 5 2 2 3 3 4" xfId="37804"/>
    <cellStyle name="Normal 5 2 2 3 3 4 2" xfId="37805"/>
    <cellStyle name="Normal 5 2 2 3 3 4 2 2" xfId="37806"/>
    <cellStyle name="Normal 5 2 2 3 3 4 2 3" xfId="57521"/>
    <cellStyle name="Normal 5 2 2 3 3 4 3" xfId="37807"/>
    <cellStyle name="Normal 5 2 2 3 3 4 4" xfId="37808"/>
    <cellStyle name="Normal 5 2 2 3 3 5" xfId="37809"/>
    <cellStyle name="Normal 5 2 2 3 3 5 2" xfId="37810"/>
    <cellStyle name="Normal 5 2 2 3 3 5 2 2" xfId="37811"/>
    <cellStyle name="Normal 5 2 2 3 3 5 2 3" xfId="57522"/>
    <cellStyle name="Normal 5 2 2 3 3 5 3" xfId="37812"/>
    <cellStyle name="Normal 5 2 2 3 3 5 4" xfId="37813"/>
    <cellStyle name="Normal 5 2 2 3 3 6" xfId="37814"/>
    <cellStyle name="Normal 5 2 2 3 3 6 2" xfId="37815"/>
    <cellStyle name="Normal 5 2 2 3 3 6 3" xfId="57523"/>
    <cellStyle name="Normal 5 2 2 3 3 7" xfId="37816"/>
    <cellStyle name="Normal 5 2 2 3 3 8" xfId="37817"/>
    <cellStyle name="Normal 5 2 2 3 4" xfId="37818"/>
    <cellStyle name="Normal 5 2 2 3 4 2" xfId="37819"/>
    <cellStyle name="Normal 5 2 2 3 4 2 2" xfId="37820"/>
    <cellStyle name="Normal 5 2 2 3 4 2 2 2" xfId="37821"/>
    <cellStyle name="Normal 5 2 2 3 4 2 2 2 2" xfId="37822"/>
    <cellStyle name="Normal 5 2 2 3 4 2 2 2 3" xfId="57524"/>
    <cellStyle name="Normal 5 2 2 3 4 2 2 3" xfId="37823"/>
    <cellStyle name="Normal 5 2 2 3 4 2 2 4" xfId="37824"/>
    <cellStyle name="Normal 5 2 2 3 4 2 3" xfId="37825"/>
    <cellStyle name="Normal 5 2 2 3 4 2 3 2" xfId="37826"/>
    <cellStyle name="Normal 5 2 2 3 4 2 3 2 2" xfId="37827"/>
    <cellStyle name="Normal 5 2 2 3 4 2 3 2 3" xfId="57525"/>
    <cellStyle name="Normal 5 2 2 3 4 2 3 3" xfId="37828"/>
    <cellStyle name="Normal 5 2 2 3 4 2 3 4" xfId="37829"/>
    <cellStyle name="Normal 5 2 2 3 4 2 4" xfId="37830"/>
    <cellStyle name="Normal 5 2 2 3 4 2 4 2" xfId="37831"/>
    <cellStyle name="Normal 5 2 2 3 4 2 4 3" xfId="57526"/>
    <cellStyle name="Normal 5 2 2 3 4 2 5" xfId="37832"/>
    <cellStyle name="Normal 5 2 2 3 4 2 6" xfId="37833"/>
    <cellStyle name="Normal 5 2 2 3 4 3" xfId="37834"/>
    <cellStyle name="Normal 5 2 2 3 4 3 2" xfId="37835"/>
    <cellStyle name="Normal 5 2 2 3 4 3 2 2" xfId="37836"/>
    <cellStyle name="Normal 5 2 2 3 4 3 2 3" xfId="57527"/>
    <cellStyle name="Normal 5 2 2 3 4 3 3" xfId="37837"/>
    <cellStyle name="Normal 5 2 2 3 4 3 4" xfId="37838"/>
    <cellStyle name="Normal 5 2 2 3 4 4" xfId="37839"/>
    <cellStyle name="Normal 5 2 2 3 4 4 2" xfId="37840"/>
    <cellStyle name="Normal 5 2 2 3 4 4 2 2" xfId="37841"/>
    <cellStyle name="Normal 5 2 2 3 4 4 2 3" xfId="57528"/>
    <cellStyle name="Normal 5 2 2 3 4 4 3" xfId="37842"/>
    <cellStyle name="Normal 5 2 2 3 4 4 4" xfId="37843"/>
    <cellStyle name="Normal 5 2 2 3 4 5" xfId="37844"/>
    <cellStyle name="Normal 5 2 2 3 4 5 2" xfId="37845"/>
    <cellStyle name="Normal 5 2 2 3 4 5 3" xfId="57529"/>
    <cellStyle name="Normal 5 2 2 3 4 6" xfId="37846"/>
    <cellStyle name="Normal 5 2 2 3 4 7" xfId="37847"/>
    <cellStyle name="Normal 5 2 2 3 5" xfId="37848"/>
    <cellStyle name="Normal 5 2 2 3 5 2" xfId="37849"/>
    <cellStyle name="Normal 5 2 2 3 5 2 2" xfId="37850"/>
    <cellStyle name="Normal 5 2 2 3 5 2 2 2" xfId="37851"/>
    <cellStyle name="Normal 5 2 2 3 5 2 2 3" xfId="57530"/>
    <cellStyle name="Normal 5 2 2 3 5 2 3" xfId="37852"/>
    <cellStyle name="Normal 5 2 2 3 5 2 4" xfId="37853"/>
    <cellStyle name="Normal 5 2 2 3 5 3" xfId="37854"/>
    <cellStyle name="Normal 5 2 2 3 5 3 2" xfId="37855"/>
    <cellStyle name="Normal 5 2 2 3 5 3 2 2" xfId="37856"/>
    <cellStyle name="Normal 5 2 2 3 5 3 2 3" xfId="57531"/>
    <cellStyle name="Normal 5 2 2 3 5 3 3" xfId="37857"/>
    <cellStyle name="Normal 5 2 2 3 5 3 4" xfId="37858"/>
    <cellStyle name="Normal 5 2 2 3 5 4" xfId="37859"/>
    <cellStyle name="Normal 5 2 2 3 5 4 2" xfId="37860"/>
    <cellStyle name="Normal 5 2 2 3 5 4 3" xfId="57532"/>
    <cellStyle name="Normal 5 2 2 3 5 5" xfId="37861"/>
    <cellStyle name="Normal 5 2 2 3 5 6" xfId="37862"/>
    <cellStyle name="Normal 5 2 2 3 6" xfId="37863"/>
    <cellStyle name="Normal 5 2 2 3 6 2" xfId="37864"/>
    <cellStyle name="Normal 5 2 2 3 6 2 2" xfId="37865"/>
    <cellStyle name="Normal 5 2 2 3 6 2 2 2" xfId="37866"/>
    <cellStyle name="Normal 5 2 2 3 6 2 2 3" xfId="57533"/>
    <cellStyle name="Normal 5 2 2 3 6 2 3" xfId="37867"/>
    <cellStyle name="Normal 5 2 2 3 6 2 4" xfId="37868"/>
    <cellStyle name="Normal 5 2 2 3 6 3" xfId="37869"/>
    <cellStyle name="Normal 5 2 2 3 6 3 2" xfId="37870"/>
    <cellStyle name="Normal 5 2 2 3 6 3 3" xfId="57534"/>
    <cellStyle name="Normal 5 2 2 3 6 4" xfId="37871"/>
    <cellStyle name="Normal 5 2 2 3 6 5" xfId="37872"/>
    <cellStyle name="Normal 5 2 2 3 7" xfId="37873"/>
    <cellStyle name="Normal 5 2 2 3 7 2" xfId="37874"/>
    <cellStyle name="Normal 5 2 2 3 7 2 2" xfId="37875"/>
    <cellStyle name="Normal 5 2 2 3 7 2 3" xfId="57535"/>
    <cellStyle name="Normal 5 2 2 3 7 3" xfId="37876"/>
    <cellStyle name="Normal 5 2 2 3 7 4" xfId="37877"/>
    <cellStyle name="Normal 5 2 2 3 8" xfId="37878"/>
    <cellStyle name="Normal 5 2 2 3 8 2" xfId="37879"/>
    <cellStyle name="Normal 5 2 2 3 8 2 2" xfId="37880"/>
    <cellStyle name="Normal 5 2 2 3 8 2 3" xfId="57536"/>
    <cellStyle name="Normal 5 2 2 3 8 3" xfId="37881"/>
    <cellStyle name="Normal 5 2 2 3 8 4" xfId="37882"/>
    <cellStyle name="Normal 5 2 2 3 9" xfId="37883"/>
    <cellStyle name="Normal 5 2 2 3 9 2" xfId="37884"/>
    <cellStyle name="Normal 5 2 2 3 9 3" xfId="57537"/>
    <cellStyle name="Normal 5 2 2 4" xfId="37885"/>
    <cellStyle name="Normal 5 2 2 4 10" xfId="37886"/>
    <cellStyle name="Normal 5 2 2 4 2" xfId="37887"/>
    <cellStyle name="Normal 5 2 2 4 2 2" xfId="37888"/>
    <cellStyle name="Normal 5 2 2 4 2 2 2" xfId="37889"/>
    <cellStyle name="Normal 5 2 2 4 2 2 2 2" xfId="37890"/>
    <cellStyle name="Normal 5 2 2 4 2 2 2 2 2" xfId="37891"/>
    <cellStyle name="Normal 5 2 2 4 2 2 2 2 2 2" xfId="37892"/>
    <cellStyle name="Normal 5 2 2 4 2 2 2 2 2 3" xfId="57538"/>
    <cellStyle name="Normal 5 2 2 4 2 2 2 2 3" xfId="37893"/>
    <cellStyle name="Normal 5 2 2 4 2 2 2 2 4" xfId="37894"/>
    <cellStyle name="Normal 5 2 2 4 2 2 2 3" xfId="37895"/>
    <cellStyle name="Normal 5 2 2 4 2 2 2 3 2" xfId="37896"/>
    <cellStyle name="Normal 5 2 2 4 2 2 2 3 2 2" xfId="37897"/>
    <cellStyle name="Normal 5 2 2 4 2 2 2 3 2 3" xfId="57539"/>
    <cellStyle name="Normal 5 2 2 4 2 2 2 3 3" xfId="37898"/>
    <cellStyle name="Normal 5 2 2 4 2 2 2 3 4" xfId="37899"/>
    <cellStyle name="Normal 5 2 2 4 2 2 2 4" xfId="37900"/>
    <cellStyle name="Normal 5 2 2 4 2 2 2 4 2" xfId="37901"/>
    <cellStyle name="Normal 5 2 2 4 2 2 2 4 3" xfId="57540"/>
    <cellStyle name="Normal 5 2 2 4 2 2 2 5" xfId="37902"/>
    <cellStyle name="Normal 5 2 2 4 2 2 2 6" xfId="37903"/>
    <cellStyle name="Normal 5 2 2 4 2 2 3" xfId="37904"/>
    <cellStyle name="Normal 5 2 2 4 2 2 3 2" xfId="37905"/>
    <cellStyle name="Normal 5 2 2 4 2 2 3 2 2" xfId="37906"/>
    <cellStyle name="Normal 5 2 2 4 2 2 3 2 3" xfId="57541"/>
    <cellStyle name="Normal 5 2 2 4 2 2 3 3" xfId="37907"/>
    <cellStyle name="Normal 5 2 2 4 2 2 3 4" xfId="37908"/>
    <cellStyle name="Normal 5 2 2 4 2 2 4" xfId="37909"/>
    <cellStyle name="Normal 5 2 2 4 2 2 4 2" xfId="37910"/>
    <cellStyle name="Normal 5 2 2 4 2 2 4 2 2" xfId="37911"/>
    <cellStyle name="Normal 5 2 2 4 2 2 4 2 3" xfId="57542"/>
    <cellStyle name="Normal 5 2 2 4 2 2 4 3" xfId="37912"/>
    <cellStyle name="Normal 5 2 2 4 2 2 4 4" xfId="37913"/>
    <cellStyle name="Normal 5 2 2 4 2 2 5" xfId="37914"/>
    <cellStyle name="Normal 5 2 2 4 2 2 5 2" xfId="37915"/>
    <cellStyle name="Normal 5 2 2 4 2 2 5 3" xfId="57543"/>
    <cellStyle name="Normal 5 2 2 4 2 2 6" xfId="37916"/>
    <cellStyle name="Normal 5 2 2 4 2 2 7" xfId="37917"/>
    <cellStyle name="Normal 5 2 2 4 2 3" xfId="37918"/>
    <cellStyle name="Normal 5 2 2 4 2 3 2" xfId="37919"/>
    <cellStyle name="Normal 5 2 2 4 2 3 2 2" xfId="37920"/>
    <cellStyle name="Normal 5 2 2 4 2 3 2 2 2" xfId="37921"/>
    <cellStyle name="Normal 5 2 2 4 2 3 2 2 3" xfId="57544"/>
    <cellStyle name="Normal 5 2 2 4 2 3 2 3" xfId="37922"/>
    <cellStyle name="Normal 5 2 2 4 2 3 2 4" xfId="37923"/>
    <cellStyle name="Normal 5 2 2 4 2 3 3" xfId="37924"/>
    <cellStyle name="Normal 5 2 2 4 2 3 3 2" xfId="37925"/>
    <cellStyle name="Normal 5 2 2 4 2 3 3 2 2" xfId="37926"/>
    <cellStyle name="Normal 5 2 2 4 2 3 3 2 3" xfId="57545"/>
    <cellStyle name="Normal 5 2 2 4 2 3 3 3" xfId="37927"/>
    <cellStyle name="Normal 5 2 2 4 2 3 3 4" xfId="37928"/>
    <cellStyle name="Normal 5 2 2 4 2 3 4" xfId="37929"/>
    <cellStyle name="Normal 5 2 2 4 2 3 4 2" xfId="37930"/>
    <cellStyle name="Normal 5 2 2 4 2 3 4 3" xfId="57546"/>
    <cellStyle name="Normal 5 2 2 4 2 3 5" xfId="37931"/>
    <cellStyle name="Normal 5 2 2 4 2 3 6" xfId="37932"/>
    <cellStyle name="Normal 5 2 2 4 2 4" xfId="37933"/>
    <cellStyle name="Normal 5 2 2 4 2 4 2" xfId="37934"/>
    <cellStyle name="Normal 5 2 2 4 2 4 2 2" xfId="37935"/>
    <cellStyle name="Normal 5 2 2 4 2 4 2 3" xfId="57547"/>
    <cellStyle name="Normal 5 2 2 4 2 4 3" xfId="37936"/>
    <cellStyle name="Normal 5 2 2 4 2 4 4" xfId="37937"/>
    <cellStyle name="Normal 5 2 2 4 2 5" xfId="37938"/>
    <cellStyle name="Normal 5 2 2 4 2 5 2" xfId="37939"/>
    <cellStyle name="Normal 5 2 2 4 2 5 2 2" xfId="37940"/>
    <cellStyle name="Normal 5 2 2 4 2 5 2 3" xfId="57548"/>
    <cellStyle name="Normal 5 2 2 4 2 5 3" xfId="37941"/>
    <cellStyle name="Normal 5 2 2 4 2 5 4" xfId="37942"/>
    <cellStyle name="Normal 5 2 2 4 2 6" xfId="37943"/>
    <cellStyle name="Normal 5 2 2 4 2 6 2" xfId="37944"/>
    <cellStyle name="Normal 5 2 2 4 2 6 3" xfId="57549"/>
    <cellStyle name="Normal 5 2 2 4 2 7" xfId="37945"/>
    <cellStyle name="Normal 5 2 2 4 2 8" xfId="37946"/>
    <cellStyle name="Normal 5 2 2 4 3" xfId="37947"/>
    <cellStyle name="Normal 5 2 2 4 3 2" xfId="37948"/>
    <cellStyle name="Normal 5 2 2 4 3 2 2" xfId="37949"/>
    <cellStyle name="Normal 5 2 2 4 3 2 2 2" xfId="37950"/>
    <cellStyle name="Normal 5 2 2 4 3 2 2 2 2" xfId="37951"/>
    <cellStyle name="Normal 5 2 2 4 3 2 2 2 3" xfId="57550"/>
    <cellStyle name="Normal 5 2 2 4 3 2 2 3" xfId="37952"/>
    <cellStyle name="Normal 5 2 2 4 3 2 2 4" xfId="37953"/>
    <cellStyle name="Normal 5 2 2 4 3 2 3" xfId="37954"/>
    <cellStyle name="Normal 5 2 2 4 3 2 3 2" xfId="37955"/>
    <cellStyle name="Normal 5 2 2 4 3 2 3 2 2" xfId="37956"/>
    <cellStyle name="Normal 5 2 2 4 3 2 3 2 3" xfId="57551"/>
    <cellStyle name="Normal 5 2 2 4 3 2 3 3" xfId="37957"/>
    <cellStyle name="Normal 5 2 2 4 3 2 3 4" xfId="37958"/>
    <cellStyle name="Normal 5 2 2 4 3 2 4" xfId="37959"/>
    <cellStyle name="Normal 5 2 2 4 3 2 4 2" xfId="37960"/>
    <cellStyle name="Normal 5 2 2 4 3 2 4 3" xfId="57552"/>
    <cellStyle name="Normal 5 2 2 4 3 2 5" xfId="37961"/>
    <cellStyle name="Normal 5 2 2 4 3 2 6" xfId="37962"/>
    <cellStyle name="Normal 5 2 2 4 3 3" xfId="37963"/>
    <cellStyle name="Normal 5 2 2 4 3 3 2" xfId="37964"/>
    <cellStyle name="Normal 5 2 2 4 3 3 2 2" xfId="37965"/>
    <cellStyle name="Normal 5 2 2 4 3 3 2 3" xfId="57553"/>
    <cellStyle name="Normal 5 2 2 4 3 3 3" xfId="37966"/>
    <cellStyle name="Normal 5 2 2 4 3 3 4" xfId="37967"/>
    <cellStyle name="Normal 5 2 2 4 3 4" xfId="37968"/>
    <cellStyle name="Normal 5 2 2 4 3 4 2" xfId="37969"/>
    <cellStyle name="Normal 5 2 2 4 3 4 2 2" xfId="37970"/>
    <cellStyle name="Normal 5 2 2 4 3 4 2 3" xfId="57554"/>
    <cellStyle name="Normal 5 2 2 4 3 4 3" xfId="37971"/>
    <cellStyle name="Normal 5 2 2 4 3 4 4" xfId="37972"/>
    <cellStyle name="Normal 5 2 2 4 3 5" xfId="37973"/>
    <cellStyle name="Normal 5 2 2 4 3 5 2" xfId="37974"/>
    <cellStyle name="Normal 5 2 2 4 3 5 3" xfId="57555"/>
    <cellStyle name="Normal 5 2 2 4 3 6" xfId="37975"/>
    <cellStyle name="Normal 5 2 2 4 3 7" xfId="37976"/>
    <cellStyle name="Normal 5 2 2 4 4" xfId="37977"/>
    <cellStyle name="Normal 5 2 2 4 4 2" xfId="37978"/>
    <cellStyle name="Normal 5 2 2 4 4 2 2" xfId="37979"/>
    <cellStyle name="Normal 5 2 2 4 4 2 2 2" xfId="37980"/>
    <cellStyle name="Normal 5 2 2 4 4 2 2 3" xfId="57556"/>
    <cellStyle name="Normal 5 2 2 4 4 2 3" xfId="37981"/>
    <cellStyle name="Normal 5 2 2 4 4 2 4" xfId="37982"/>
    <cellStyle name="Normal 5 2 2 4 4 3" xfId="37983"/>
    <cellStyle name="Normal 5 2 2 4 4 3 2" xfId="37984"/>
    <cellStyle name="Normal 5 2 2 4 4 3 2 2" xfId="37985"/>
    <cellStyle name="Normal 5 2 2 4 4 3 2 3" xfId="57557"/>
    <cellStyle name="Normal 5 2 2 4 4 3 3" xfId="37986"/>
    <cellStyle name="Normal 5 2 2 4 4 3 4" xfId="37987"/>
    <cellStyle name="Normal 5 2 2 4 4 4" xfId="37988"/>
    <cellStyle name="Normal 5 2 2 4 4 4 2" xfId="37989"/>
    <cellStyle name="Normal 5 2 2 4 4 4 3" xfId="57558"/>
    <cellStyle name="Normal 5 2 2 4 4 5" xfId="37990"/>
    <cellStyle name="Normal 5 2 2 4 4 6" xfId="37991"/>
    <cellStyle name="Normal 5 2 2 4 5" xfId="37992"/>
    <cellStyle name="Normal 5 2 2 4 5 2" xfId="37993"/>
    <cellStyle name="Normal 5 2 2 4 5 2 2" xfId="37994"/>
    <cellStyle name="Normal 5 2 2 4 5 2 2 2" xfId="37995"/>
    <cellStyle name="Normal 5 2 2 4 5 2 2 3" xfId="57559"/>
    <cellStyle name="Normal 5 2 2 4 5 2 3" xfId="37996"/>
    <cellStyle name="Normal 5 2 2 4 5 2 4" xfId="37997"/>
    <cellStyle name="Normal 5 2 2 4 5 3" xfId="37998"/>
    <cellStyle name="Normal 5 2 2 4 5 3 2" xfId="37999"/>
    <cellStyle name="Normal 5 2 2 4 5 3 3" xfId="57560"/>
    <cellStyle name="Normal 5 2 2 4 5 4" xfId="38000"/>
    <cellStyle name="Normal 5 2 2 4 5 5" xfId="38001"/>
    <cellStyle name="Normal 5 2 2 4 6" xfId="38002"/>
    <cellStyle name="Normal 5 2 2 4 6 2" xfId="38003"/>
    <cellStyle name="Normal 5 2 2 4 6 2 2" xfId="38004"/>
    <cellStyle name="Normal 5 2 2 4 6 2 3" xfId="57561"/>
    <cellStyle name="Normal 5 2 2 4 6 3" xfId="38005"/>
    <cellStyle name="Normal 5 2 2 4 6 4" xfId="38006"/>
    <cellStyle name="Normal 5 2 2 4 7" xfId="38007"/>
    <cellStyle name="Normal 5 2 2 4 7 2" xfId="38008"/>
    <cellStyle name="Normal 5 2 2 4 7 2 2" xfId="38009"/>
    <cellStyle name="Normal 5 2 2 4 7 2 3" xfId="57562"/>
    <cellStyle name="Normal 5 2 2 4 7 3" xfId="38010"/>
    <cellStyle name="Normal 5 2 2 4 7 4" xfId="38011"/>
    <cellStyle name="Normal 5 2 2 4 8" xfId="38012"/>
    <cellStyle name="Normal 5 2 2 4 8 2" xfId="38013"/>
    <cellStyle name="Normal 5 2 2 4 8 3" xfId="57563"/>
    <cellStyle name="Normal 5 2 2 4 9" xfId="38014"/>
    <cellStyle name="Normal 5 2 2 5" xfId="38015"/>
    <cellStyle name="Normal 5 2 2 5 10" xfId="38016"/>
    <cellStyle name="Normal 5 2 2 5 2" xfId="38017"/>
    <cellStyle name="Normal 5 2 2 5 2 2" xfId="38018"/>
    <cellStyle name="Normal 5 2 2 5 2 2 2" xfId="38019"/>
    <cellStyle name="Normal 5 2 2 5 2 2 2 2" xfId="38020"/>
    <cellStyle name="Normal 5 2 2 5 2 2 2 2 2" xfId="38021"/>
    <cellStyle name="Normal 5 2 2 5 2 2 2 2 2 2" xfId="38022"/>
    <cellStyle name="Normal 5 2 2 5 2 2 2 2 2 3" xfId="57564"/>
    <cellStyle name="Normal 5 2 2 5 2 2 2 2 3" xfId="38023"/>
    <cellStyle name="Normal 5 2 2 5 2 2 2 2 4" xfId="38024"/>
    <cellStyle name="Normal 5 2 2 5 2 2 2 3" xfId="38025"/>
    <cellStyle name="Normal 5 2 2 5 2 2 2 3 2" xfId="38026"/>
    <cellStyle name="Normal 5 2 2 5 2 2 2 3 2 2" xfId="38027"/>
    <cellStyle name="Normal 5 2 2 5 2 2 2 3 2 3" xfId="57565"/>
    <cellStyle name="Normal 5 2 2 5 2 2 2 3 3" xfId="38028"/>
    <cellStyle name="Normal 5 2 2 5 2 2 2 3 4" xfId="38029"/>
    <cellStyle name="Normal 5 2 2 5 2 2 2 4" xfId="38030"/>
    <cellStyle name="Normal 5 2 2 5 2 2 2 4 2" xfId="38031"/>
    <cellStyle name="Normal 5 2 2 5 2 2 2 4 3" xfId="57566"/>
    <cellStyle name="Normal 5 2 2 5 2 2 2 5" xfId="38032"/>
    <cellStyle name="Normal 5 2 2 5 2 2 2 6" xfId="38033"/>
    <cellStyle name="Normal 5 2 2 5 2 2 3" xfId="38034"/>
    <cellStyle name="Normal 5 2 2 5 2 2 3 2" xfId="38035"/>
    <cellStyle name="Normal 5 2 2 5 2 2 3 2 2" xfId="38036"/>
    <cellStyle name="Normal 5 2 2 5 2 2 3 2 3" xfId="57567"/>
    <cellStyle name="Normal 5 2 2 5 2 2 3 3" xfId="38037"/>
    <cellStyle name="Normal 5 2 2 5 2 2 3 4" xfId="38038"/>
    <cellStyle name="Normal 5 2 2 5 2 2 4" xfId="38039"/>
    <cellStyle name="Normal 5 2 2 5 2 2 4 2" xfId="38040"/>
    <cellStyle name="Normal 5 2 2 5 2 2 4 2 2" xfId="38041"/>
    <cellStyle name="Normal 5 2 2 5 2 2 4 2 3" xfId="57568"/>
    <cellStyle name="Normal 5 2 2 5 2 2 4 3" xfId="38042"/>
    <cellStyle name="Normal 5 2 2 5 2 2 4 4" xfId="38043"/>
    <cellStyle name="Normal 5 2 2 5 2 2 5" xfId="38044"/>
    <cellStyle name="Normal 5 2 2 5 2 2 5 2" xfId="38045"/>
    <cellStyle name="Normal 5 2 2 5 2 2 5 3" xfId="57569"/>
    <cellStyle name="Normal 5 2 2 5 2 2 6" xfId="38046"/>
    <cellStyle name="Normal 5 2 2 5 2 2 7" xfId="38047"/>
    <cellStyle name="Normal 5 2 2 5 2 3" xfId="38048"/>
    <cellStyle name="Normal 5 2 2 5 2 3 2" xfId="38049"/>
    <cellStyle name="Normal 5 2 2 5 2 3 2 2" xfId="38050"/>
    <cellStyle name="Normal 5 2 2 5 2 3 2 2 2" xfId="38051"/>
    <cellStyle name="Normal 5 2 2 5 2 3 2 2 3" xfId="57570"/>
    <cellStyle name="Normal 5 2 2 5 2 3 2 3" xfId="38052"/>
    <cellStyle name="Normal 5 2 2 5 2 3 2 4" xfId="38053"/>
    <cellStyle name="Normal 5 2 2 5 2 3 3" xfId="38054"/>
    <cellStyle name="Normal 5 2 2 5 2 3 3 2" xfId="38055"/>
    <cellStyle name="Normal 5 2 2 5 2 3 3 2 2" xfId="38056"/>
    <cellStyle name="Normal 5 2 2 5 2 3 3 2 3" xfId="57571"/>
    <cellStyle name="Normal 5 2 2 5 2 3 3 3" xfId="38057"/>
    <cellStyle name="Normal 5 2 2 5 2 3 3 4" xfId="38058"/>
    <cellStyle name="Normal 5 2 2 5 2 3 4" xfId="38059"/>
    <cellStyle name="Normal 5 2 2 5 2 3 4 2" xfId="38060"/>
    <cellStyle name="Normal 5 2 2 5 2 3 4 3" xfId="57572"/>
    <cellStyle name="Normal 5 2 2 5 2 3 5" xfId="38061"/>
    <cellStyle name="Normal 5 2 2 5 2 3 6" xfId="38062"/>
    <cellStyle name="Normal 5 2 2 5 2 4" xfId="38063"/>
    <cellStyle name="Normal 5 2 2 5 2 4 2" xfId="38064"/>
    <cellStyle name="Normal 5 2 2 5 2 4 2 2" xfId="38065"/>
    <cellStyle name="Normal 5 2 2 5 2 4 2 3" xfId="57573"/>
    <cellStyle name="Normal 5 2 2 5 2 4 3" xfId="38066"/>
    <cellStyle name="Normal 5 2 2 5 2 4 4" xfId="38067"/>
    <cellStyle name="Normal 5 2 2 5 2 5" xfId="38068"/>
    <cellStyle name="Normal 5 2 2 5 2 5 2" xfId="38069"/>
    <cellStyle name="Normal 5 2 2 5 2 5 2 2" xfId="38070"/>
    <cellStyle name="Normal 5 2 2 5 2 5 2 3" xfId="57574"/>
    <cellStyle name="Normal 5 2 2 5 2 5 3" xfId="38071"/>
    <cellStyle name="Normal 5 2 2 5 2 5 4" xfId="38072"/>
    <cellStyle name="Normal 5 2 2 5 2 6" xfId="38073"/>
    <cellStyle name="Normal 5 2 2 5 2 6 2" xfId="38074"/>
    <cellStyle name="Normal 5 2 2 5 2 6 3" xfId="57575"/>
    <cellStyle name="Normal 5 2 2 5 2 7" xfId="38075"/>
    <cellStyle name="Normal 5 2 2 5 2 8" xfId="38076"/>
    <cellStyle name="Normal 5 2 2 5 3" xfId="38077"/>
    <cellStyle name="Normal 5 2 2 5 3 2" xfId="38078"/>
    <cellStyle name="Normal 5 2 2 5 3 2 2" xfId="38079"/>
    <cellStyle name="Normal 5 2 2 5 3 2 2 2" xfId="38080"/>
    <cellStyle name="Normal 5 2 2 5 3 2 2 2 2" xfId="38081"/>
    <cellStyle name="Normal 5 2 2 5 3 2 2 2 3" xfId="57576"/>
    <cellStyle name="Normal 5 2 2 5 3 2 2 3" xfId="38082"/>
    <cellStyle name="Normal 5 2 2 5 3 2 2 4" xfId="38083"/>
    <cellStyle name="Normal 5 2 2 5 3 2 3" xfId="38084"/>
    <cellStyle name="Normal 5 2 2 5 3 2 3 2" xfId="38085"/>
    <cellStyle name="Normal 5 2 2 5 3 2 3 2 2" xfId="38086"/>
    <cellStyle name="Normal 5 2 2 5 3 2 3 2 3" xfId="57577"/>
    <cellStyle name="Normal 5 2 2 5 3 2 3 3" xfId="38087"/>
    <cellStyle name="Normal 5 2 2 5 3 2 3 4" xfId="38088"/>
    <cellStyle name="Normal 5 2 2 5 3 2 4" xfId="38089"/>
    <cellStyle name="Normal 5 2 2 5 3 2 4 2" xfId="38090"/>
    <cellStyle name="Normal 5 2 2 5 3 2 4 3" xfId="57578"/>
    <cellStyle name="Normal 5 2 2 5 3 2 5" xfId="38091"/>
    <cellStyle name="Normal 5 2 2 5 3 2 6" xfId="38092"/>
    <cellStyle name="Normal 5 2 2 5 3 3" xfId="38093"/>
    <cellStyle name="Normal 5 2 2 5 3 3 2" xfId="38094"/>
    <cellStyle name="Normal 5 2 2 5 3 3 2 2" xfId="38095"/>
    <cellStyle name="Normal 5 2 2 5 3 3 2 3" xfId="57579"/>
    <cellStyle name="Normal 5 2 2 5 3 3 3" xfId="38096"/>
    <cellStyle name="Normal 5 2 2 5 3 3 4" xfId="38097"/>
    <cellStyle name="Normal 5 2 2 5 3 4" xfId="38098"/>
    <cellStyle name="Normal 5 2 2 5 3 4 2" xfId="38099"/>
    <cellStyle name="Normal 5 2 2 5 3 4 2 2" xfId="38100"/>
    <cellStyle name="Normal 5 2 2 5 3 4 2 3" xfId="57580"/>
    <cellStyle name="Normal 5 2 2 5 3 4 3" xfId="38101"/>
    <cellStyle name="Normal 5 2 2 5 3 4 4" xfId="38102"/>
    <cellStyle name="Normal 5 2 2 5 3 5" xfId="38103"/>
    <cellStyle name="Normal 5 2 2 5 3 5 2" xfId="38104"/>
    <cellStyle name="Normal 5 2 2 5 3 5 3" xfId="57581"/>
    <cellStyle name="Normal 5 2 2 5 3 6" xfId="38105"/>
    <cellStyle name="Normal 5 2 2 5 3 7" xfId="38106"/>
    <cellStyle name="Normal 5 2 2 5 4" xfId="38107"/>
    <cellStyle name="Normal 5 2 2 5 4 2" xfId="38108"/>
    <cellStyle name="Normal 5 2 2 5 4 2 2" xfId="38109"/>
    <cellStyle name="Normal 5 2 2 5 4 2 2 2" xfId="38110"/>
    <cellStyle name="Normal 5 2 2 5 4 2 2 3" xfId="57582"/>
    <cellStyle name="Normal 5 2 2 5 4 2 3" xfId="38111"/>
    <cellStyle name="Normal 5 2 2 5 4 2 4" xfId="38112"/>
    <cellStyle name="Normal 5 2 2 5 4 3" xfId="38113"/>
    <cellStyle name="Normal 5 2 2 5 4 3 2" xfId="38114"/>
    <cellStyle name="Normal 5 2 2 5 4 3 2 2" xfId="38115"/>
    <cellStyle name="Normal 5 2 2 5 4 3 2 3" xfId="57583"/>
    <cellStyle name="Normal 5 2 2 5 4 3 3" xfId="38116"/>
    <cellStyle name="Normal 5 2 2 5 4 3 4" xfId="38117"/>
    <cellStyle name="Normal 5 2 2 5 4 4" xfId="38118"/>
    <cellStyle name="Normal 5 2 2 5 4 4 2" xfId="38119"/>
    <cellStyle name="Normal 5 2 2 5 4 4 3" xfId="57584"/>
    <cellStyle name="Normal 5 2 2 5 4 5" xfId="38120"/>
    <cellStyle name="Normal 5 2 2 5 4 6" xfId="38121"/>
    <cellStyle name="Normal 5 2 2 5 5" xfId="38122"/>
    <cellStyle name="Normal 5 2 2 5 5 2" xfId="38123"/>
    <cellStyle name="Normal 5 2 2 5 5 2 2" xfId="38124"/>
    <cellStyle name="Normal 5 2 2 5 5 2 2 2" xfId="38125"/>
    <cellStyle name="Normal 5 2 2 5 5 2 2 3" xfId="57585"/>
    <cellStyle name="Normal 5 2 2 5 5 2 3" xfId="38126"/>
    <cellStyle name="Normal 5 2 2 5 5 2 4" xfId="38127"/>
    <cellStyle name="Normal 5 2 2 5 5 3" xfId="38128"/>
    <cellStyle name="Normal 5 2 2 5 5 3 2" xfId="38129"/>
    <cellStyle name="Normal 5 2 2 5 5 3 3" xfId="57586"/>
    <cellStyle name="Normal 5 2 2 5 5 4" xfId="38130"/>
    <cellStyle name="Normal 5 2 2 5 5 5" xfId="38131"/>
    <cellStyle name="Normal 5 2 2 5 6" xfId="38132"/>
    <cellStyle name="Normal 5 2 2 5 6 2" xfId="38133"/>
    <cellStyle name="Normal 5 2 2 5 6 2 2" xfId="38134"/>
    <cellStyle name="Normal 5 2 2 5 6 2 3" xfId="57587"/>
    <cellStyle name="Normal 5 2 2 5 6 3" xfId="38135"/>
    <cellStyle name="Normal 5 2 2 5 6 4" xfId="38136"/>
    <cellStyle name="Normal 5 2 2 5 7" xfId="38137"/>
    <cellStyle name="Normal 5 2 2 5 7 2" xfId="38138"/>
    <cellStyle name="Normal 5 2 2 5 7 2 2" xfId="38139"/>
    <cellStyle name="Normal 5 2 2 5 7 2 3" xfId="57588"/>
    <cellStyle name="Normal 5 2 2 5 7 3" xfId="38140"/>
    <cellStyle name="Normal 5 2 2 5 7 4" xfId="38141"/>
    <cellStyle name="Normal 5 2 2 5 8" xfId="38142"/>
    <cellStyle name="Normal 5 2 2 5 8 2" xfId="38143"/>
    <cellStyle name="Normal 5 2 2 5 8 3" xfId="57589"/>
    <cellStyle name="Normal 5 2 2 5 9" xfId="38144"/>
    <cellStyle name="Normal 5 2 2 6" xfId="38145"/>
    <cellStyle name="Normal 5 2 2 6 10" xfId="38146"/>
    <cellStyle name="Normal 5 2 2 6 2" xfId="38147"/>
    <cellStyle name="Normal 5 2 2 6 2 2" xfId="38148"/>
    <cellStyle name="Normal 5 2 2 6 2 2 2" xfId="38149"/>
    <cellStyle name="Normal 5 2 2 6 2 2 2 2" xfId="38150"/>
    <cellStyle name="Normal 5 2 2 6 2 2 2 2 2" xfId="38151"/>
    <cellStyle name="Normal 5 2 2 6 2 2 2 2 2 2" xfId="38152"/>
    <cellStyle name="Normal 5 2 2 6 2 2 2 2 2 3" xfId="57590"/>
    <cellStyle name="Normal 5 2 2 6 2 2 2 2 3" xfId="38153"/>
    <cellStyle name="Normal 5 2 2 6 2 2 2 2 4" xfId="38154"/>
    <cellStyle name="Normal 5 2 2 6 2 2 2 3" xfId="38155"/>
    <cellStyle name="Normal 5 2 2 6 2 2 2 3 2" xfId="38156"/>
    <cellStyle name="Normal 5 2 2 6 2 2 2 3 2 2" xfId="38157"/>
    <cellStyle name="Normal 5 2 2 6 2 2 2 3 2 3" xfId="57591"/>
    <cellStyle name="Normal 5 2 2 6 2 2 2 3 3" xfId="38158"/>
    <cellStyle name="Normal 5 2 2 6 2 2 2 3 4" xfId="38159"/>
    <cellStyle name="Normal 5 2 2 6 2 2 2 4" xfId="38160"/>
    <cellStyle name="Normal 5 2 2 6 2 2 2 4 2" xfId="38161"/>
    <cellStyle name="Normal 5 2 2 6 2 2 2 4 3" xfId="57592"/>
    <cellStyle name="Normal 5 2 2 6 2 2 2 5" xfId="38162"/>
    <cellStyle name="Normal 5 2 2 6 2 2 2 6" xfId="38163"/>
    <cellStyle name="Normal 5 2 2 6 2 2 3" xfId="38164"/>
    <cellStyle name="Normal 5 2 2 6 2 2 3 2" xfId="38165"/>
    <cellStyle name="Normal 5 2 2 6 2 2 3 2 2" xfId="38166"/>
    <cellStyle name="Normal 5 2 2 6 2 2 3 2 3" xfId="57593"/>
    <cellStyle name="Normal 5 2 2 6 2 2 3 3" xfId="38167"/>
    <cellStyle name="Normal 5 2 2 6 2 2 3 4" xfId="38168"/>
    <cellStyle name="Normal 5 2 2 6 2 2 4" xfId="38169"/>
    <cellStyle name="Normal 5 2 2 6 2 2 4 2" xfId="38170"/>
    <cellStyle name="Normal 5 2 2 6 2 2 4 2 2" xfId="38171"/>
    <cellStyle name="Normal 5 2 2 6 2 2 4 2 3" xfId="57594"/>
    <cellStyle name="Normal 5 2 2 6 2 2 4 3" xfId="38172"/>
    <cellStyle name="Normal 5 2 2 6 2 2 4 4" xfId="38173"/>
    <cellStyle name="Normal 5 2 2 6 2 2 5" xfId="38174"/>
    <cellStyle name="Normal 5 2 2 6 2 2 5 2" xfId="38175"/>
    <cellStyle name="Normal 5 2 2 6 2 2 5 3" xfId="57595"/>
    <cellStyle name="Normal 5 2 2 6 2 2 6" xfId="38176"/>
    <cellStyle name="Normal 5 2 2 6 2 2 7" xfId="38177"/>
    <cellStyle name="Normal 5 2 2 6 2 3" xfId="38178"/>
    <cellStyle name="Normal 5 2 2 6 2 3 2" xfId="38179"/>
    <cellStyle name="Normal 5 2 2 6 2 3 2 2" xfId="38180"/>
    <cellStyle name="Normal 5 2 2 6 2 3 2 2 2" xfId="38181"/>
    <cellStyle name="Normal 5 2 2 6 2 3 2 2 3" xfId="57596"/>
    <cellStyle name="Normal 5 2 2 6 2 3 2 3" xfId="38182"/>
    <cellStyle name="Normal 5 2 2 6 2 3 2 4" xfId="38183"/>
    <cellStyle name="Normal 5 2 2 6 2 3 3" xfId="38184"/>
    <cellStyle name="Normal 5 2 2 6 2 3 3 2" xfId="38185"/>
    <cellStyle name="Normal 5 2 2 6 2 3 3 2 2" xfId="38186"/>
    <cellStyle name="Normal 5 2 2 6 2 3 3 2 3" xfId="57597"/>
    <cellStyle name="Normal 5 2 2 6 2 3 3 3" xfId="38187"/>
    <cellStyle name="Normal 5 2 2 6 2 3 3 4" xfId="38188"/>
    <cellStyle name="Normal 5 2 2 6 2 3 4" xfId="38189"/>
    <cellStyle name="Normal 5 2 2 6 2 3 4 2" xfId="38190"/>
    <cellStyle name="Normal 5 2 2 6 2 3 4 3" xfId="57598"/>
    <cellStyle name="Normal 5 2 2 6 2 3 5" xfId="38191"/>
    <cellStyle name="Normal 5 2 2 6 2 3 6" xfId="38192"/>
    <cellStyle name="Normal 5 2 2 6 2 4" xfId="38193"/>
    <cellStyle name="Normal 5 2 2 6 2 4 2" xfId="38194"/>
    <cellStyle name="Normal 5 2 2 6 2 4 2 2" xfId="38195"/>
    <cellStyle name="Normal 5 2 2 6 2 4 2 3" xfId="57599"/>
    <cellStyle name="Normal 5 2 2 6 2 4 3" xfId="38196"/>
    <cellStyle name="Normal 5 2 2 6 2 4 4" xfId="38197"/>
    <cellStyle name="Normal 5 2 2 6 2 5" xfId="38198"/>
    <cellStyle name="Normal 5 2 2 6 2 5 2" xfId="38199"/>
    <cellStyle name="Normal 5 2 2 6 2 5 2 2" xfId="38200"/>
    <cellStyle name="Normal 5 2 2 6 2 5 2 3" xfId="57600"/>
    <cellStyle name="Normal 5 2 2 6 2 5 3" xfId="38201"/>
    <cellStyle name="Normal 5 2 2 6 2 5 4" xfId="38202"/>
    <cellStyle name="Normal 5 2 2 6 2 6" xfId="38203"/>
    <cellStyle name="Normal 5 2 2 6 2 6 2" xfId="38204"/>
    <cellStyle name="Normal 5 2 2 6 2 6 3" xfId="57601"/>
    <cellStyle name="Normal 5 2 2 6 2 7" xfId="38205"/>
    <cellStyle name="Normal 5 2 2 6 2 8" xfId="38206"/>
    <cellStyle name="Normal 5 2 2 6 3" xfId="38207"/>
    <cellStyle name="Normal 5 2 2 6 3 2" xfId="38208"/>
    <cellStyle name="Normal 5 2 2 6 3 2 2" xfId="38209"/>
    <cellStyle name="Normal 5 2 2 6 3 2 2 2" xfId="38210"/>
    <cellStyle name="Normal 5 2 2 6 3 2 2 2 2" xfId="38211"/>
    <cellStyle name="Normal 5 2 2 6 3 2 2 2 3" xfId="57602"/>
    <cellStyle name="Normal 5 2 2 6 3 2 2 3" xfId="38212"/>
    <cellStyle name="Normal 5 2 2 6 3 2 2 4" xfId="38213"/>
    <cellStyle name="Normal 5 2 2 6 3 2 3" xfId="38214"/>
    <cellStyle name="Normal 5 2 2 6 3 2 3 2" xfId="38215"/>
    <cellStyle name="Normal 5 2 2 6 3 2 3 2 2" xfId="38216"/>
    <cellStyle name="Normal 5 2 2 6 3 2 3 2 3" xfId="57603"/>
    <cellStyle name="Normal 5 2 2 6 3 2 3 3" xfId="38217"/>
    <cellStyle name="Normal 5 2 2 6 3 2 3 4" xfId="38218"/>
    <cellStyle name="Normal 5 2 2 6 3 2 4" xfId="38219"/>
    <cellStyle name="Normal 5 2 2 6 3 2 4 2" xfId="38220"/>
    <cellStyle name="Normal 5 2 2 6 3 2 4 3" xfId="57604"/>
    <cellStyle name="Normal 5 2 2 6 3 2 5" xfId="38221"/>
    <cellStyle name="Normal 5 2 2 6 3 2 6" xfId="38222"/>
    <cellStyle name="Normal 5 2 2 6 3 3" xfId="38223"/>
    <cellStyle name="Normal 5 2 2 6 3 3 2" xfId="38224"/>
    <cellStyle name="Normal 5 2 2 6 3 3 2 2" xfId="38225"/>
    <cellStyle name="Normal 5 2 2 6 3 3 2 3" xfId="57605"/>
    <cellStyle name="Normal 5 2 2 6 3 3 3" xfId="38226"/>
    <cellStyle name="Normal 5 2 2 6 3 3 4" xfId="38227"/>
    <cellStyle name="Normal 5 2 2 6 3 4" xfId="38228"/>
    <cellStyle name="Normal 5 2 2 6 3 4 2" xfId="38229"/>
    <cellStyle name="Normal 5 2 2 6 3 4 2 2" xfId="38230"/>
    <cellStyle name="Normal 5 2 2 6 3 4 2 3" xfId="57606"/>
    <cellStyle name="Normal 5 2 2 6 3 4 3" xfId="38231"/>
    <cellStyle name="Normal 5 2 2 6 3 4 4" xfId="38232"/>
    <cellStyle name="Normal 5 2 2 6 3 5" xfId="38233"/>
    <cellStyle name="Normal 5 2 2 6 3 5 2" xfId="38234"/>
    <cellStyle name="Normal 5 2 2 6 3 5 3" xfId="57607"/>
    <cellStyle name="Normal 5 2 2 6 3 6" xfId="38235"/>
    <cellStyle name="Normal 5 2 2 6 3 7" xfId="38236"/>
    <cellStyle name="Normal 5 2 2 6 4" xfId="38237"/>
    <cellStyle name="Normal 5 2 2 6 4 2" xfId="38238"/>
    <cellStyle name="Normal 5 2 2 6 4 2 2" xfId="38239"/>
    <cellStyle name="Normal 5 2 2 6 4 2 2 2" xfId="38240"/>
    <cellStyle name="Normal 5 2 2 6 4 2 2 3" xfId="57608"/>
    <cellStyle name="Normal 5 2 2 6 4 2 3" xfId="38241"/>
    <cellStyle name="Normal 5 2 2 6 4 2 4" xfId="38242"/>
    <cellStyle name="Normal 5 2 2 6 4 3" xfId="38243"/>
    <cellStyle name="Normal 5 2 2 6 4 3 2" xfId="38244"/>
    <cellStyle name="Normal 5 2 2 6 4 3 2 2" xfId="38245"/>
    <cellStyle name="Normal 5 2 2 6 4 3 2 3" xfId="57609"/>
    <cellStyle name="Normal 5 2 2 6 4 3 3" xfId="38246"/>
    <cellStyle name="Normal 5 2 2 6 4 3 4" xfId="38247"/>
    <cellStyle name="Normal 5 2 2 6 4 4" xfId="38248"/>
    <cellStyle name="Normal 5 2 2 6 4 4 2" xfId="38249"/>
    <cellStyle name="Normal 5 2 2 6 4 4 3" xfId="57610"/>
    <cellStyle name="Normal 5 2 2 6 4 5" xfId="38250"/>
    <cellStyle name="Normal 5 2 2 6 4 6" xfId="38251"/>
    <cellStyle name="Normal 5 2 2 6 5" xfId="38252"/>
    <cellStyle name="Normal 5 2 2 6 5 2" xfId="38253"/>
    <cellStyle name="Normal 5 2 2 6 5 2 2" xfId="38254"/>
    <cellStyle name="Normal 5 2 2 6 5 2 2 2" xfId="38255"/>
    <cellStyle name="Normal 5 2 2 6 5 2 2 3" xfId="57611"/>
    <cellStyle name="Normal 5 2 2 6 5 2 3" xfId="38256"/>
    <cellStyle name="Normal 5 2 2 6 5 2 4" xfId="38257"/>
    <cellStyle name="Normal 5 2 2 6 5 3" xfId="38258"/>
    <cellStyle name="Normal 5 2 2 6 5 3 2" xfId="38259"/>
    <cellStyle name="Normal 5 2 2 6 5 3 3" xfId="57612"/>
    <cellStyle name="Normal 5 2 2 6 5 4" xfId="38260"/>
    <cellStyle name="Normal 5 2 2 6 5 5" xfId="38261"/>
    <cellStyle name="Normal 5 2 2 6 6" xfId="38262"/>
    <cellStyle name="Normal 5 2 2 6 6 2" xfId="38263"/>
    <cellStyle name="Normal 5 2 2 6 6 2 2" xfId="38264"/>
    <cellStyle name="Normal 5 2 2 6 6 2 3" xfId="57613"/>
    <cellStyle name="Normal 5 2 2 6 6 3" xfId="38265"/>
    <cellStyle name="Normal 5 2 2 6 6 4" xfId="38266"/>
    <cellStyle name="Normal 5 2 2 6 7" xfId="38267"/>
    <cellStyle name="Normal 5 2 2 6 7 2" xfId="38268"/>
    <cellStyle name="Normal 5 2 2 6 7 2 2" xfId="38269"/>
    <cellStyle name="Normal 5 2 2 6 7 2 3" xfId="57614"/>
    <cellStyle name="Normal 5 2 2 6 7 3" xfId="38270"/>
    <cellStyle name="Normal 5 2 2 6 7 4" xfId="38271"/>
    <cellStyle name="Normal 5 2 2 6 8" xfId="38272"/>
    <cellStyle name="Normal 5 2 2 6 8 2" xfId="38273"/>
    <cellStyle name="Normal 5 2 2 6 8 3" xfId="57615"/>
    <cellStyle name="Normal 5 2 2 6 9" xfId="38274"/>
    <cellStyle name="Normal 5 2 2 7" xfId="38275"/>
    <cellStyle name="Normal 5 2 2 7 2" xfId="38276"/>
    <cellStyle name="Normal 5 2 2 7 2 2" xfId="38277"/>
    <cellStyle name="Normal 5 2 2 7 2 2 2" xfId="38278"/>
    <cellStyle name="Normal 5 2 2 7 2 2 2 2" xfId="38279"/>
    <cellStyle name="Normal 5 2 2 7 2 2 2 2 2" xfId="38280"/>
    <cellStyle name="Normal 5 2 2 7 2 2 2 2 3" xfId="57616"/>
    <cellStyle name="Normal 5 2 2 7 2 2 2 3" xfId="38281"/>
    <cellStyle name="Normal 5 2 2 7 2 2 2 4" xfId="38282"/>
    <cellStyle name="Normal 5 2 2 7 2 2 3" xfId="38283"/>
    <cellStyle name="Normal 5 2 2 7 2 2 3 2" xfId="38284"/>
    <cellStyle name="Normal 5 2 2 7 2 2 3 2 2" xfId="38285"/>
    <cellStyle name="Normal 5 2 2 7 2 2 3 2 3" xfId="57617"/>
    <cellStyle name="Normal 5 2 2 7 2 2 3 3" xfId="38286"/>
    <cellStyle name="Normal 5 2 2 7 2 2 3 4" xfId="38287"/>
    <cellStyle name="Normal 5 2 2 7 2 2 4" xfId="38288"/>
    <cellStyle name="Normal 5 2 2 7 2 2 4 2" xfId="38289"/>
    <cellStyle name="Normal 5 2 2 7 2 2 4 3" xfId="57618"/>
    <cellStyle name="Normal 5 2 2 7 2 2 5" xfId="38290"/>
    <cellStyle name="Normal 5 2 2 7 2 2 6" xfId="38291"/>
    <cellStyle name="Normal 5 2 2 7 2 3" xfId="38292"/>
    <cellStyle name="Normal 5 2 2 7 2 3 2" xfId="38293"/>
    <cellStyle name="Normal 5 2 2 7 2 3 2 2" xfId="38294"/>
    <cellStyle name="Normal 5 2 2 7 2 3 2 3" xfId="57619"/>
    <cellStyle name="Normal 5 2 2 7 2 3 3" xfId="38295"/>
    <cellStyle name="Normal 5 2 2 7 2 3 4" xfId="38296"/>
    <cellStyle name="Normal 5 2 2 7 2 4" xfId="38297"/>
    <cellStyle name="Normal 5 2 2 7 2 4 2" xfId="38298"/>
    <cellStyle name="Normal 5 2 2 7 2 4 2 2" xfId="38299"/>
    <cellStyle name="Normal 5 2 2 7 2 4 2 3" xfId="57620"/>
    <cellStyle name="Normal 5 2 2 7 2 4 3" xfId="38300"/>
    <cellStyle name="Normal 5 2 2 7 2 4 4" xfId="38301"/>
    <cellStyle name="Normal 5 2 2 7 2 5" xfId="38302"/>
    <cellStyle name="Normal 5 2 2 7 2 5 2" xfId="38303"/>
    <cellStyle name="Normal 5 2 2 7 2 5 3" xfId="57621"/>
    <cellStyle name="Normal 5 2 2 7 2 6" xfId="38304"/>
    <cellStyle name="Normal 5 2 2 7 2 7" xfId="38305"/>
    <cellStyle name="Normal 5 2 2 7 3" xfId="38306"/>
    <cellStyle name="Normal 5 2 2 7 3 2" xfId="38307"/>
    <cellStyle name="Normal 5 2 2 7 3 2 2" xfId="38308"/>
    <cellStyle name="Normal 5 2 2 7 3 2 2 2" xfId="38309"/>
    <cellStyle name="Normal 5 2 2 7 3 2 2 3" xfId="57622"/>
    <cellStyle name="Normal 5 2 2 7 3 2 3" xfId="38310"/>
    <cellStyle name="Normal 5 2 2 7 3 2 4" xfId="38311"/>
    <cellStyle name="Normal 5 2 2 7 3 3" xfId="38312"/>
    <cellStyle name="Normal 5 2 2 7 3 3 2" xfId="38313"/>
    <cellStyle name="Normal 5 2 2 7 3 3 2 2" xfId="38314"/>
    <cellStyle name="Normal 5 2 2 7 3 3 2 3" xfId="57623"/>
    <cellStyle name="Normal 5 2 2 7 3 3 3" xfId="38315"/>
    <cellStyle name="Normal 5 2 2 7 3 3 4" xfId="38316"/>
    <cellStyle name="Normal 5 2 2 7 3 4" xfId="38317"/>
    <cellStyle name="Normal 5 2 2 7 3 4 2" xfId="38318"/>
    <cellStyle name="Normal 5 2 2 7 3 4 3" xfId="57624"/>
    <cellStyle name="Normal 5 2 2 7 3 5" xfId="38319"/>
    <cellStyle name="Normal 5 2 2 7 3 6" xfId="38320"/>
    <cellStyle name="Normal 5 2 2 7 4" xfId="38321"/>
    <cellStyle name="Normal 5 2 2 7 4 2" xfId="38322"/>
    <cellStyle name="Normal 5 2 2 7 4 2 2" xfId="38323"/>
    <cellStyle name="Normal 5 2 2 7 4 2 3" xfId="57625"/>
    <cellStyle name="Normal 5 2 2 7 4 3" xfId="38324"/>
    <cellStyle name="Normal 5 2 2 7 4 4" xfId="38325"/>
    <cellStyle name="Normal 5 2 2 7 5" xfId="38326"/>
    <cellStyle name="Normal 5 2 2 7 5 2" xfId="38327"/>
    <cellStyle name="Normal 5 2 2 7 5 2 2" xfId="38328"/>
    <cellStyle name="Normal 5 2 2 7 5 2 3" xfId="57626"/>
    <cellStyle name="Normal 5 2 2 7 5 3" xfId="38329"/>
    <cellStyle name="Normal 5 2 2 7 5 4" xfId="38330"/>
    <cellStyle name="Normal 5 2 2 7 6" xfId="38331"/>
    <cellStyle name="Normal 5 2 2 7 6 2" xfId="38332"/>
    <cellStyle name="Normal 5 2 2 7 6 3" xfId="57627"/>
    <cellStyle name="Normal 5 2 2 7 7" xfId="38333"/>
    <cellStyle name="Normal 5 2 2 7 8" xfId="38334"/>
    <cellStyle name="Normal 5 2 2 8" xfId="38335"/>
    <cellStyle name="Normal 5 2 2 8 2" xfId="38336"/>
    <cellStyle name="Normal 5 2 2 8 2 2" xfId="38337"/>
    <cellStyle name="Normal 5 2 2 8 2 2 2" xfId="38338"/>
    <cellStyle name="Normal 5 2 2 8 2 2 2 2" xfId="38339"/>
    <cellStyle name="Normal 5 2 2 8 2 2 2 3" xfId="57628"/>
    <cellStyle name="Normal 5 2 2 8 2 2 3" xfId="38340"/>
    <cellStyle name="Normal 5 2 2 8 2 2 4" xfId="38341"/>
    <cellStyle name="Normal 5 2 2 8 2 3" xfId="38342"/>
    <cellStyle name="Normal 5 2 2 8 2 3 2" xfId="38343"/>
    <cellStyle name="Normal 5 2 2 8 2 3 2 2" xfId="38344"/>
    <cellStyle name="Normal 5 2 2 8 2 3 2 3" xfId="57629"/>
    <cellStyle name="Normal 5 2 2 8 2 3 3" xfId="38345"/>
    <cellStyle name="Normal 5 2 2 8 2 3 4" xfId="38346"/>
    <cellStyle name="Normal 5 2 2 8 2 4" xfId="38347"/>
    <cellStyle name="Normal 5 2 2 8 2 4 2" xfId="38348"/>
    <cellStyle name="Normal 5 2 2 8 2 4 3" xfId="57630"/>
    <cellStyle name="Normal 5 2 2 8 2 5" xfId="38349"/>
    <cellStyle name="Normal 5 2 2 8 2 6" xfId="38350"/>
    <cellStyle name="Normal 5 2 2 8 3" xfId="38351"/>
    <cellStyle name="Normal 5 2 2 8 3 2" xfId="38352"/>
    <cellStyle name="Normal 5 2 2 8 3 2 2" xfId="38353"/>
    <cellStyle name="Normal 5 2 2 8 3 2 3" xfId="57631"/>
    <cellStyle name="Normal 5 2 2 8 3 3" xfId="38354"/>
    <cellStyle name="Normal 5 2 2 8 3 4" xfId="38355"/>
    <cellStyle name="Normal 5 2 2 8 4" xfId="38356"/>
    <cellStyle name="Normal 5 2 2 8 4 2" xfId="38357"/>
    <cellStyle name="Normal 5 2 2 8 4 2 2" xfId="38358"/>
    <cellStyle name="Normal 5 2 2 8 4 2 3" xfId="57632"/>
    <cellStyle name="Normal 5 2 2 8 4 3" xfId="38359"/>
    <cellStyle name="Normal 5 2 2 8 4 4" xfId="38360"/>
    <cellStyle name="Normal 5 2 2 8 5" xfId="38361"/>
    <cellStyle name="Normal 5 2 2 8 5 2" xfId="38362"/>
    <cellStyle name="Normal 5 2 2 8 5 3" xfId="57633"/>
    <cellStyle name="Normal 5 2 2 8 6" xfId="38363"/>
    <cellStyle name="Normal 5 2 2 8 7" xfId="38364"/>
    <cellStyle name="Normal 5 2 2 9" xfId="38365"/>
    <cellStyle name="Normal 5 2 2 9 2" xfId="38366"/>
    <cellStyle name="Normal 5 2 2 9 2 2" xfId="38367"/>
    <cellStyle name="Normal 5 2 2 9 2 2 2" xfId="38368"/>
    <cellStyle name="Normal 5 2 2 9 2 2 3" xfId="57634"/>
    <cellStyle name="Normal 5 2 2 9 2 3" xfId="38369"/>
    <cellStyle name="Normal 5 2 2 9 2 4" xfId="38370"/>
    <cellStyle name="Normal 5 2 2 9 3" xfId="38371"/>
    <cellStyle name="Normal 5 2 2 9 3 2" xfId="38372"/>
    <cellStyle name="Normal 5 2 2 9 3 2 2" xfId="38373"/>
    <cellStyle name="Normal 5 2 2 9 3 2 3" xfId="57635"/>
    <cellStyle name="Normal 5 2 2 9 3 3" xfId="38374"/>
    <cellStyle name="Normal 5 2 2 9 3 4" xfId="38375"/>
    <cellStyle name="Normal 5 2 2 9 4" xfId="38376"/>
    <cellStyle name="Normal 5 2 2 9 4 2" xfId="38377"/>
    <cellStyle name="Normal 5 2 2 9 4 3" xfId="57636"/>
    <cellStyle name="Normal 5 2 2 9 5" xfId="38378"/>
    <cellStyle name="Normal 5 2 2 9 6" xfId="38379"/>
    <cellStyle name="Normal 5 2 3" xfId="38380"/>
    <cellStyle name="Normal 5 2 3 10" xfId="38381"/>
    <cellStyle name="Normal 5 2 3 11" xfId="38382"/>
    <cellStyle name="Normal 5 2 3 2" xfId="38383"/>
    <cellStyle name="Normal 5 2 3 2 10" xfId="38384"/>
    <cellStyle name="Normal 5 2 3 2 2" xfId="38385"/>
    <cellStyle name="Normal 5 2 3 2 2 2" xfId="38386"/>
    <cellStyle name="Normal 5 2 3 2 2 2 2" xfId="38387"/>
    <cellStyle name="Normal 5 2 3 2 2 2 2 2" xfId="38388"/>
    <cellStyle name="Normal 5 2 3 2 2 2 2 2 2" xfId="38389"/>
    <cellStyle name="Normal 5 2 3 2 2 2 2 2 2 2" xfId="38390"/>
    <cellStyle name="Normal 5 2 3 2 2 2 2 2 2 3" xfId="57637"/>
    <cellStyle name="Normal 5 2 3 2 2 2 2 2 3" xfId="38391"/>
    <cellStyle name="Normal 5 2 3 2 2 2 2 2 4" xfId="38392"/>
    <cellStyle name="Normal 5 2 3 2 2 2 2 3" xfId="38393"/>
    <cellStyle name="Normal 5 2 3 2 2 2 2 3 2" xfId="38394"/>
    <cellStyle name="Normal 5 2 3 2 2 2 2 3 2 2" xfId="38395"/>
    <cellStyle name="Normal 5 2 3 2 2 2 2 3 2 3" xfId="57638"/>
    <cellStyle name="Normal 5 2 3 2 2 2 2 3 3" xfId="38396"/>
    <cellStyle name="Normal 5 2 3 2 2 2 2 3 4" xfId="38397"/>
    <cellStyle name="Normal 5 2 3 2 2 2 2 4" xfId="38398"/>
    <cellStyle name="Normal 5 2 3 2 2 2 2 4 2" xfId="38399"/>
    <cellStyle name="Normal 5 2 3 2 2 2 2 4 3" xfId="57639"/>
    <cellStyle name="Normal 5 2 3 2 2 2 2 5" xfId="38400"/>
    <cellStyle name="Normal 5 2 3 2 2 2 2 6" xfId="38401"/>
    <cellStyle name="Normal 5 2 3 2 2 2 3" xfId="38402"/>
    <cellStyle name="Normal 5 2 3 2 2 2 3 2" xfId="38403"/>
    <cellStyle name="Normal 5 2 3 2 2 2 3 2 2" xfId="38404"/>
    <cellStyle name="Normal 5 2 3 2 2 2 3 2 3" xfId="57640"/>
    <cellStyle name="Normal 5 2 3 2 2 2 3 3" xfId="38405"/>
    <cellStyle name="Normal 5 2 3 2 2 2 3 4" xfId="38406"/>
    <cellStyle name="Normal 5 2 3 2 2 2 4" xfId="38407"/>
    <cellStyle name="Normal 5 2 3 2 2 2 4 2" xfId="38408"/>
    <cellStyle name="Normal 5 2 3 2 2 2 4 2 2" xfId="38409"/>
    <cellStyle name="Normal 5 2 3 2 2 2 4 2 3" xfId="57641"/>
    <cellStyle name="Normal 5 2 3 2 2 2 4 3" xfId="38410"/>
    <cellStyle name="Normal 5 2 3 2 2 2 4 4" xfId="38411"/>
    <cellStyle name="Normal 5 2 3 2 2 2 5" xfId="38412"/>
    <cellStyle name="Normal 5 2 3 2 2 2 5 2" xfId="38413"/>
    <cellStyle name="Normal 5 2 3 2 2 2 5 3" xfId="57642"/>
    <cellStyle name="Normal 5 2 3 2 2 2 6" xfId="38414"/>
    <cellStyle name="Normal 5 2 3 2 2 2 7" xfId="38415"/>
    <cellStyle name="Normal 5 2 3 2 2 3" xfId="38416"/>
    <cellStyle name="Normal 5 2 3 2 2 3 2" xfId="38417"/>
    <cellStyle name="Normal 5 2 3 2 2 3 2 2" xfId="38418"/>
    <cellStyle name="Normal 5 2 3 2 2 3 2 2 2" xfId="38419"/>
    <cellStyle name="Normal 5 2 3 2 2 3 2 2 3" xfId="57643"/>
    <cellStyle name="Normal 5 2 3 2 2 3 2 3" xfId="38420"/>
    <cellStyle name="Normal 5 2 3 2 2 3 2 4" xfId="38421"/>
    <cellStyle name="Normal 5 2 3 2 2 3 3" xfId="38422"/>
    <cellStyle name="Normal 5 2 3 2 2 3 3 2" xfId="38423"/>
    <cellStyle name="Normal 5 2 3 2 2 3 3 2 2" xfId="38424"/>
    <cellStyle name="Normal 5 2 3 2 2 3 3 2 3" xfId="57644"/>
    <cellStyle name="Normal 5 2 3 2 2 3 3 3" xfId="38425"/>
    <cellStyle name="Normal 5 2 3 2 2 3 3 4" xfId="38426"/>
    <cellStyle name="Normal 5 2 3 2 2 3 4" xfId="38427"/>
    <cellStyle name="Normal 5 2 3 2 2 3 4 2" xfId="38428"/>
    <cellStyle name="Normal 5 2 3 2 2 3 4 3" xfId="57645"/>
    <cellStyle name="Normal 5 2 3 2 2 3 5" xfId="38429"/>
    <cellStyle name="Normal 5 2 3 2 2 3 6" xfId="38430"/>
    <cellStyle name="Normal 5 2 3 2 2 4" xfId="38431"/>
    <cellStyle name="Normal 5 2 3 2 2 4 2" xfId="38432"/>
    <cellStyle name="Normal 5 2 3 2 2 4 2 2" xfId="38433"/>
    <cellStyle name="Normal 5 2 3 2 2 4 2 3" xfId="57646"/>
    <cellStyle name="Normal 5 2 3 2 2 4 3" xfId="38434"/>
    <cellStyle name="Normal 5 2 3 2 2 4 4" xfId="38435"/>
    <cellStyle name="Normal 5 2 3 2 2 5" xfId="38436"/>
    <cellStyle name="Normal 5 2 3 2 2 5 2" xfId="38437"/>
    <cellStyle name="Normal 5 2 3 2 2 5 2 2" xfId="38438"/>
    <cellStyle name="Normal 5 2 3 2 2 5 2 3" xfId="57647"/>
    <cellStyle name="Normal 5 2 3 2 2 5 3" xfId="38439"/>
    <cellStyle name="Normal 5 2 3 2 2 5 4" xfId="38440"/>
    <cellStyle name="Normal 5 2 3 2 2 6" xfId="38441"/>
    <cellStyle name="Normal 5 2 3 2 2 6 2" xfId="38442"/>
    <cellStyle name="Normal 5 2 3 2 2 6 3" xfId="57648"/>
    <cellStyle name="Normal 5 2 3 2 2 7" xfId="38443"/>
    <cellStyle name="Normal 5 2 3 2 2 8" xfId="38444"/>
    <cellStyle name="Normal 5 2 3 2 3" xfId="38445"/>
    <cellStyle name="Normal 5 2 3 2 3 2" xfId="38446"/>
    <cellStyle name="Normal 5 2 3 2 3 2 2" xfId="38447"/>
    <cellStyle name="Normal 5 2 3 2 3 2 2 2" xfId="38448"/>
    <cellStyle name="Normal 5 2 3 2 3 2 2 2 2" xfId="38449"/>
    <cellStyle name="Normal 5 2 3 2 3 2 2 2 3" xfId="57649"/>
    <cellStyle name="Normal 5 2 3 2 3 2 2 3" xfId="38450"/>
    <cellStyle name="Normal 5 2 3 2 3 2 2 4" xfId="38451"/>
    <cellStyle name="Normal 5 2 3 2 3 2 3" xfId="38452"/>
    <cellStyle name="Normal 5 2 3 2 3 2 3 2" xfId="38453"/>
    <cellStyle name="Normal 5 2 3 2 3 2 3 2 2" xfId="38454"/>
    <cellStyle name="Normal 5 2 3 2 3 2 3 2 3" xfId="57650"/>
    <cellStyle name="Normal 5 2 3 2 3 2 3 3" xfId="38455"/>
    <cellStyle name="Normal 5 2 3 2 3 2 3 4" xfId="38456"/>
    <cellStyle name="Normal 5 2 3 2 3 2 4" xfId="38457"/>
    <cellStyle name="Normal 5 2 3 2 3 2 4 2" xfId="38458"/>
    <cellStyle name="Normal 5 2 3 2 3 2 4 3" xfId="57651"/>
    <cellStyle name="Normal 5 2 3 2 3 2 5" xfId="38459"/>
    <cellStyle name="Normal 5 2 3 2 3 2 6" xfId="38460"/>
    <cellStyle name="Normal 5 2 3 2 3 3" xfId="38461"/>
    <cellStyle name="Normal 5 2 3 2 3 3 2" xfId="38462"/>
    <cellStyle name="Normal 5 2 3 2 3 3 2 2" xfId="38463"/>
    <cellStyle name="Normal 5 2 3 2 3 3 2 3" xfId="57652"/>
    <cellStyle name="Normal 5 2 3 2 3 3 3" xfId="38464"/>
    <cellStyle name="Normal 5 2 3 2 3 3 4" xfId="38465"/>
    <cellStyle name="Normal 5 2 3 2 3 4" xfId="38466"/>
    <cellStyle name="Normal 5 2 3 2 3 4 2" xfId="38467"/>
    <cellStyle name="Normal 5 2 3 2 3 4 2 2" xfId="38468"/>
    <cellStyle name="Normal 5 2 3 2 3 4 2 3" xfId="57653"/>
    <cellStyle name="Normal 5 2 3 2 3 4 3" xfId="38469"/>
    <cellStyle name="Normal 5 2 3 2 3 4 4" xfId="38470"/>
    <cellStyle name="Normal 5 2 3 2 3 5" xfId="38471"/>
    <cellStyle name="Normal 5 2 3 2 3 5 2" xfId="38472"/>
    <cellStyle name="Normal 5 2 3 2 3 5 3" xfId="57654"/>
    <cellStyle name="Normal 5 2 3 2 3 6" xfId="38473"/>
    <cellStyle name="Normal 5 2 3 2 3 7" xfId="38474"/>
    <cellStyle name="Normal 5 2 3 2 4" xfId="38475"/>
    <cellStyle name="Normal 5 2 3 2 4 2" xfId="38476"/>
    <cellStyle name="Normal 5 2 3 2 4 2 2" xfId="38477"/>
    <cellStyle name="Normal 5 2 3 2 4 2 2 2" xfId="38478"/>
    <cellStyle name="Normal 5 2 3 2 4 2 2 3" xfId="57655"/>
    <cellStyle name="Normal 5 2 3 2 4 2 3" xfId="38479"/>
    <cellStyle name="Normal 5 2 3 2 4 2 4" xfId="38480"/>
    <cellStyle name="Normal 5 2 3 2 4 3" xfId="38481"/>
    <cellStyle name="Normal 5 2 3 2 4 3 2" xfId="38482"/>
    <cellStyle name="Normal 5 2 3 2 4 3 2 2" xfId="38483"/>
    <cellStyle name="Normal 5 2 3 2 4 3 2 3" xfId="57656"/>
    <cellStyle name="Normal 5 2 3 2 4 3 3" xfId="38484"/>
    <cellStyle name="Normal 5 2 3 2 4 3 4" xfId="38485"/>
    <cellStyle name="Normal 5 2 3 2 4 4" xfId="38486"/>
    <cellStyle name="Normal 5 2 3 2 4 4 2" xfId="38487"/>
    <cellStyle name="Normal 5 2 3 2 4 4 3" xfId="57657"/>
    <cellStyle name="Normal 5 2 3 2 4 5" xfId="38488"/>
    <cellStyle name="Normal 5 2 3 2 4 6" xfId="38489"/>
    <cellStyle name="Normal 5 2 3 2 5" xfId="38490"/>
    <cellStyle name="Normal 5 2 3 2 5 2" xfId="38491"/>
    <cellStyle name="Normal 5 2 3 2 5 2 2" xfId="38492"/>
    <cellStyle name="Normal 5 2 3 2 5 2 2 2" xfId="38493"/>
    <cellStyle name="Normal 5 2 3 2 5 2 2 3" xfId="57658"/>
    <cellStyle name="Normal 5 2 3 2 5 2 3" xfId="38494"/>
    <cellStyle name="Normal 5 2 3 2 5 2 4" xfId="38495"/>
    <cellStyle name="Normal 5 2 3 2 5 3" xfId="38496"/>
    <cellStyle name="Normal 5 2 3 2 5 3 2" xfId="38497"/>
    <cellStyle name="Normal 5 2 3 2 5 3 3" xfId="57659"/>
    <cellStyle name="Normal 5 2 3 2 5 4" xfId="38498"/>
    <cellStyle name="Normal 5 2 3 2 5 5" xfId="38499"/>
    <cellStyle name="Normal 5 2 3 2 6" xfId="38500"/>
    <cellStyle name="Normal 5 2 3 2 6 2" xfId="38501"/>
    <cellStyle name="Normal 5 2 3 2 6 2 2" xfId="38502"/>
    <cellStyle name="Normal 5 2 3 2 6 2 3" xfId="57660"/>
    <cellStyle name="Normal 5 2 3 2 6 3" xfId="38503"/>
    <cellStyle name="Normal 5 2 3 2 6 4" xfId="38504"/>
    <cellStyle name="Normal 5 2 3 2 7" xfId="38505"/>
    <cellStyle name="Normal 5 2 3 2 7 2" xfId="38506"/>
    <cellStyle name="Normal 5 2 3 2 7 2 2" xfId="38507"/>
    <cellStyle name="Normal 5 2 3 2 7 2 3" xfId="57661"/>
    <cellStyle name="Normal 5 2 3 2 7 3" xfId="38508"/>
    <cellStyle name="Normal 5 2 3 2 7 4" xfId="38509"/>
    <cellStyle name="Normal 5 2 3 2 8" xfId="38510"/>
    <cellStyle name="Normal 5 2 3 2 8 2" xfId="38511"/>
    <cellStyle name="Normal 5 2 3 2 8 3" xfId="57662"/>
    <cellStyle name="Normal 5 2 3 2 9" xfId="38512"/>
    <cellStyle name="Normal 5 2 3 3" xfId="38513"/>
    <cellStyle name="Normal 5 2 3 3 2" xfId="38514"/>
    <cellStyle name="Normal 5 2 3 3 2 2" xfId="38515"/>
    <cellStyle name="Normal 5 2 3 3 2 2 2" xfId="38516"/>
    <cellStyle name="Normal 5 2 3 3 2 2 2 2" xfId="38517"/>
    <cellStyle name="Normal 5 2 3 3 2 2 2 2 2" xfId="38518"/>
    <cellStyle name="Normal 5 2 3 3 2 2 2 2 3" xfId="57663"/>
    <cellStyle name="Normal 5 2 3 3 2 2 2 3" xfId="38519"/>
    <cellStyle name="Normal 5 2 3 3 2 2 2 4" xfId="38520"/>
    <cellStyle name="Normal 5 2 3 3 2 2 3" xfId="38521"/>
    <cellStyle name="Normal 5 2 3 3 2 2 3 2" xfId="38522"/>
    <cellStyle name="Normal 5 2 3 3 2 2 3 2 2" xfId="38523"/>
    <cellStyle name="Normal 5 2 3 3 2 2 3 2 3" xfId="57664"/>
    <cellStyle name="Normal 5 2 3 3 2 2 3 3" xfId="38524"/>
    <cellStyle name="Normal 5 2 3 3 2 2 3 4" xfId="38525"/>
    <cellStyle name="Normal 5 2 3 3 2 2 4" xfId="38526"/>
    <cellStyle name="Normal 5 2 3 3 2 2 4 2" xfId="38527"/>
    <cellStyle name="Normal 5 2 3 3 2 2 4 3" xfId="57665"/>
    <cellStyle name="Normal 5 2 3 3 2 2 5" xfId="38528"/>
    <cellStyle name="Normal 5 2 3 3 2 2 6" xfId="38529"/>
    <cellStyle name="Normal 5 2 3 3 2 3" xfId="38530"/>
    <cellStyle name="Normal 5 2 3 3 2 3 2" xfId="38531"/>
    <cellStyle name="Normal 5 2 3 3 2 3 2 2" xfId="38532"/>
    <cellStyle name="Normal 5 2 3 3 2 3 2 3" xfId="57666"/>
    <cellStyle name="Normal 5 2 3 3 2 3 3" xfId="38533"/>
    <cellStyle name="Normal 5 2 3 3 2 3 4" xfId="38534"/>
    <cellStyle name="Normal 5 2 3 3 2 4" xfId="38535"/>
    <cellStyle name="Normal 5 2 3 3 2 4 2" xfId="38536"/>
    <cellStyle name="Normal 5 2 3 3 2 4 2 2" xfId="38537"/>
    <cellStyle name="Normal 5 2 3 3 2 4 2 3" xfId="57667"/>
    <cellStyle name="Normal 5 2 3 3 2 4 3" xfId="38538"/>
    <cellStyle name="Normal 5 2 3 3 2 4 4" xfId="38539"/>
    <cellStyle name="Normal 5 2 3 3 2 5" xfId="38540"/>
    <cellStyle name="Normal 5 2 3 3 2 5 2" xfId="38541"/>
    <cellStyle name="Normal 5 2 3 3 2 5 3" xfId="57668"/>
    <cellStyle name="Normal 5 2 3 3 2 6" xfId="38542"/>
    <cellStyle name="Normal 5 2 3 3 2 7" xfId="38543"/>
    <cellStyle name="Normal 5 2 3 3 3" xfId="38544"/>
    <cellStyle name="Normal 5 2 3 3 3 2" xfId="38545"/>
    <cellStyle name="Normal 5 2 3 3 3 2 2" xfId="38546"/>
    <cellStyle name="Normal 5 2 3 3 3 2 2 2" xfId="38547"/>
    <cellStyle name="Normal 5 2 3 3 3 2 2 3" xfId="57669"/>
    <cellStyle name="Normal 5 2 3 3 3 2 3" xfId="38548"/>
    <cellStyle name="Normal 5 2 3 3 3 2 4" xfId="38549"/>
    <cellStyle name="Normal 5 2 3 3 3 3" xfId="38550"/>
    <cellStyle name="Normal 5 2 3 3 3 3 2" xfId="38551"/>
    <cellStyle name="Normal 5 2 3 3 3 3 2 2" xfId="38552"/>
    <cellStyle name="Normal 5 2 3 3 3 3 2 3" xfId="57670"/>
    <cellStyle name="Normal 5 2 3 3 3 3 3" xfId="38553"/>
    <cellStyle name="Normal 5 2 3 3 3 3 4" xfId="38554"/>
    <cellStyle name="Normal 5 2 3 3 3 4" xfId="38555"/>
    <cellStyle name="Normal 5 2 3 3 3 4 2" xfId="38556"/>
    <cellStyle name="Normal 5 2 3 3 3 4 3" xfId="57671"/>
    <cellStyle name="Normal 5 2 3 3 3 5" xfId="38557"/>
    <cellStyle name="Normal 5 2 3 3 3 6" xfId="38558"/>
    <cellStyle name="Normal 5 2 3 3 4" xfId="38559"/>
    <cellStyle name="Normal 5 2 3 3 4 2" xfId="38560"/>
    <cellStyle name="Normal 5 2 3 3 4 2 2" xfId="38561"/>
    <cellStyle name="Normal 5 2 3 3 4 2 2 2" xfId="38562"/>
    <cellStyle name="Normal 5 2 3 3 4 2 2 3" xfId="57672"/>
    <cellStyle name="Normal 5 2 3 3 4 2 3" xfId="38563"/>
    <cellStyle name="Normal 5 2 3 3 4 2 4" xfId="38564"/>
    <cellStyle name="Normal 5 2 3 3 4 3" xfId="38565"/>
    <cellStyle name="Normal 5 2 3 3 4 3 2" xfId="38566"/>
    <cellStyle name="Normal 5 2 3 3 4 3 3" xfId="57673"/>
    <cellStyle name="Normal 5 2 3 3 4 4" xfId="38567"/>
    <cellStyle name="Normal 5 2 3 3 4 5" xfId="38568"/>
    <cellStyle name="Normal 5 2 3 3 5" xfId="38569"/>
    <cellStyle name="Normal 5 2 3 3 5 2" xfId="38570"/>
    <cellStyle name="Normal 5 2 3 3 5 2 2" xfId="38571"/>
    <cellStyle name="Normal 5 2 3 3 5 2 3" xfId="57674"/>
    <cellStyle name="Normal 5 2 3 3 5 3" xfId="38572"/>
    <cellStyle name="Normal 5 2 3 3 5 4" xfId="38573"/>
    <cellStyle name="Normal 5 2 3 3 6" xfId="38574"/>
    <cellStyle name="Normal 5 2 3 3 6 2" xfId="38575"/>
    <cellStyle name="Normal 5 2 3 3 6 2 2" xfId="38576"/>
    <cellStyle name="Normal 5 2 3 3 6 2 3" xfId="57675"/>
    <cellStyle name="Normal 5 2 3 3 6 3" xfId="38577"/>
    <cellStyle name="Normal 5 2 3 3 6 4" xfId="38578"/>
    <cellStyle name="Normal 5 2 3 3 7" xfId="38579"/>
    <cellStyle name="Normal 5 2 3 3 7 2" xfId="38580"/>
    <cellStyle name="Normal 5 2 3 3 7 3" xfId="57676"/>
    <cellStyle name="Normal 5 2 3 3 8" xfId="38581"/>
    <cellStyle name="Normal 5 2 3 3 9" xfId="38582"/>
    <cellStyle name="Normal 5 2 3 4" xfId="38583"/>
    <cellStyle name="Normal 5 2 3 4 2" xfId="38584"/>
    <cellStyle name="Normal 5 2 3 4 2 2" xfId="38585"/>
    <cellStyle name="Normal 5 2 3 4 2 2 2" xfId="38586"/>
    <cellStyle name="Normal 5 2 3 4 2 2 2 2" xfId="38587"/>
    <cellStyle name="Normal 5 2 3 4 2 2 2 3" xfId="57677"/>
    <cellStyle name="Normal 5 2 3 4 2 2 3" xfId="38588"/>
    <cellStyle name="Normal 5 2 3 4 2 2 4" xfId="38589"/>
    <cellStyle name="Normal 5 2 3 4 2 3" xfId="38590"/>
    <cellStyle name="Normal 5 2 3 4 2 3 2" xfId="38591"/>
    <cellStyle name="Normal 5 2 3 4 2 3 2 2" xfId="38592"/>
    <cellStyle name="Normal 5 2 3 4 2 3 2 3" xfId="57678"/>
    <cellStyle name="Normal 5 2 3 4 2 3 3" xfId="38593"/>
    <cellStyle name="Normal 5 2 3 4 2 3 4" xfId="38594"/>
    <cellStyle name="Normal 5 2 3 4 2 4" xfId="38595"/>
    <cellStyle name="Normal 5 2 3 4 2 4 2" xfId="38596"/>
    <cellStyle name="Normal 5 2 3 4 2 4 3" xfId="57679"/>
    <cellStyle name="Normal 5 2 3 4 2 5" xfId="38597"/>
    <cellStyle name="Normal 5 2 3 4 2 6" xfId="38598"/>
    <cellStyle name="Normal 5 2 3 4 3" xfId="38599"/>
    <cellStyle name="Normal 5 2 3 4 3 2" xfId="38600"/>
    <cellStyle name="Normal 5 2 3 4 3 2 2" xfId="38601"/>
    <cellStyle name="Normal 5 2 3 4 3 2 3" xfId="57680"/>
    <cellStyle name="Normal 5 2 3 4 3 3" xfId="38602"/>
    <cellStyle name="Normal 5 2 3 4 3 4" xfId="38603"/>
    <cellStyle name="Normal 5 2 3 4 4" xfId="38604"/>
    <cellStyle name="Normal 5 2 3 4 4 2" xfId="38605"/>
    <cellStyle name="Normal 5 2 3 4 4 2 2" xfId="38606"/>
    <cellStyle name="Normal 5 2 3 4 4 2 3" xfId="57681"/>
    <cellStyle name="Normal 5 2 3 4 4 3" xfId="38607"/>
    <cellStyle name="Normal 5 2 3 4 4 4" xfId="38608"/>
    <cellStyle name="Normal 5 2 3 4 5" xfId="38609"/>
    <cellStyle name="Normal 5 2 3 4 5 2" xfId="38610"/>
    <cellStyle name="Normal 5 2 3 4 5 3" xfId="57682"/>
    <cellStyle name="Normal 5 2 3 4 6" xfId="38611"/>
    <cellStyle name="Normal 5 2 3 4 7" xfId="38612"/>
    <cellStyle name="Normal 5 2 3 5" xfId="38613"/>
    <cellStyle name="Normal 5 2 3 5 2" xfId="38614"/>
    <cellStyle name="Normal 5 2 3 5 2 2" xfId="38615"/>
    <cellStyle name="Normal 5 2 3 5 2 2 2" xfId="38616"/>
    <cellStyle name="Normal 5 2 3 5 2 2 3" xfId="57683"/>
    <cellStyle name="Normal 5 2 3 5 2 3" xfId="38617"/>
    <cellStyle name="Normal 5 2 3 5 2 4" xfId="38618"/>
    <cellStyle name="Normal 5 2 3 5 3" xfId="38619"/>
    <cellStyle name="Normal 5 2 3 5 3 2" xfId="38620"/>
    <cellStyle name="Normal 5 2 3 5 3 2 2" xfId="38621"/>
    <cellStyle name="Normal 5 2 3 5 3 2 3" xfId="57684"/>
    <cellStyle name="Normal 5 2 3 5 3 3" xfId="38622"/>
    <cellStyle name="Normal 5 2 3 5 3 4" xfId="38623"/>
    <cellStyle name="Normal 5 2 3 5 4" xfId="38624"/>
    <cellStyle name="Normal 5 2 3 5 4 2" xfId="38625"/>
    <cellStyle name="Normal 5 2 3 5 4 3" xfId="57685"/>
    <cellStyle name="Normal 5 2 3 5 5" xfId="38626"/>
    <cellStyle name="Normal 5 2 3 5 6" xfId="38627"/>
    <cellStyle name="Normal 5 2 3 6" xfId="38628"/>
    <cellStyle name="Normal 5 2 3 6 2" xfId="38629"/>
    <cellStyle name="Normal 5 2 3 6 2 2" xfId="38630"/>
    <cellStyle name="Normal 5 2 3 6 2 2 2" xfId="38631"/>
    <cellStyle name="Normal 5 2 3 6 2 2 3" xfId="57686"/>
    <cellStyle name="Normal 5 2 3 6 2 3" xfId="38632"/>
    <cellStyle name="Normal 5 2 3 6 2 4" xfId="38633"/>
    <cellStyle name="Normal 5 2 3 6 3" xfId="38634"/>
    <cellStyle name="Normal 5 2 3 6 3 2" xfId="38635"/>
    <cellStyle name="Normal 5 2 3 6 3 3" xfId="57687"/>
    <cellStyle name="Normal 5 2 3 6 4" xfId="38636"/>
    <cellStyle name="Normal 5 2 3 6 5" xfId="38637"/>
    <cellStyle name="Normal 5 2 3 7" xfId="38638"/>
    <cellStyle name="Normal 5 2 3 7 2" xfId="38639"/>
    <cellStyle name="Normal 5 2 3 7 2 2" xfId="38640"/>
    <cellStyle name="Normal 5 2 3 7 2 3" xfId="57688"/>
    <cellStyle name="Normal 5 2 3 7 3" xfId="38641"/>
    <cellStyle name="Normal 5 2 3 7 4" xfId="38642"/>
    <cellStyle name="Normal 5 2 3 8" xfId="38643"/>
    <cellStyle name="Normal 5 2 3 8 2" xfId="38644"/>
    <cellStyle name="Normal 5 2 3 8 2 2" xfId="38645"/>
    <cellStyle name="Normal 5 2 3 8 2 3" xfId="57689"/>
    <cellStyle name="Normal 5 2 3 8 3" xfId="38646"/>
    <cellStyle name="Normal 5 2 3 8 4" xfId="38647"/>
    <cellStyle name="Normal 5 2 3 9" xfId="38648"/>
    <cellStyle name="Normal 5 2 3 9 2" xfId="38649"/>
    <cellStyle name="Normal 5 2 3 9 3" xfId="57690"/>
    <cellStyle name="Normal 5 2 4" xfId="38650"/>
    <cellStyle name="Normal 5 2 4 10" xfId="38651"/>
    <cellStyle name="Normal 5 2 4 11" xfId="38652"/>
    <cellStyle name="Normal 5 2 4 2" xfId="38653"/>
    <cellStyle name="Normal 5 2 4 2 10" xfId="38654"/>
    <cellStyle name="Normal 5 2 4 2 2" xfId="38655"/>
    <cellStyle name="Normal 5 2 4 2 2 2" xfId="38656"/>
    <cellStyle name="Normal 5 2 4 2 2 2 2" xfId="38657"/>
    <cellStyle name="Normal 5 2 4 2 2 2 2 2" xfId="38658"/>
    <cellStyle name="Normal 5 2 4 2 2 2 2 2 2" xfId="38659"/>
    <cellStyle name="Normal 5 2 4 2 2 2 2 2 2 2" xfId="38660"/>
    <cellStyle name="Normal 5 2 4 2 2 2 2 2 2 3" xfId="57691"/>
    <cellStyle name="Normal 5 2 4 2 2 2 2 2 3" xfId="38661"/>
    <cellStyle name="Normal 5 2 4 2 2 2 2 2 4" xfId="38662"/>
    <cellStyle name="Normal 5 2 4 2 2 2 2 3" xfId="38663"/>
    <cellStyle name="Normal 5 2 4 2 2 2 2 3 2" xfId="38664"/>
    <cellStyle name="Normal 5 2 4 2 2 2 2 3 2 2" xfId="38665"/>
    <cellStyle name="Normal 5 2 4 2 2 2 2 3 2 3" xfId="57692"/>
    <cellStyle name="Normal 5 2 4 2 2 2 2 3 3" xfId="38666"/>
    <cellStyle name="Normal 5 2 4 2 2 2 2 3 4" xfId="38667"/>
    <cellStyle name="Normal 5 2 4 2 2 2 2 4" xfId="38668"/>
    <cellStyle name="Normal 5 2 4 2 2 2 2 4 2" xfId="38669"/>
    <cellStyle name="Normal 5 2 4 2 2 2 2 4 3" xfId="57693"/>
    <cellStyle name="Normal 5 2 4 2 2 2 2 5" xfId="38670"/>
    <cellStyle name="Normal 5 2 4 2 2 2 2 6" xfId="38671"/>
    <cellStyle name="Normal 5 2 4 2 2 2 3" xfId="38672"/>
    <cellStyle name="Normal 5 2 4 2 2 2 3 2" xfId="38673"/>
    <cellStyle name="Normal 5 2 4 2 2 2 3 2 2" xfId="38674"/>
    <cellStyle name="Normal 5 2 4 2 2 2 3 2 3" xfId="57694"/>
    <cellStyle name="Normal 5 2 4 2 2 2 3 3" xfId="38675"/>
    <cellStyle name="Normal 5 2 4 2 2 2 3 4" xfId="38676"/>
    <cellStyle name="Normal 5 2 4 2 2 2 4" xfId="38677"/>
    <cellStyle name="Normal 5 2 4 2 2 2 4 2" xfId="38678"/>
    <cellStyle name="Normal 5 2 4 2 2 2 4 2 2" xfId="38679"/>
    <cellStyle name="Normal 5 2 4 2 2 2 4 2 3" xfId="57695"/>
    <cellStyle name="Normal 5 2 4 2 2 2 4 3" xfId="38680"/>
    <cellStyle name="Normal 5 2 4 2 2 2 4 4" xfId="38681"/>
    <cellStyle name="Normal 5 2 4 2 2 2 5" xfId="38682"/>
    <cellStyle name="Normal 5 2 4 2 2 2 5 2" xfId="38683"/>
    <cellStyle name="Normal 5 2 4 2 2 2 5 3" xfId="57696"/>
    <cellStyle name="Normal 5 2 4 2 2 2 6" xfId="38684"/>
    <cellStyle name="Normal 5 2 4 2 2 2 7" xfId="38685"/>
    <cellStyle name="Normal 5 2 4 2 2 3" xfId="38686"/>
    <cellStyle name="Normal 5 2 4 2 2 3 2" xfId="38687"/>
    <cellStyle name="Normal 5 2 4 2 2 3 2 2" xfId="38688"/>
    <cellStyle name="Normal 5 2 4 2 2 3 2 2 2" xfId="38689"/>
    <cellStyle name="Normal 5 2 4 2 2 3 2 2 3" xfId="57697"/>
    <cellStyle name="Normal 5 2 4 2 2 3 2 3" xfId="38690"/>
    <cellStyle name="Normal 5 2 4 2 2 3 2 4" xfId="38691"/>
    <cellStyle name="Normal 5 2 4 2 2 3 3" xfId="38692"/>
    <cellStyle name="Normal 5 2 4 2 2 3 3 2" xfId="38693"/>
    <cellStyle name="Normal 5 2 4 2 2 3 3 2 2" xfId="38694"/>
    <cellStyle name="Normal 5 2 4 2 2 3 3 2 3" xfId="57698"/>
    <cellStyle name="Normal 5 2 4 2 2 3 3 3" xfId="38695"/>
    <cellStyle name="Normal 5 2 4 2 2 3 3 4" xfId="38696"/>
    <cellStyle name="Normal 5 2 4 2 2 3 4" xfId="38697"/>
    <cellStyle name="Normal 5 2 4 2 2 3 4 2" xfId="38698"/>
    <cellStyle name="Normal 5 2 4 2 2 3 4 3" xfId="57699"/>
    <cellStyle name="Normal 5 2 4 2 2 3 5" xfId="38699"/>
    <cellStyle name="Normal 5 2 4 2 2 3 6" xfId="38700"/>
    <cellStyle name="Normal 5 2 4 2 2 4" xfId="38701"/>
    <cellStyle name="Normal 5 2 4 2 2 4 2" xfId="38702"/>
    <cellStyle name="Normal 5 2 4 2 2 4 2 2" xfId="38703"/>
    <cellStyle name="Normal 5 2 4 2 2 4 2 3" xfId="57700"/>
    <cellStyle name="Normal 5 2 4 2 2 4 3" xfId="38704"/>
    <cellStyle name="Normal 5 2 4 2 2 4 4" xfId="38705"/>
    <cellStyle name="Normal 5 2 4 2 2 5" xfId="38706"/>
    <cellStyle name="Normal 5 2 4 2 2 5 2" xfId="38707"/>
    <cellStyle name="Normal 5 2 4 2 2 5 2 2" xfId="38708"/>
    <cellStyle name="Normal 5 2 4 2 2 5 2 3" xfId="57701"/>
    <cellStyle name="Normal 5 2 4 2 2 5 3" xfId="38709"/>
    <cellStyle name="Normal 5 2 4 2 2 5 4" xfId="38710"/>
    <cellStyle name="Normal 5 2 4 2 2 6" xfId="38711"/>
    <cellStyle name="Normal 5 2 4 2 2 6 2" xfId="38712"/>
    <cellStyle name="Normal 5 2 4 2 2 6 3" xfId="57702"/>
    <cellStyle name="Normal 5 2 4 2 2 7" xfId="38713"/>
    <cellStyle name="Normal 5 2 4 2 2 8" xfId="38714"/>
    <cellStyle name="Normal 5 2 4 2 3" xfId="38715"/>
    <cellStyle name="Normal 5 2 4 2 3 2" xfId="38716"/>
    <cellStyle name="Normal 5 2 4 2 3 2 2" xfId="38717"/>
    <cellStyle name="Normal 5 2 4 2 3 2 2 2" xfId="38718"/>
    <cellStyle name="Normal 5 2 4 2 3 2 2 2 2" xfId="38719"/>
    <cellStyle name="Normal 5 2 4 2 3 2 2 2 3" xfId="57703"/>
    <cellStyle name="Normal 5 2 4 2 3 2 2 3" xfId="38720"/>
    <cellStyle name="Normal 5 2 4 2 3 2 2 4" xfId="38721"/>
    <cellStyle name="Normal 5 2 4 2 3 2 3" xfId="38722"/>
    <cellStyle name="Normal 5 2 4 2 3 2 3 2" xfId="38723"/>
    <cellStyle name="Normal 5 2 4 2 3 2 3 2 2" xfId="38724"/>
    <cellStyle name="Normal 5 2 4 2 3 2 3 2 3" xfId="57704"/>
    <cellStyle name="Normal 5 2 4 2 3 2 3 3" xfId="38725"/>
    <cellStyle name="Normal 5 2 4 2 3 2 3 4" xfId="38726"/>
    <cellStyle name="Normal 5 2 4 2 3 2 4" xfId="38727"/>
    <cellStyle name="Normal 5 2 4 2 3 2 4 2" xfId="38728"/>
    <cellStyle name="Normal 5 2 4 2 3 2 4 3" xfId="57705"/>
    <cellStyle name="Normal 5 2 4 2 3 2 5" xfId="38729"/>
    <cellStyle name="Normal 5 2 4 2 3 2 6" xfId="38730"/>
    <cellStyle name="Normal 5 2 4 2 3 3" xfId="38731"/>
    <cellStyle name="Normal 5 2 4 2 3 3 2" xfId="38732"/>
    <cellStyle name="Normal 5 2 4 2 3 3 2 2" xfId="38733"/>
    <cellStyle name="Normal 5 2 4 2 3 3 2 3" xfId="57706"/>
    <cellStyle name="Normal 5 2 4 2 3 3 3" xfId="38734"/>
    <cellStyle name="Normal 5 2 4 2 3 3 4" xfId="38735"/>
    <cellStyle name="Normal 5 2 4 2 3 4" xfId="38736"/>
    <cellStyle name="Normal 5 2 4 2 3 4 2" xfId="38737"/>
    <cellStyle name="Normal 5 2 4 2 3 4 2 2" xfId="38738"/>
    <cellStyle name="Normal 5 2 4 2 3 4 2 3" xfId="57707"/>
    <cellStyle name="Normal 5 2 4 2 3 4 3" xfId="38739"/>
    <cellStyle name="Normal 5 2 4 2 3 4 4" xfId="38740"/>
    <cellStyle name="Normal 5 2 4 2 3 5" xfId="38741"/>
    <cellStyle name="Normal 5 2 4 2 3 5 2" xfId="38742"/>
    <cellStyle name="Normal 5 2 4 2 3 5 3" xfId="57708"/>
    <cellStyle name="Normal 5 2 4 2 3 6" xfId="38743"/>
    <cellStyle name="Normal 5 2 4 2 3 7" xfId="38744"/>
    <cellStyle name="Normal 5 2 4 2 4" xfId="38745"/>
    <cellStyle name="Normal 5 2 4 2 4 2" xfId="38746"/>
    <cellStyle name="Normal 5 2 4 2 4 2 2" xfId="38747"/>
    <cellStyle name="Normal 5 2 4 2 4 2 2 2" xfId="38748"/>
    <cellStyle name="Normal 5 2 4 2 4 2 2 3" xfId="57709"/>
    <cellStyle name="Normal 5 2 4 2 4 2 3" xfId="38749"/>
    <cellStyle name="Normal 5 2 4 2 4 2 4" xfId="38750"/>
    <cellStyle name="Normal 5 2 4 2 4 3" xfId="38751"/>
    <cellStyle name="Normal 5 2 4 2 4 3 2" xfId="38752"/>
    <cellStyle name="Normal 5 2 4 2 4 3 2 2" xfId="38753"/>
    <cellStyle name="Normal 5 2 4 2 4 3 2 3" xfId="57710"/>
    <cellStyle name="Normal 5 2 4 2 4 3 3" xfId="38754"/>
    <cellStyle name="Normal 5 2 4 2 4 3 4" xfId="38755"/>
    <cellStyle name="Normal 5 2 4 2 4 4" xfId="38756"/>
    <cellStyle name="Normal 5 2 4 2 4 4 2" xfId="38757"/>
    <cellStyle name="Normal 5 2 4 2 4 4 3" xfId="57711"/>
    <cellStyle name="Normal 5 2 4 2 4 5" xfId="38758"/>
    <cellStyle name="Normal 5 2 4 2 4 6" xfId="38759"/>
    <cellStyle name="Normal 5 2 4 2 5" xfId="38760"/>
    <cellStyle name="Normal 5 2 4 2 5 2" xfId="38761"/>
    <cellStyle name="Normal 5 2 4 2 5 2 2" xfId="38762"/>
    <cellStyle name="Normal 5 2 4 2 5 2 2 2" xfId="38763"/>
    <cellStyle name="Normal 5 2 4 2 5 2 2 3" xfId="57712"/>
    <cellStyle name="Normal 5 2 4 2 5 2 3" xfId="38764"/>
    <cellStyle name="Normal 5 2 4 2 5 2 4" xfId="38765"/>
    <cellStyle name="Normal 5 2 4 2 5 3" xfId="38766"/>
    <cellStyle name="Normal 5 2 4 2 5 3 2" xfId="38767"/>
    <cellStyle name="Normal 5 2 4 2 5 3 3" xfId="57713"/>
    <cellStyle name="Normal 5 2 4 2 5 4" xfId="38768"/>
    <cellStyle name="Normal 5 2 4 2 5 5" xfId="38769"/>
    <cellStyle name="Normal 5 2 4 2 6" xfId="38770"/>
    <cellStyle name="Normal 5 2 4 2 6 2" xfId="38771"/>
    <cellStyle name="Normal 5 2 4 2 6 2 2" xfId="38772"/>
    <cellStyle name="Normal 5 2 4 2 6 2 3" xfId="57714"/>
    <cellStyle name="Normal 5 2 4 2 6 3" xfId="38773"/>
    <cellStyle name="Normal 5 2 4 2 6 4" xfId="38774"/>
    <cellStyle name="Normal 5 2 4 2 7" xfId="38775"/>
    <cellStyle name="Normal 5 2 4 2 7 2" xfId="38776"/>
    <cellStyle name="Normal 5 2 4 2 7 2 2" xfId="38777"/>
    <cellStyle name="Normal 5 2 4 2 7 2 3" xfId="57715"/>
    <cellStyle name="Normal 5 2 4 2 7 3" xfId="38778"/>
    <cellStyle name="Normal 5 2 4 2 7 4" xfId="38779"/>
    <cellStyle name="Normal 5 2 4 2 8" xfId="38780"/>
    <cellStyle name="Normal 5 2 4 2 8 2" xfId="38781"/>
    <cellStyle name="Normal 5 2 4 2 8 3" xfId="57716"/>
    <cellStyle name="Normal 5 2 4 2 9" xfId="38782"/>
    <cellStyle name="Normal 5 2 4 3" xfId="38783"/>
    <cellStyle name="Normal 5 2 4 3 2" xfId="38784"/>
    <cellStyle name="Normal 5 2 4 3 2 2" xfId="38785"/>
    <cellStyle name="Normal 5 2 4 3 2 2 2" xfId="38786"/>
    <cellStyle name="Normal 5 2 4 3 2 2 2 2" xfId="38787"/>
    <cellStyle name="Normal 5 2 4 3 2 2 2 2 2" xfId="38788"/>
    <cellStyle name="Normal 5 2 4 3 2 2 2 2 3" xfId="57717"/>
    <cellStyle name="Normal 5 2 4 3 2 2 2 3" xfId="38789"/>
    <cellStyle name="Normal 5 2 4 3 2 2 2 4" xfId="38790"/>
    <cellStyle name="Normal 5 2 4 3 2 2 3" xfId="38791"/>
    <cellStyle name="Normal 5 2 4 3 2 2 3 2" xfId="38792"/>
    <cellStyle name="Normal 5 2 4 3 2 2 3 2 2" xfId="38793"/>
    <cellStyle name="Normal 5 2 4 3 2 2 3 2 3" xfId="57718"/>
    <cellStyle name="Normal 5 2 4 3 2 2 3 3" xfId="38794"/>
    <cellStyle name="Normal 5 2 4 3 2 2 3 4" xfId="38795"/>
    <cellStyle name="Normal 5 2 4 3 2 2 4" xfId="38796"/>
    <cellStyle name="Normal 5 2 4 3 2 2 4 2" xfId="38797"/>
    <cellStyle name="Normal 5 2 4 3 2 2 4 3" xfId="57719"/>
    <cellStyle name="Normal 5 2 4 3 2 2 5" xfId="38798"/>
    <cellStyle name="Normal 5 2 4 3 2 2 6" xfId="38799"/>
    <cellStyle name="Normal 5 2 4 3 2 3" xfId="38800"/>
    <cellStyle name="Normal 5 2 4 3 2 3 2" xfId="38801"/>
    <cellStyle name="Normal 5 2 4 3 2 3 2 2" xfId="38802"/>
    <cellStyle name="Normal 5 2 4 3 2 3 2 3" xfId="57720"/>
    <cellStyle name="Normal 5 2 4 3 2 3 3" xfId="38803"/>
    <cellStyle name="Normal 5 2 4 3 2 3 4" xfId="38804"/>
    <cellStyle name="Normal 5 2 4 3 2 4" xfId="38805"/>
    <cellStyle name="Normal 5 2 4 3 2 4 2" xfId="38806"/>
    <cellStyle name="Normal 5 2 4 3 2 4 2 2" xfId="38807"/>
    <cellStyle name="Normal 5 2 4 3 2 4 2 3" xfId="57721"/>
    <cellStyle name="Normal 5 2 4 3 2 4 3" xfId="38808"/>
    <cellStyle name="Normal 5 2 4 3 2 4 4" xfId="38809"/>
    <cellStyle name="Normal 5 2 4 3 2 5" xfId="38810"/>
    <cellStyle name="Normal 5 2 4 3 2 5 2" xfId="38811"/>
    <cellStyle name="Normal 5 2 4 3 2 5 3" xfId="57722"/>
    <cellStyle name="Normal 5 2 4 3 2 6" xfId="38812"/>
    <cellStyle name="Normal 5 2 4 3 2 7" xfId="38813"/>
    <cellStyle name="Normal 5 2 4 3 3" xfId="38814"/>
    <cellStyle name="Normal 5 2 4 3 3 2" xfId="38815"/>
    <cellStyle name="Normal 5 2 4 3 3 2 2" xfId="38816"/>
    <cellStyle name="Normal 5 2 4 3 3 2 2 2" xfId="38817"/>
    <cellStyle name="Normal 5 2 4 3 3 2 2 3" xfId="57723"/>
    <cellStyle name="Normal 5 2 4 3 3 2 3" xfId="38818"/>
    <cellStyle name="Normal 5 2 4 3 3 2 4" xfId="38819"/>
    <cellStyle name="Normal 5 2 4 3 3 3" xfId="38820"/>
    <cellStyle name="Normal 5 2 4 3 3 3 2" xfId="38821"/>
    <cellStyle name="Normal 5 2 4 3 3 3 2 2" xfId="38822"/>
    <cellStyle name="Normal 5 2 4 3 3 3 2 3" xfId="57724"/>
    <cellStyle name="Normal 5 2 4 3 3 3 3" xfId="38823"/>
    <cellStyle name="Normal 5 2 4 3 3 3 4" xfId="38824"/>
    <cellStyle name="Normal 5 2 4 3 3 4" xfId="38825"/>
    <cellStyle name="Normal 5 2 4 3 3 4 2" xfId="38826"/>
    <cellStyle name="Normal 5 2 4 3 3 4 3" xfId="57725"/>
    <cellStyle name="Normal 5 2 4 3 3 5" xfId="38827"/>
    <cellStyle name="Normal 5 2 4 3 3 6" xfId="38828"/>
    <cellStyle name="Normal 5 2 4 3 4" xfId="38829"/>
    <cellStyle name="Normal 5 2 4 3 4 2" xfId="38830"/>
    <cellStyle name="Normal 5 2 4 3 4 2 2" xfId="38831"/>
    <cellStyle name="Normal 5 2 4 3 4 2 2 2" xfId="38832"/>
    <cellStyle name="Normal 5 2 4 3 4 2 2 3" xfId="57726"/>
    <cellStyle name="Normal 5 2 4 3 4 2 3" xfId="38833"/>
    <cellStyle name="Normal 5 2 4 3 4 2 4" xfId="38834"/>
    <cellStyle name="Normal 5 2 4 3 4 3" xfId="38835"/>
    <cellStyle name="Normal 5 2 4 3 4 3 2" xfId="38836"/>
    <cellStyle name="Normal 5 2 4 3 4 3 3" xfId="57727"/>
    <cellStyle name="Normal 5 2 4 3 4 4" xfId="38837"/>
    <cellStyle name="Normal 5 2 4 3 4 5" xfId="38838"/>
    <cellStyle name="Normal 5 2 4 3 5" xfId="38839"/>
    <cellStyle name="Normal 5 2 4 3 5 2" xfId="38840"/>
    <cellStyle name="Normal 5 2 4 3 5 2 2" xfId="38841"/>
    <cellStyle name="Normal 5 2 4 3 5 2 3" xfId="57728"/>
    <cellStyle name="Normal 5 2 4 3 5 3" xfId="38842"/>
    <cellStyle name="Normal 5 2 4 3 5 4" xfId="38843"/>
    <cellStyle name="Normal 5 2 4 3 6" xfId="38844"/>
    <cellStyle name="Normal 5 2 4 3 6 2" xfId="38845"/>
    <cellStyle name="Normal 5 2 4 3 6 2 2" xfId="38846"/>
    <cellStyle name="Normal 5 2 4 3 6 2 3" xfId="57729"/>
    <cellStyle name="Normal 5 2 4 3 6 3" xfId="38847"/>
    <cellStyle name="Normal 5 2 4 3 6 4" xfId="38848"/>
    <cellStyle name="Normal 5 2 4 3 7" xfId="38849"/>
    <cellStyle name="Normal 5 2 4 3 7 2" xfId="38850"/>
    <cellStyle name="Normal 5 2 4 3 7 3" xfId="57730"/>
    <cellStyle name="Normal 5 2 4 3 8" xfId="38851"/>
    <cellStyle name="Normal 5 2 4 3 9" xfId="38852"/>
    <cellStyle name="Normal 5 2 4 4" xfId="38853"/>
    <cellStyle name="Normal 5 2 4 4 2" xfId="38854"/>
    <cellStyle name="Normal 5 2 4 4 2 2" xfId="38855"/>
    <cellStyle name="Normal 5 2 4 4 2 2 2" xfId="38856"/>
    <cellStyle name="Normal 5 2 4 4 2 2 2 2" xfId="38857"/>
    <cellStyle name="Normal 5 2 4 4 2 2 2 3" xfId="57731"/>
    <cellStyle name="Normal 5 2 4 4 2 2 3" xfId="38858"/>
    <cellStyle name="Normal 5 2 4 4 2 2 4" xfId="38859"/>
    <cellStyle name="Normal 5 2 4 4 2 3" xfId="38860"/>
    <cellStyle name="Normal 5 2 4 4 2 3 2" xfId="38861"/>
    <cellStyle name="Normal 5 2 4 4 2 3 2 2" xfId="38862"/>
    <cellStyle name="Normal 5 2 4 4 2 3 2 3" xfId="57732"/>
    <cellStyle name="Normal 5 2 4 4 2 3 3" xfId="38863"/>
    <cellStyle name="Normal 5 2 4 4 2 3 4" xfId="38864"/>
    <cellStyle name="Normal 5 2 4 4 2 4" xfId="38865"/>
    <cellStyle name="Normal 5 2 4 4 2 4 2" xfId="38866"/>
    <cellStyle name="Normal 5 2 4 4 2 4 3" xfId="57733"/>
    <cellStyle name="Normal 5 2 4 4 2 5" xfId="38867"/>
    <cellStyle name="Normal 5 2 4 4 2 6" xfId="38868"/>
    <cellStyle name="Normal 5 2 4 4 3" xfId="38869"/>
    <cellStyle name="Normal 5 2 4 4 3 2" xfId="38870"/>
    <cellStyle name="Normal 5 2 4 4 3 2 2" xfId="38871"/>
    <cellStyle name="Normal 5 2 4 4 3 2 3" xfId="57734"/>
    <cellStyle name="Normal 5 2 4 4 3 3" xfId="38872"/>
    <cellStyle name="Normal 5 2 4 4 3 4" xfId="38873"/>
    <cellStyle name="Normal 5 2 4 4 4" xfId="38874"/>
    <cellStyle name="Normal 5 2 4 4 4 2" xfId="38875"/>
    <cellStyle name="Normal 5 2 4 4 4 2 2" xfId="38876"/>
    <cellStyle name="Normal 5 2 4 4 4 2 3" xfId="57735"/>
    <cellStyle name="Normal 5 2 4 4 4 3" xfId="38877"/>
    <cellStyle name="Normal 5 2 4 4 4 4" xfId="38878"/>
    <cellStyle name="Normal 5 2 4 4 5" xfId="38879"/>
    <cellStyle name="Normal 5 2 4 4 5 2" xfId="38880"/>
    <cellStyle name="Normal 5 2 4 4 5 3" xfId="57736"/>
    <cellStyle name="Normal 5 2 4 4 6" xfId="38881"/>
    <cellStyle name="Normal 5 2 4 4 7" xfId="38882"/>
    <cellStyle name="Normal 5 2 4 5" xfId="38883"/>
    <cellStyle name="Normal 5 2 4 5 2" xfId="38884"/>
    <cellStyle name="Normal 5 2 4 5 2 2" xfId="38885"/>
    <cellStyle name="Normal 5 2 4 5 2 2 2" xfId="38886"/>
    <cellStyle name="Normal 5 2 4 5 2 2 3" xfId="57737"/>
    <cellStyle name="Normal 5 2 4 5 2 3" xfId="38887"/>
    <cellStyle name="Normal 5 2 4 5 2 4" xfId="38888"/>
    <cellStyle name="Normal 5 2 4 5 3" xfId="38889"/>
    <cellStyle name="Normal 5 2 4 5 3 2" xfId="38890"/>
    <cellStyle name="Normal 5 2 4 5 3 2 2" xfId="38891"/>
    <cellStyle name="Normal 5 2 4 5 3 2 3" xfId="57738"/>
    <cellStyle name="Normal 5 2 4 5 3 3" xfId="38892"/>
    <cellStyle name="Normal 5 2 4 5 3 4" xfId="38893"/>
    <cellStyle name="Normal 5 2 4 5 4" xfId="38894"/>
    <cellStyle name="Normal 5 2 4 5 4 2" xfId="38895"/>
    <cellStyle name="Normal 5 2 4 5 4 3" xfId="57739"/>
    <cellStyle name="Normal 5 2 4 5 5" xfId="38896"/>
    <cellStyle name="Normal 5 2 4 5 6" xfId="38897"/>
    <cellStyle name="Normal 5 2 4 6" xfId="38898"/>
    <cellStyle name="Normal 5 2 4 6 2" xfId="38899"/>
    <cellStyle name="Normal 5 2 4 6 2 2" xfId="38900"/>
    <cellStyle name="Normal 5 2 4 6 2 2 2" xfId="38901"/>
    <cellStyle name="Normal 5 2 4 6 2 2 3" xfId="57740"/>
    <cellStyle name="Normal 5 2 4 6 2 3" xfId="38902"/>
    <cellStyle name="Normal 5 2 4 6 2 4" xfId="38903"/>
    <cellStyle name="Normal 5 2 4 6 3" xfId="38904"/>
    <cellStyle name="Normal 5 2 4 6 3 2" xfId="38905"/>
    <cellStyle name="Normal 5 2 4 6 3 3" xfId="57741"/>
    <cellStyle name="Normal 5 2 4 6 4" xfId="38906"/>
    <cellStyle name="Normal 5 2 4 6 5" xfId="38907"/>
    <cellStyle name="Normal 5 2 4 7" xfId="38908"/>
    <cellStyle name="Normal 5 2 4 7 2" xfId="38909"/>
    <cellStyle name="Normal 5 2 4 7 2 2" xfId="38910"/>
    <cellStyle name="Normal 5 2 4 7 2 3" xfId="57742"/>
    <cellStyle name="Normal 5 2 4 7 3" xfId="38911"/>
    <cellStyle name="Normal 5 2 4 7 4" xfId="38912"/>
    <cellStyle name="Normal 5 2 4 8" xfId="38913"/>
    <cellStyle name="Normal 5 2 4 8 2" xfId="38914"/>
    <cellStyle name="Normal 5 2 4 8 2 2" xfId="38915"/>
    <cellStyle name="Normal 5 2 4 8 2 3" xfId="57743"/>
    <cellStyle name="Normal 5 2 4 8 3" xfId="38916"/>
    <cellStyle name="Normal 5 2 4 8 4" xfId="38917"/>
    <cellStyle name="Normal 5 2 4 9" xfId="38918"/>
    <cellStyle name="Normal 5 2 4 9 2" xfId="38919"/>
    <cellStyle name="Normal 5 2 4 9 3" xfId="57744"/>
    <cellStyle name="Normal 5 2 5" xfId="38920"/>
    <cellStyle name="Normal 5 2 5 10" xfId="38921"/>
    <cellStyle name="Normal 5 2 5 2" xfId="38922"/>
    <cellStyle name="Normal 5 2 5 2 2" xfId="38923"/>
    <cellStyle name="Normal 5 2 5 2 2 2" xfId="38924"/>
    <cellStyle name="Normal 5 2 5 2 2 2 2" xfId="38925"/>
    <cellStyle name="Normal 5 2 5 2 2 2 2 2" xfId="38926"/>
    <cellStyle name="Normal 5 2 5 2 2 2 2 2 2" xfId="38927"/>
    <cellStyle name="Normal 5 2 5 2 2 2 2 2 3" xfId="57745"/>
    <cellStyle name="Normal 5 2 5 2 2 2 2 3" xfId="38928"/>
    <cellStyle name="Normal 5 2 5 2 2 2 2 4" xfId="38929"/>
    <cellStyle name="Normal 5 2 5 2 2 2 3" xfId="38930"/>
    <cellStyle name="Normal 5 2 5 2 2 2 3 2" xfId="38931"/>
    <cellStyle name="Normal 5 2 5 2 2 2 3 2 2" xfId="38932"/>
    <cellStyle name="Normal 5 2 5 2 2 2 3 2 3" xfId="57746"/>
    <cellStyle name="Normal 5 2 5 2 2 2 3 3" xfId="38933"/>
    <cellStyle name="Normal 5 2 5 2 2 2 3 4" xfId="38934"/>
    <cellStyle name="Normal 5 2 5 2 2 2 4" xfId="38935"/>
    <cellStyle name="Normal 5 2 5 2 2 2 4 2" xfId="38936"/>
    <cellStyle name="Normal 5 2 5 2 2 2 4 3" xfId="57747"/>
    <cellStyle name="Normal 5 2 5 2 2 2 5" xfId="38937"/>
    <cellStyle name="Normal 5 2 5 2 2 2 6" xfId="38938"/>
    <cellStyle name="Normal 5 2 5 2 2 3" xfId="38939"/>
    <cellStyle name="Normal 5 2 5 2 2 3 2" xfId="38940"/>
    <cellStyle name="Normal 5 2 5 2 2 3 2 2" xfId="38941"/>
    <cellStyle name="Normal 5 2 5 2 2 3 2 3" xfId="57748"/>
    <cellStyle name="Normal 5 2 5 2 2 3 3" xfId="38942"/>
    <cellStyle name="Normal 5 2 5 2 2 3 4" xfId="38943"/>
    <cellStyle name="Normal 5 2 5 2 2 4" xfId="38944"/>
    <cellStyle name="Normal 5 2 5 2 2 4 2" xfId="38945"/>
    <cellStyle name="Normal 5 2 5 2 2 4 2 2" xfId="38946"/>
    <cellStyle name="Normal 5 2 5 2 2 4 2 3" xfId="57749"/>
    <cellStyle name="Normal 5 2 5 2 2 4 3" xfId="38947"/>
    <cellStyle name="Normal 5 2 5 2 2 4 4" xfId="38948"/>
    <cellStyle name="Normal 5 2 5 2 2 5" xfId="38949"/>
    <cellStyle name="Normal 5 2 5 2 2 5 2" xfId="38950"/>
    <cellStyle name="Normal 5 2 5 2 2 5 3" xfId="57750"/>
    <cellStyle name="Normal 5 2 5 2 2 6" xfId="38951"/>
    <cellStyle name="Normal 5 2 5 2 2 7" xfId="38952"/>
    <cellStyle name="Normal 5 2 5 2 3" xfId="38953"/>
    <cellStyle name="Normal 5 2 5 2 3 2" xfId="38954"/>
    <cellStyle name="Normal 5 2 5 2 3 2 2" xfId="38955"/>
    <cellStyle name="Normal 5 2 5 2 3 2 2 2" xfId="38956"/>
    <cellStyle name="Normal 5 2 5 2 3 2 2 3" xfId="57751"/>
    <cellStyle name="Normal 5 2 5 2 3 2 3" xfId="38957"/>
    <cellStyle name="Normal 5 2 5 2 3 2 4" xfId="38958"/>
    <cellStyle name="Normal 5 2 5 2 3 3" xfId="38959"/>
    <cellStyle name="Normal 5 2 5 2 3 3 2" xfId="38960"/>
    <cellStyle name="Normal 5 2 5 2 3 3 2 2" xfId="38961"/>
    <cellStyle name="Normal 5 2 5 2 3 3 2 3" xfId="57752"/>
    <cellStyle name="Normal 5 2 5 2 3 3 3" xfId="38962"/>
    <cellStyle name="Normal 5 2 5 2 3 3 4" xfId="38963"/>
    <cellStyle name="Normal 5 2 5 2 3 4" xfId="38964"/>
    <cellStyle name="Normal 5 2 5 2 3 4 2" xfId="38965"/>
    <cellStyle name="Normal 5 2 5 2 3 4 3" xfId="57753"/>
    <cellStyle name="Normal 5 2 5 2 3 5" xfId="38966"/>
    <cellStyle name="Normal 5 2 5 2 3 6" xfId="38967"/>
    <cellStyle name="Normal 5 2 5 2 4" xfId="38968"/>
    <cellStyle name="Normal 5 2 5 2 4 2" xfId="38969"/>
    <cellStyle name="Normal 5 2 5 2 4 2 2" xfId="38970"/>
    <cellStyle name="Normal 5 2 5 2 4 2 3" xfId="57754"/>
    <cellStyle name="Normal 5 2 5 2 4 3" xfId="38971"/>
    <cellStyle name="Normal 5 2 5 2 4 4" xfId="38972"/>
    <cellStyle name="Normal 5 2 5 2 5" xfId="38973"/>
    <cellStyle name="Normal 5 2 5 2 5 2" xfId="38974"/>
    <cellStyle name="Normal 5 2 5 2 5 2 2" xfId="38975"/>
    <cellStyle name="Normal 5 2 5 2 5 2 3" xfId="57755"/>
    <cellStyle name="Normal 5 2 5 2 5 3" xfId="38976"/>
    <cellStyle name="Normal 5 2 5 2 5 4" xfId="38977"/>
    <cellStyle name="Normal 5 2 5 2 6" xfId="38978"/>
    <cellStyle name="Normal 5 2 5 2 6 2" xfId="38979"/>
    <cellStyle name="Normal 5 2 5 2 6 3" xfId="57756"/>
    <cellStyle name="Normal 5 2 5 2 7" xfId="38980"/>
    <cellStyle name="Normal 5 2 5 2 8" xfId="38981"/>
    <cellStyle name="Normal 5 2 5 3" xfId="38982"/>
    <cellStyle name="Normal 5 2 5 3 2" xfId="38983"/>
    <cellStyle name="Normal 5 2 5 3 2 2" xfId="38984"/>
    <cellStyle name="Normal 5 2 5 3 2 2 2" xfId="38985"/>
    <cellStyle name="Normal 5 2 5 3 2 2 2 2" xfId="38986"/>
    <cellStyle name="Normal 5 2 5 3 2 2 2 3" xfId="57757"/>
    <cellStyle name="Normal 5 2 5 3 2 2 3" xfId="38987"/>
    <cellStyle name="Normal 5 2 5 3 2 2 4" xfId="38988"/>
    <cellStyle name="Normal 5 2 5 3 2 3" xfId="38989"/>
    <cellStyle name="Normal 5 2 5 3 2 3 2" xfId="38990"/>
    <cellStyle name="Normal 5 2 5 3 2 3 2 2" xfId="38991"/>
    <cellStyle name="Normal 5 2 5 3 2 3 2 3" xfId="57758"/>
    <cellStyle name="Normal 5 2 5 3 2 3 3" xfId="38992"/>
    <cellStyle name="Normal 5 2 5 3 2 3 4" xfId="38993"/>
    <cellStyle name="Normal 5 2 5 3 2 4" xfId="38994"/>
    <cellStyle name="Normal 5 2 5 3 2 4 2" xfId="38995"/>
    <cellStyle name="Normal 5 2 5 3 2 4 3" xfId="57759"/>
    <cellStyle name="Normal 5 2 5 3 2 5" xfId="38996"/>
    <cellStyle name="Normal 5 2 5 3 2 6" xfId="38997"/>
    <cellStyle name="Normal 5 2 5 3 3" xfId="38998"/>
    <cellStyle name="Normal 5 2 5 3 3 2" xfId="38999"/>
    <cellStyle name="Normal 5 2 5 3 3 2 2" xfId="39000"/>
    <cellStyle name="Normal 5 2 5 3 3 2 3" xfId="57760"/>
    <cellStyle name="Normal 5 2 5 3 3 3" xfId="39001"/>
    <cellStyle name="Normal 5 2 5 3 3 4" xfId="39002"/>
    <cellStyle name="Normal 5 2 5 3 4" xfId="39003"/>
    <cellStyle name="Normal 5 2 5 3 4 2" xfId="39004"/>
    <cellStyle name="Normal 5 2 5 3 4 2 2" xfId="39005"/>
    <cellStyle name="Normal 5 2 5 3 4 2 3" xfId="57761"/>
    <cellStyle name="Normal 5 2 5 3 4 3" xfId="39006"/>
    <cellStyle name="Normal 5 2 5 3 4 4" xfId="39007"/>
    <cellStyle name="Normal 5 2 5 3 5" xfId="39008"/>
    <cellStyle name="Normal 5 2 5 3 5 2" xfId="39009"/>
    <cellStyle name="Normal 5 2 5 3 5 3" xfId="57762"/>
    <cellStyle name="Normal 5 2 5 3 6" xfId="39010"/>
    <cellStyle name="Normal 5 2 5 3 7" xfId="39011"/>
    <cellStyle name="Normal 5 2 5 4" xfId="39012"/>
    <cellStyle name="Normal 5 2 5 4 2" xfId="39013"/>
    <cellStyle name="Normal 5 2 5 4 2 2" xfId="39014"/>
    <cellStyle name="Normal 5 2 5 4 2 2 2" xfId="39015"/>
    <cellStyle name="Normal 5 2 5 4 2 2 3" xfId="57763"/>
    <cellStyle name="Normal 5 2 5 4 2 3" xfId="39016"/>
    <cellStyle name="Normal 5 2 5 4 2 4" xfId="39017"/>
    <cellStyle name="Normal 5 2 5 4 3" xfId="39018"/>
    <cellStyle name="Normal 5 2 5 4 3 2" xfId="39019"/>
    <cellStyle name="Normal 5 2 5 4 3 2 2" xfId="39020"/>
    <cellStyle name="Normal 5 2 5 4 3 2 3" xfId="57764"/>
    <cellStyle name="Normal 5 2 5 4 3 3" xfId="39021"/>
    <cellStyle name="Normal 5 2 5 4 3 4" xfId="39022"/>
    <cellStyle name="Normal 5 2 5 4 4" xfId="39023"/>
    <cellStyle name="Normal 5 2 5 4 4 2" xfId="39024"/>
    <cellStyle name="Normal 5 2 5 4 4 3" xfId="57765"/>
    <cellStyle name="Normal 5 2 5 4 5" xfId="39025"/>
    <cellStyle name="Normal 5 2 5 4 6" xfId="39026"/>
    <cellStyle name="Normal 5 2 5 5" xfId="39027"/>
    <cellStyle name="Normal 5 2 5 5 2" xfId="39028"/>
    <cellStyle name="Normal 5 2 5 5 2 2" xfId="39029"/>
    <cellStyle name="Normal 5 2 5 5 2 2 2" xfId="39030"/>
    <cellStyle name="Normal 5 2 5 5 2 2 3" xfId="57766"/>
    <cellStyle name="Normal 5 2 5 5 2 3" xfId="39031"/>
    <cellStyle name="Normal 5 2 5 5 2 4" xfId="39032"/>
    <cellStyle name="Normal 5 2 5 5 3" xfId="39033"/>
    <cellStyle name="Normal 5 2 5 5 3 2" xfId="39034"/>
    <cellStyle name="Normal 5 2 5 5 3 3" xfId="57767"/>
    <cellStyle name="Normal 5 2 5 5 4" xfId="39035"/>
    <cellStyle name="Normal 5 2 5 5 5" xfId="39036"/>
    <cellStyle name="Normal 5 2 5 6" xfId="39037"/>
    <cellStyle name="Normal 5 2 5 6 2" xfId="39038"/>
    <cellStyle name="Normal 5 2 5 6 2 2" xfId="39039"/>
    <cellStyle name="Normal 5 2 5 6 2 3" xfId="57768"/>
    <cellStyle name="Normal 5 2 5 6 3" xfId="39040"/>
    <cellStyle name="Normal 5 2 5 6 4" xfId="39041"/>
    <cellStyle name="Normal 5 2 5 7" xfId="39042"/>
    <cellStyle name="Normal 5 2 5 7 2" xfId="39043"/>
    <cellStyle name="Normal 5 2 5 7 2 2" xfId="39044"/>
    <cellStyle name="Normal 5 2 5 7 2 3" xfId="57769"/>
    <cellStyle name="Normal 5 2 5 7 3" xfId="39045"/>
    <cellStyle name="Normal 5 2 5 7 4" xfId="39046"/>
    <cellStyle name="Normal 5 2 5 8" xfId="39047"/>
    <cellStyle name="Normal 5 2 5 8 2" xfId="39048"/>
    <cellStyle name="Normal 5 2 5 8 3" xfId="57770"/>
    <cellStyle name="Normal 5 2 5 9" xfId="39049"/>
    <cellStyle name="Normal 5 2 6" xfId="39050"/>
    <cellStyle name="Normal 5 2 6 10" xfId="39051"/>
    <cellStyle name="Normal 5 2 6 2" xfId="39052"/>
    <cellStyle name="Normal 5 2 6 2 2" xfId="39053"/>
    <cellStyle name="Normal 5 2 6 2 2 2" xfId="39054"/>
    <cellStyle name="Normal 5 2 6 2 2 2 2" xfId="39055"/>
    <cellStyle name="Normal 5 2 6 2 2 2 2 2" xfId="39056"/>
    <cellStyle name="Normal 5 2 6 2 2 2 2 2 2" xfId="39057"/>
    <cellStyle name="Normal 5 2 6 2 2 2 2 2 3" xfId="57771"/>
    <cellStyle name="Normal 5 2 6 2 2 2 2 3" xfId="39058"/>
    <cellStyle name="Normal 5 2 6 2 2 2 2 4" xfId="39059"/>
    <cellStyle name="Normal 5 2 6 2 2 2 3" xfId="39060"/>
    <cellStyle name="Normal 5 2 6 2 2 2 3 2" xfId="39061"/>
    <cellStyle name="Normal 5 2 6 2 2 2 3 2 2" xfId="39062"/>
    <cellStyle name="Normal 5 2 6 2 2 2 3 2 3" xfId="57772"/>
    <cellStyle name="Normal 5 2 6 2 2 2 3 3" xfId="39063"/>
    <cellStyle name="Normal 5 2 6 2 2 2 3 4" xfId="39064"/>
    <cellStyle name="Normal 5 2 6 2 2 2 4" xfId="39065"/>
    <cellStyle name="Normal 5 2 6 2 2 2 4 2" xfId="39066"/>
    <cellStyle name="Normal 5 2 6 2 2 2 4 3" xfId="57773"/>
    <cellStyle name="Normal 5 2 6 2 2 2 5" xfId="39067"/>
    <cellStyle name="Normal 5 2 6 2 2 2 6" xfId="39068"/>
    <cellStyle name="Normal 5 2 6 2 2 3" xfId="39069"/>
    <cellStyle name="Normal 5 2 6 2 2 3 2" xfId="39070"/>
    <cellStyle name="Normal 5 2 6 2 2 3 2 2" xfId="39071"/>
    <cellStyle name="Normal 5 2 6 2 2 3 2 3" xfId="57774"/>
    <cellStyle name="Normal 5 2 6 2 2 3 3" xfId="39072"/>
    <cellStyle name="Normal 5 2 6 2 2 3 4" xfId="39073"/>
    <cellStyle name="Normal 5 2 6 2 2 4" xfId="39074"/>
    <cellStyle name="Normal 5 2 6 2 2 4 2" xfId="39075"/>
    <cellStyle name="Normal 5 2 6 2 2 4 2 2" xfId="39076"/>
    <cellStyle name="Normal 5 2 6 2 2 4 2 3" xfId="57775"/>
    <cellStyle name="Normal 5 2 6 2 2 4 3" xfId="39077"/>
    <cellStyle name="Normal 5 2 6 2 2 4 4" xfId="39078"/>
    <cellStyle name="Normal 5 2 6 2 2 5" xfId="39079"/>
    <cellStyle name="Normal 5 2 6 2 2 5 2" xfId="39080"/>
    <cellStyle name="Normal 5 2 6 2 2 5 3" xfId="57776"/>
    <cellStyle name="Normal 5 2 6 2 2 6" xfId="39081"/>
    <cellStyle name="Normal 5 2 6 2 2 7" xfId="39082"/>
    <cellStyle name="Normal 5 2 6 2 3" xfId="39083"/>
    <cellStyle name="Normal 5 2 6 2 3 2" xfId="39084"/>
    <cellStyle name="Normal 5 2 6 2 3 2 2" xfId="39085"/>
    <cellStyle name="Normal 5 2 6 2 3 2 2 2" xfId="39086"/>
    <cellStyle name="Normal 5 2 6 2 3 2 2 3" xfId="57777"/>
    <cellStyle name="Normal 5 2 6 2 3 2 3" xfId="39087"/>
    <cellStyle name="Normal 5 2 6 2 3 2 4" xfId="39088"/>
    <cellStyle name="Normal 5 2 6 2 3 3" xfId="39089"/>
    <cellStyle name="Normal 5 2 6 2 3 3 2" xfId="39090"/>
    <cellStyle name="Normal 5 2 6 2 3 3 2 2" xfId="39091"/>
    <cellStyle name="Normal 5 2 6 2 3 3 2 3" xfId="57778"/>
    <cellStyle name="Normal 5 2 6 2 3 3 3" xfId="39092"/>
    <cellStyle name="Normal 5 2 6 2 3 3 4" xfId="39093"/>
    <cellStyle name="Normal 5 2 6 2 3 4" xfId="39094"/>
    <cellStyle name="Normal 5 2 6 2 3 4 2" xfId="39095"/>
    <cellStyle name="Normal 5 2 6 2 3 4 3" xfId="57779"/>
    <cellStyle name="Normal 5 2 6 2 3 5" xfId="39096"/>
    <cellStyle name="Normal 5 2 6 2 3 6" xfId="39097"/>
    <cellStyle name="Normal 5 2 6 2 4" xfId="39098"/>
    <cellStyle name="Normal 5 2 6 2 4 2" xfId="39099"/>
    <cellStyle name="Normal 5 2 6 2 4 2 2" xfId="39100"/>
    <cellStyle name="Normal 5 2 6 2 4 2 3" xfId="57780"/>
    <cellStyle name="Normal 5 2 6 2 4 3" xfId="39101"/>
    <cellStyle name="Normal 5 2 6 2 4 4" xfId="39102"/>
    <cellStyle name="Normal 5 2 6 2 5" xfId="39103"/>
    <cellStyle name="Normal 5 2 6 2 5 2" xfId="39104"/>
    <cellStyle name="Normal 5 2 6 2 5 2 2" xfId="39105"/>
    <cellStyle name="Normal 5 2 6 2 5 2 3" xfId="57781"/>
    <cellStyle name="Normal 5 2 6 2 5 3" xfId="39106"/>
    <cellStyle name="Normal 5 2 6 2 5 4" xfId="39107"/>
    <cellStyle name="Normal 5 2 6 2 6" xfId="39108"/>
    <cellStyle name="Normal 5 2 6 2 6 2" xfId="39109"/>
    <cellStyle name="Normal 5 2 6 2 6 3" xfId="57782"/>
    <cellStyle name="Normal 5 2 6 2 7" xfId="39110"/>
    <cellStyle name="Normal 5 2 6 2 8" xfId="39111"/>
    <cellStyle name="Normal 5 2 6 3" xfId="39112"/>
    <cellStyle name="Normal 5 2 6 3 2" xfId="39113"/>
    <cellStyle name="Normal 5 2 6 3 2 2" xfId="39114"/>
    <cellStyle name="Normal 5 2 6 3 2 2 2" xfId="39115"/>
    <cellStyle name="Normal 5 2 6 3 2 2 2 2" xfId="39116"/>
    <cellStyle name="Normal 5 2 6 3 2 2 2 3" xfId="57783"/>
    <cellStyle name="Normal 5 2 6 3 2 2 3" xfId="39117"/>
    <cellStyle name="Normal 5 2 6 3 2 2 4" xfId="39118"/>
    <cellStyle name="Normal 5 2 6 3 2 3" xfId="39119"/>
    <cellStyle name="Normal 5 2 6 3 2 3 2" xfId="39120"/>
    <cellStyle name="Normal 5 2 6 3 2 3 2 2" xfId="39121"/>
    <cellStyle name="Normal 5 2 6 3 2 3 2 3" xfId="57784"/>
    <cellStyle name="Normal 5 2 6 3 2 3 3" xfId="39122"/>
    <cellStyle name="Normal 5 2 6 3 2 3 4" xfId="39123"/>
    <cellStyle name="Normal 5 2 6 3 2 4" xfId="39124"/>
    <cellStyle name="Normal 5 2 6 3 2 4 2" xfId="39125"/>
    <cellStyle name="Normal 5 2 6 3 2 4 3" xfId="57785"/>
    <cellStyle name="Normal 5 2 6 3 2 5" xfId="39126"/>
    <cellStyle name="Normal 5 2 6 3 2 6" xfId="39127"/>
    <cellStyle name="Normal 5 2 6 3 3" xfId="39128"/>
    <cellStyle name="Normal 5 2 6 3 3 2" xfId="39129"/>
    <cellStyle name="Normal 5 2 6 3 3 2 2" xfId="39130"/>
    <cellStyle name="Normal 5 2 6 3 3 2 3" xfId="57786"/>
    <cellStyle name="Normal 5 2 6 3 3 3" xfId="39131"/>
    <cellStyle name="Normal 5 2 6 3 3 4" xfId="39132"/>
    <cellStyle name="Normal 5 2 6 3 4" xfId="39133"/>
    <cellStyle name="Normal 5 2 6 3 4 2" xfId="39134"/>
    <cellStyle name="Normal 5 2 6 3 4 2 2" xfId="39135"/>
    <cellStyle name="Normal 5 2 6 3 4 2 3" xfId="57787"/>
    <cellStyle name="Normal 5 2 6 3 4 3" xfId="39136"/>
    <cellStyle name="Normal 5 2 6 3 4 4" xfId="39137"/>
    <cellStyle name="Normal 5 2 6 3 5" xfId="39138"/>
    <cellStyle name="Normal 5 2 6 3 5 2" xfId="39139"/>
    <cellStyle name="Normal 5 2 6 3 5 3" xfId="57788"/>
    <cellStyle name="Normal 5 2 6 3 6" xfId="39140"/>
    <cellStyle name="Normal 5 2 6 3 7" xfId="39141"/>
    <cellStyle name="Normal 5 2 6 4" xfId="39142"/>
    <cellStyle name="Normal 5 2 6 4 2" xfId="39143"/>
    <cellStyle name="Normal 5 2 6 4 2 2" xfId="39144"/>
    <cellStyle name="Normal 5 2 6 4 2 2 2" xfId="39145"/>
    <cellStyle name="Normal 5 2 6 4 2 2 3" xfId="57789"/>
    <cellStyle name="Normal 5 2 6 4 2 3" xfId="39146"/>
    <cellStyle name="Normal 5 2 6 4 2 4" xfId="39147"/>
    <cellStyle name="Normal 5 2 6 4 3" xfId="39148"/>
    <cellStyle name="Normal 5 2 6 4 3 2" xfId="39149"/>
    <cellStyle name="Normal 5 2 6 4 3 2 2" xfId="39150"/>
    <cellStyle name="Normal 5 2 6 4 3 2 3" xfId="57790"/>
    <cellStyle name="Normal 5 2 6 4 3 3" xfId="39151"/>
    <cellStyle name="Normal 5 2 6 4 3 4" xfId="39152"/>
    <cellStyle name="Normal 5 2 6 4 4" xfId="39153"/>
    <cellStyle name="Normal 5 2 6 4 4 2" xfId="39154"/>
    <cellStyle name="Normal 5 2 6 4 4 3" xfId="57791"/>
    <cellStyle name="Normal 5 2 6 4 5" xfId="39155"/>
    <cellStyle name="Normal 5 2 6 4 6" xfId="39156"/>
    <cellStyle name="Normal 5 2 6 5" xfId="39157"/>
    <cellStyle name="Normal 5 2 6 5 2" xfId="39158"/>
    <cellStyle name="Normal 5 2 6 5 2 2" xfId="39159"/>
    <cellStyle name="Normal 5 2 6 5 2 2 2" xfId="39160"/>
    <cellStyle name="Normal 5 2 6 5 2 2 3" xfId="57792"/>
    <cellStyle name="Normal 5 2 6 5 2 3" xfId="39161"/>
    <cellStyle name="Normal 5 2 6 5 2 4" xfId="39162"/>
    <cellStyle name="Normal 5 2 6 5 3" xfId="39163"/>
    <cellStyle name="Normal 5 2 6 5 3 2" xfId="39164"/>
    <cellStyle name="Normal 5 2 6 5 3 3" xfId="57793"/>
    <cellStyle name="Normal 5 2 6 5 4" xfId="39165"/>
    <cellStyle name="Normal 5 2 6 5 5" xfId="39166"/>
    <cellStyle name="Normal 5 2 6 6" xfId="39167"/>
    <cellStyle name="Normal 5 2 6 6 2" xfId="39168"/>
    <cellStyle name="Normal 5 2 6 6 2 2" xfId="39169"/>
    <cellStyle name="Normal 5 2 6 6 2 3" xfId="57794"/>
    <cellStyle name="Normal 5 2 6 6 3" xfId="39170"/>
    <cellStyle name="Normal 5 2 6 6 4" xfId="39171"/>
    <cellStyle name="Normal 5 2 6 7" xfId="39172"/>
    <cellStyle name="Normal 5 2 6 7 2" xfId="39173"/>
    <cellStyle name="Normal 5 2 6 7 2 2" xfId="39174"/>
    <cellStyle name="Normal 5 2 6 7 2 3" xfId="57795"/>
    <cellStyle name="Normal 5 2 6 7 3" xfId="39175"/>
    <cellStyle name="Normal 5 2 6 7 4" xfId="39176"/>
    <cellStyle name="Normal 5 2 6 8" xfId="39177"/>
    <cellStyle name="Normal 5 2 6 8 2" xfId="39178"/>
    <cellStyle name="Normal 5 2 6 8 3" xfId="57796"/>
    <cellStyle name="Normal 5 2 6 9" xfId="39179"/>
    <cellStyle name="Normal 5 2 7" xfId="39180"/>
    <cellStyle name="Normal 5 2 7 10" xfId="39181"/>
    <cellStyle name="Normal 5 2 7 2" xfId="39182"/>
    <cellStyle name="Normal 5 2 7 2 2" xfId="39183"/>
    <cellStyle name="Normal 5 2 7 2 2 2" xfId="39184"/>
    <cellStyle name="Normal 5 2 7 2 2 2 2" xfId="39185"/>
    <cellStyle name="Normal 5 2 7 2 2 2 2 2" xfId="39186"/>
    <cellStyle name="Normal 5 2 7 2 2 2 2 2 2" xfId="39187"/>
    <cellStyle name="Normal 5 2 7 2 2 2 2 2 3" xfId="57797"/>
    <cellStyle name="Normal 5 2 7 2 2 2 2 3" xfId="39188"/>
    <cellStyle name="Normal 5 2 7 2 2 2 2 4" xfId="39189"/>
    <cellStyle name="Normal 5 2 7 2 2 2 3" xfId="39190"/>
    <cellStyle name="Normal 5 2 7 2 2 2 3 2" xfId="39191"/>
    <cellStyle name="Normal 5 2 7 2 2 2 3 2 2" xfId="39192"/>
    <cellStyle name="Normal 5 2 7 2 2 2 3 2 3" xfId="57798"/>
    <cellStyle name="Normal 5 2 7 2 2 2 3 3" xfId="39193"/>
    <cellStyle name="Normal 5 2 7 2 2 2 3 4" xfId="39194"/>
    <cellStyle name="Normal 5 2 7 2 2 2 4" xfId="39195"/>
    <cellStyle name="Normal 5 2 7 2 2 2 4 2" xfId="39196"/>
    <cellStyle name="Normal 5 2 7 2 2 2 4 3" xfId="57799"/>
    <cellStyle name="Normal 5 2 7 2 2 2 5" xfId="39197"/>
    <cellStyle name="Normal 5 2 7 2 2 2 6" xfId="39198"/>
    <cellStyle name="Normal 5 2 7 2 2 3" xfId="39199"/>
    <cellStyle name="Normal 5 2 7 2 2 3 2" xfId="39200"/>
    <cellStyle name="Normal 5 2 7 2 2 3 2 2" xfId="39201"/>
    <cellStyle name="Normal 5 2 7 2 2 3 2 3" xfId="57800"/>
    <cellStyle name="Normal 5 2 7 2 2 3 3" xfId="39202"/>
    <cellStyle name="Normal 5 2 7 2 2 3 4" xfId="39203"/>
    <cellStyle name="Normal 5 2 7 2 2 4" xfId="39204"/>
    <cellStyle name="Normal 5 2 7 2 2 4 2" xfId="39205"/>
    <cellStyle name="Normal 5 2 7 2 2 4 2 2" xfId="39206"/>
    <cellStyle name="Normal 5 2 7 2 2 4 2 3" xfId="57801"/>
    <cellStyle name="Normal 5 2 7 2 2 4 3" xfId="39207"/>
    <cellStyle name="Normal 5 2 7 2 2 4 4" xfId="39208"/>
    <cellStyle name="Normal 5 2 7 2 2 5" xfId="39209"/>
    <cellStyle name="Normal 5 2 7 2 2 5 2" xfId="39210"/>
    <cellStyle name="Normal 5 2 7 2 2 5 3" xfId="57802"/>
    <cellStyle name="Normal 5 2 7 2 2 6" xfId="39211"/>
    <cellStyle name="Normal 5 2 7 2 2 7" xfId="39212"/>
    <cellStyle name="Normal 5 2 7 2 3" xfId="39213"/>
    <cellStyle name="Normal 5 2 7 2 3 2" xfId="39214"/>
    <cellStyle name="Normal 5 2 7 2 3 2 2" xfId="39215"/>
    <cellStyle name="Normal 5 2 7 2 3 2 2 2" xfId="39216"/>
    <cellStyle name="Normal 5 2 7 2 3 2 2 3" xfId="57803"/>
    <cellStyle name="Normal 5 2 7 2 3 2 3" xfId="39217"/>
    <cellStyle name="Normal 5 2 7 2 3 2 4" xfId="39218"/>
    <cellStyle name="Normal 5 2 7 2 3 3" xfId="39219"/>
    <cellStyle name="Normal 5 2 7 2 3 3 2" xfId="39220"/>
    <cellStyle name="Normal 5 2 7 2 3 3 2 2" xfId="39221"/>
    <cellStyle name="Normal 5 2 7 2 3 3 2 3" xfId="57804"/>
    <cellStyle name="Normal 5 2 7 2 3 3 3" xfId="39222"/>
    <cellStyle name="Normal 5 2 7 2 3 3 4" xfId="39223"/>
    <cellStyle name="Normal 5 2 7 2 3 4" xfId="39224"/>
    <cellStyle name="Normal 5 2 7 2 3 4 2" xfId="39225"/>
    <cellStyle name="Normal 5 2 7 2 3 4 3" xfId="57805"/>
    <cellStyle name="Normal 5 2 7 2 3 5" xfId="39226"/>
    <cellStyle name="Normal 5 2 7 2 3 6" xfId="39227"/>
    <cellStyle name="Normal 5 2 7 2 4" xfId="39228"/>
    <cellStyle name="Normal 5 2 7 2 4 2" xfId="39229"/>
    <cellStyle name="Normal 5 2 7 2 4 2 2" xfId="39230"/>
    <cellStyle name="Normal 5 2 7 2 4 2 3" xfId="57806"/>
    <cellStyle name="Normal 5 2 7 2 4 3" xfId="39231"/>
    <cellStyle name="Normal 5 2 7 2 4 4" xfId="39232"/>
    <cellStyle name="Normal 5 2 7 2 5" xfId="39233"/>
    <cellStyle name="Normal 5 2 7 2 5 2" xfId="39234"/>
    <cellStyle name="Normal 5 2 7 2 5 2 2" xfId="39235"/>
    <cellStyle name="Normal 5 2 7 2 5 2 3" xfId="57807"/>
    <cellStyle name="Normal 5 2 7 2 5 3" xfId="39236"/>
    <cellStyle name="Normal 5 2 7 2 5 4" xfId="39237"/>
    <cellStyle name="Normal 5 2 7 2 6" xfId="39238"/>
    <cellStyle name="Normal 5 2 7 2 6 2" xfId="39239"/>
    <cellStyle name="Normal 5 2 7 2 6 3" xfId="57808"/>
    <cellStyle name="Normal 5 2 7 2 7" xfId="39240"/>
    <cellStyle name="Normal 5 2 7 2 8" xfId="39241"/>
    <cellStyle name="Normal 5 2 7 3" xfId="39242"/>
    <cellStyle name="Normal 5 2 7 3 2" xfId="39243"/>
    <cellStyle name="Normal 5 2 7 3 2 2" xfId="39244"/>
    <cellStyle name="Normal 5 2 7 3 2 2 2" xfId="39245"/>
    <cellStyle name="Normal 5 2 7 3 2 2 2 2" xfId="39246"/>
    <cellStyle name="Normal 5 2 7 3 2 2 2 3" xfId="57809"/>
    <cellStyle name="Normal 5 2 7 3 2 2 3" xfId="39247"/>
    <cellStyle name="Normal 5 2 7 3 2 2 4" xfId="39248"/>
    <cellStyle name="Normal 5 2 7 3 2 3" xfId="39249"/>
    <cellStyle name="Normal 5 2 7 3 2 3 2" xfId="39250"/>
    <cellStyle name="Normal 5 2 7 3 2 3 2 2" xfId="39251"/>
    <cellStyle name="Normal 5 2 7 3 2 3 2 3" xfId="57810"/>
    <cellStyle name="Normal 5 2 7 3 2 3 3" xfId="39252"/>
    <cellStyle name="Normal 5 2 7 3 2 3 4" xfId="39253"/>
    <cellStyle name="Normal 5 2 7 3 2 4" xfId="39254"/>
    <cellStyle name="Normal 5 2 7 3 2 4 2" xfId="39255"/>
    <cellStyle name="Normal 5 2 7 3 2 4 3" xfId="57811"/>
    <cellStyle name="Normal 5 2 7 3 2 5" xfId="39256"/>
    <cellStyle name="Normal 5 2 7 3 2 6" xfId="39257"/>
    <cellStyle name="Normal 5 2 7 3 3" xfId="39258"/>
    <cellStyle name="Normal 5 2 7 3 3 2" xfId="39259"/>
    <cellStyle name="Normal 5 2 7 3 3 2 2" xfId="39260"/>
    <cellStyle name="Normal 5 2 7 3 3 2 3" xfId="57812"/>
    <cellStyle name="Normal 5 2 7 3 3 3" xfId="39261"/>
    <cellStyle name="Normal 5 2 7 3 3 4" xfId="39262"/>
    <cellStyle name="Normal 5 2 7 3 4" xfId="39263"/>
    <cellStyle name="Normal 5 2 7 3 4 2" xfId="39264"/>
    <cellStyle name="Normal 5 2 7 3 4 2 2" xfId="39265"/>
    <cellStyle name="Normal 5 2 7 3 4 2 3" xfId="57813"/>
    <cellStyle name="Normal 5 2 7 3 4 3" xfId="39266"/>
    <cellStyle name="Normal 5 2 7 3 4 4" xfId="39267"/>
    <cellStyle name="Normal 5 2 7 3 5" xfId="39268"/>
    <cellStyle name="Normal 5 2 7 3 5 2" xfId="39269"/>
    <cellStyle name="Normal 5 2 7 3 5 3" xfId="57814"/>
    <cellStyle name="Normal 5 2 7 3 6" xfId="39270"/>
    <cellStyle name="Normal 5 2 7 3 7" xfId="39271"/>
    <cellStyle name="Normal 5 2 7 4" xfId="39272"/>
    <cellStyle name="Normal 5 2 7 4 2" xfId="39273"/>
    <cellStyle name="Normal 5 2 7 4 2 2" xfId="39274"/>
    <cellStyle name="Normal 5 2 7 4 2 2 2" xfId="39275"/>
    <cellStyle name="Normal 5 2 7 4 2 2 3" xfId="57815"/>
    <cellStyle name="Normal 5 2 7 4 2 3" xfId="39276"/>
    <cellStyle name="Normal 5 2 7 4 2 4" xfId="39277"/>
    <cellStyle name="Normal 5 2 7 4 3" xfId="39278"/>
    <cellStyle name="Normal 5 2 7 4 3 2" xfId="39279"/>
    <cellStyle name="Normal 5 2 7 4 3 2 2" xfId="39280"/>
    <cellStyle name="Normal 5 2 7 4 3 2 3" xfId="57816"/>
    <cellStyle name="Normal 5 2 7 4 3 3" xfId="39281"/>
    <cellStyle name="Normal 5 2 7 4 3 4" xfId="39282"/>
    <cellStyle name="Normal 5 2 7 4 4" xfId="39283"/>
    <cellStyle name="Normal 5 2 7 4 4 2" xfId="39284"/>
    <cellStyle name="Normal 5 2 7 4 4 3" xfId="57817"/>
    <cellStyle name="Normal 5 2 7 4 5" xfId="39285"/>
    <cellStyle name="Normal 5 2 7 4 6" xfId="39286"/>
    <cellStyle name="Normal 5 2 7 5" xfId="39287"/>
    <cellStyle name="Normal 5 2 7 5 2" xfId="39288"/>
    <cellStyle name="Normal 5 2 7 5 2 2" xfId="39289"/>
    <cellStyle name="Normal 5 2 7 5 2 2 2" xfId="39290"/>
    <cellStyle name="Normal 5 2 7 5 2 2 3" xfId="57818"/>
    <cellStyle name="Normal 5 2 7 5 2 3" xfId="39291"/>
    <cellStyle name="Normal 5 2 7 5 2 4" xfId="39292"/>
    <cellStyle name="Normal 5 2 7 5 3" xfId="39293"/>
    <cellStyle name="Normal 5 2 7 5 3 2" xfId="39294"/>
    <cellStyle name="Normal 5 2 7 5 3 3" xfId="57819"/>
    <cellStyle name="Normal 5 2 7 5 4" xfId="39295"/>
    <cellStyle name="Normal 5 2 7 5 5" xfId="39296"/>
    <cellStyle name="Normal 5 2 7 6" xfId="39297"/>
    <cellStyle name="Normal 5 2 7 6 2" xfId="39298"/>
    <cellStyle name="Normal 5 2 7 6 2 2" xfId="39299"/>
    <cellStyle name="Normal 5 2 7 6 2 3" xfId="57820"/>
    <cellStyle name="Normal 5 2 7 6 3" xfId="39300"/>
    <cellStyle name="Normal 5 2 7 6 4" xfId="39301"/>
    <cellStyle name="Normal 5 2 7 7" xfId="39302"/>
    <cellStyle name="Normal 5 2 7 7 2" xfId="39303"/>
    <cellStyle name="Normal 5 2 7 7 2 2" xfId="39304"/>
    <cellStyle name="Normal 5 2 7 7 2 3" xfId="57821"/>
    <cellStyle name="Normal 5 2 7 7 3" xfId="39305"/>
    <cellStyle name="Normal 5 2 7 7 4" xfId="39306"/>
    <cellStyle name="Normal 5 2 7 8" xfId="39307"/>
    <cellStyle name="Normal 5 2 7 8 2" xfId="39308"/>
    <cellStyle name="Normal 5 2 7 8 3" xfId="57822"/>
    <cellStyle name="Normal 5 2 7 9" xfId="39309"/>
    <cellStyle name="Normal 5 2 8" xfId="39310"/>
    <cellStyle name="Normal 5 2 8 2" xfId="39311"/>
    <cellStyle name="Normal 5 2 8 2 2" xfId="39312"/>
    <cellStyle name="Normal 5 2 8 2 2 2" xfId="39313"/>
    <cellStyle name="Normal 5 2 8 2 2 2 2" xfId="39314"/>
    <cellStyle name="Normal 5 2 8 2 2 2 2 2" xfId="39315"/>
    <cellStyle name="Normal 5 2 8 2 2 2 2 3" xfId="57823"/>
    <cellStyle name="Normal 5 2 8 2 2 2 3" xfId="39316"/>
    <cellStyle name="Normal 5 2 8 2 2 2 4" xfId="39317"/>
    <cellStyle name="Normal 5 2 8 2 2 3" xfId="39318"/>
    <cellStyle name="Normal 5 2 8 2 2 3 2" xfId="39319"/>
    <cellStyle name="Normal 5 2 8 2 2 3 2 2" xfId="39320"/>
    <cellStyle name="Normal 5 2 8 2 2 3 2 3" xfId="57824"/>
    <cellStyle name="Normal 5 2 8 2 2 3 3" xfId="39321"/>
    <cellStyle name="Normal 5 2 8 2 2 3 4" xfId="39322"/>
    <cellStyle name="Normal 5 2 8 2 2 4" xfId="39323"/>
    <cellStyle name="Normal 5 2 8 2 2 4 2" xfId="39324"/>
    <cellStyle name="Normal 5 2 8 2 2 4 3" xfId="57825"/>
    <cellStyle name="Normal 5 2 8 2 2 5" xfId="39325"/>
    <cellStyle name="Normal 5 2 8 2 2 6" xfId="39326"/>
    <cellStyle name="Normal 5 2 8 2 3" xfId="39327"/>
    <cellStyle name="Normal 5 2 8 2 3 2" xfId="39328"/>
    <cellStyle name="Normal 5 2 8 2 3 2 2" xfId="39329"/>
    <cellStyle name="Normal 5 2 8 2 3 2 3" xfId="57826"/>
    <cellStyle name="Normal 5 2 8 2 3 3" xfId="39330"/>
    <cellStyle name="Normal 5 2 8 2 3 4" xfId="39331"/>
    <cellStyle name="Normal 5 2 8 2 4" xfId="39332"/>
    <cellStyle name="Normal 5 2 8 2 4 2" xfId="39333"/>
    <cellStyle name="Normal 5 2 8 2 4 2 2" xfId="39334"/>
    <cellStyle name="Normal 5 2 8 2 4 2 3" xfId="57827"/>
    <cellStyle name="Normal 5 2 8 2 4 3" xfId="39335"/>
    <cellStyle name="Normal 5 2 8 2 4 4" xfId="39336"/>
    <cellStyle name="Normal 5 2 8 2 5" xfId="39337"/>
    <cellStyle name="Normal 5 2 8 2 5 2" xfId="39338"/>
    <cellStyle name="Normal 5 2 8 2 5 3" xfId="57828"/>
    <cellStyle name="Normal 5 2 8 2 6" xfId="39339"/>
    <cellStyle name="Normal 5 2 8 2 7" xfId="39340"/>
    <cellStyle name="Normal 5 2 8 3" xfId="39341"/>
    <cellStyle name="Normal 5 2 8 3 2" xfId="39342"/>
    <cellStyle name="Normal 5 2 8 3 2 2" xfId="39343"/>
    <cellStyle name="Normal 5 2 8 3 2 2 2" xfId="39344"/>
    <cellStyle name="Normal 5 2 8 3 2 2 3" xfId="57829"/>
    <cellStyle name="Normal 5 2 8 3 2 3" xfId="39345"/>
    <cellStyle name="Normal 5 2 8 3 2 4" xfId="39346"/>
    <cellStyle name="Normal 5 2 8 3 3" xfId="39347"/>
    <cellStyle name="Normal 5 2 8 3 3 2" xfId="39348"/>
    <cellStyle name="Normal 5 2 8 3 3 2 2" xfId="39349"/>
    <cellStyle name="Normal 5 2 8 3 3 2 3" xfId="57830"/>
    <cellStyle name="Normal 5 2 8 3 3 3" xfId="39350"/>
    <cellStyle name="Normal 5 2 8 3 3 4" xfId="39351"/>
    <cellStyle name="Normal 5 2 8 3 4" xfId="39352"/>
    <cellStyle name="Normal 5 2 8 3 4 2" xfId="39353"/>
    <cellStyle name="Normal 5 2 8 3 4 3" xfId="57831"/>
    <cellStyle name="Normal 5 2 8 3 5" xfId="39354"/>
    <cellStyle name="Normal 5 2 8 3 6" xfId="39355"/>
    <cellStyle name="Normal 5 2 8 4" xfId="39356"/>
    <cellStyle name="Normal 5 2 8 4 2" xfId="39357"/>
    <cellStyle name="Normal 5 2 8 4 2 2" xfId="39358"/>
    <cellStyle name="Normal 5 2 8 4 2 3" xfId="57832"/>
    <cellStyle name="Normal 5 2 8 4 3" xfId="39359"/>
    <cellStyle name="Normal 5 2 8 4 4" xfId="39360"/>
    <cellStyle name="Normal 5 2 8 5" xfId="39361"/>
    <cellStyle name="Normal 5 2 8 5 2" xfId="39362"/>
    <cellStyle name="Normal 5 2 8 5 2 2" xfId="39363"/>
    <cellStyle name="Normal 5 2 8 5 2 3" xfId="57833"/>
    <cellStyle name="Normal 5 2 8 5 3" xfId="39364"/>
    <cellStyle name="Normal 5 2 8 5 4" xfId="39365"/>
    <cellStyle name="Normal 5 2 8 6" xfId="39366"/>
    <cellStyle name="Normal 5 2 8 6 2" xfId="39367"/>
    <cellStyle name="Normal 5 2 8 6 3" xfId="57834"/>
    <cellStyle name="Normal 5 2 8 7" xfId="39368"/>
    <cellStyle name="Normal 5 2 8 8" xfId="39369"/>
    <cellStyle name="Normal 5 2 9" xfId="39370"/>
    <cellStyle name="Normal 5 2 9 2" xfId="39371"/>
    <cellStyle name="Normal 5 2 9 2 2" xfId="39372"/>
    <cellStyle name="Normal 5 2 9 2 2 2" xfId="39373"/>
    <cellStyle name="Normal 5 2 9 2 2 2 2" xfId="39374"/>
    <cellStyle name="Normal 5 2 9 2 2 2 3" xfId="57835"/>
    <cellStyle name="Normal 5 2 9 2 2 3" xfId="39375"/>
    <cellStyle name="Normal 5 2 9 2 2 4" xfId="39376"/>
    <cellStyle name="Normal 5 2 9 2 3" xfId="39377"/>
    <cellStyle name="Normal 5 2 9 2 3 2" xfId="39378"/>
    <cellStyle name="Normal 5 2 9 2 3 2 2" xfId="39379"/>
    <cellStyle name="Normal 5 2 9 2 3 2 3" xfId="57836"/>
    <cellStyle name="Normal 5 2 9 2 3 3" xfId="39380"/>
    <cellStyle name="Normal 5 2 9 2 3 4" xfId="39381"/>
    <cellStyle name="Normal 5 2 9 2 4" xfId="39382"/>
    <cellStyle name="Normal 5 2 9 2 4 2" xfId="39383"/>
    <cellStyle name="Normal 5 2 9 2 4 3" xfId="57837"/>
    <cellStyle name="Normal 5 2 9 2 5" xfId="39384"/>
    <cellStyle name="Normal 5 2 9 2 6" xfId="39385"/>
    <cellStyle name="Normal 5 2 9 3" xfId="39386"/>
    <cellStyle name="Normal 5 2 9 3 2" xfId="39387"/>
    <cellStyle name="Normal 5 2 9 3 2 2" xfId="39388"/>
    <cellStyle name="Normal 5 2 9 3 2 3" xfId="57838"/>
    <cellStyle name="Normal 5 2 9 3 3" xfId="39389"/>
    <cellStyle name="Normal 5 2 9 3 4" xfId="39390"/>
    <cellStyle name="Normal 5 2 9 4" xfId="39391"/>
    <cellStyle name="Normal 5 2 9 4 2" xfId="39392"/>
    <cellStyle name="Normal 5 2 9 4 2 2" xfId="39393"/>
    <cellStyle name="Normal 5 2 9 4 2 3" xfId="57839"/>
    <cellStyle name="Normal 5 2 9 4 3" xfId="39394"/>
    <cellStyle name="Normal 5 2 9 4 4" xfId="39395"/>
    <cellStyle name="Normal 5 2 9 5" xfId="39396"/>
    <cellStyle name="Normal 5 2 9 5 2" xfId="39397"/>
    <cellStyle name="Normal 5 2 9 5 3" xfId="57840"/>
    <cellStyle name="Normal 5 2 9 6" xfId="39398"/>
    <cellStyle name="Normal 5 2 9 7" xfId="39399"/>
    <cellStyle name="Normal 5 20" xfId="60164"/>
    <cellStyle name="Normal 5 3" xfId="39400"/>
    <cellStyle name="Normal 5 3 10" xfId="39401"/>
    <cellStyle name="Normal 5 3 10 2" xfId="39402"/>
    <cellStyle name="Normal 5 3 10 2 2" xfId="39403"/>
    <cellStyle name="Normal 5 3 10 2 2 2" xfId="39404"/>
    <cellStyle name="Normal 5 3 10 2 2 3" xfId="57841"/>
    <cellStyle name="Normal 5 3 10 2 3" xfId="39405"/>
    <cellStyle name="Normal 5 3 10 2 4" xfId="39406"/>
    <cellStyle name="Normal 5 3 10 3" xfId="39407"/>
    <cellStyle name="Normal 5 3 10 3 2" xfId="39408"/>
    <cellStyle name="Normal 5 3 10 3 2 2" xfId="39409"/>
    <cellStyle name="Normal 5 3 10 3 2 3" xfId="57842"/>
    <cellStyle name="Normal 5 3 10 3 3" xfId="39410"/>
    <cellStyle name="Normal 5 3 10 3 4" xfId="39411"/>
    <cellStyle name="Normal 5 3 10 4" xfId="39412"/>
    <cellStyle name="Normal 5 3 10 4 2" xfId="39413"/>
    <cellStyle name="Normal 5 3 10 4 3" xfId="57843"/>
    <cellStyle name="Normal 5 3 10 5" xfId="39414"/>
    <cellStyle name="Normal 5 3 10 6" xfId="39415"/>
    <cellStyle name="Normal 5 3 11" xfId="39416"/>
    <cellStyle name="Normal 5 3 11 2" xfId="39417"/>
    <cellStyle name="Normal 5 3 11 2 2" xfId="39418"/>
    <cellStyle name="Normal 5 3 11 2 2 2" xfId="39419"/>
    <cellStyle name="Normal 5 3 11 2 2 3" xfId="57844"/>
    <cellStyle name="Normal 5 3 11 2 3" xfId="39420"/>
    <cellStyle name="Normal 5 3 11 2 4" xfId="39421"/>
    <cellStyle name="Normal 5 3 11 3" xfId="39422"/>
    <cellStyle name="Normal 5 3 11 3 2" xfId="39423"/>
    <cellStyle name="Normal 5 3 11 3 3" xfId="57845"/>
    <cellStyle name="Normal 5 3 11 4" xfId="39424"/>
    <cellStyle name="Normal 5 3 11 5" xfId="39425"/>
    <cellStyle name="Normal 5 3 12" xfId="39426"/>
    <cellStyle name="Normal 5 3 12 2" xfId="39427"/>
    <cellStyle name="Normal 5 3 12 2 2" xfId="39428"/>
    <cellStyle name="Normal 5 3 12 2 3" xfId="57846"/>
    <cellStyle name="Normal 5 3 12 3" xfId="39429"/>
    <cellStyle name="Normal 5 3 12 4" xfId="39430"/>
    <cellStyle name="Normal 5 3 13" xfId="39431"/>
    <cellStyle name="Normal 5 3 13 2" xfId="39432"/>
    <cellStyle name="Normal 5 3 13 2 2" xfId="39433"/>
    <cellStyle name="Normal 5 3 13 2 3" xfId="57847"/>
    <cellStyle name="Normal 5 3 13 3" xfId="39434"/>
    <cellStyle name="Normal 5 3 13 4" xfId="39435"/>
    <cellStyle name="Normal 5 3 14" xfId="39436"/>
    <cellStyle name="Normal 5 3 14 2" xfId="39437"/>
    <cellStyle name="Normal 5 3 14 3" xfId="57848"/>
    <cellStyle name="Normal 5 3 15" xfId="39438"/>
    <cellStyle name="Normal 5 3 16" xfId="39439"/>
    <cellStyle name="Normal 5 3 2" xfId="39440"/>
    <cellStyle name="Normal 5 3 2 10" xfId="39441"/>
    <cellStyle name="Normal 5 3 2 10 2" xfId="39442"/>
    <cellStyle name="Normal 5 3 2 10 2 2" xfId="39443"/>
    <cellStyle name="Normal 5 3 2 10 2 2 2" xfId="39444"/>
    <cellStyle name="Normal 5 3 2 10 2 2 3" xfId="57849"/>
    <cellStyle name="Normal 5 3 2 10 2 3" xfId="39445"/>
    <cellStyle name="Normal 5 3 2 10 2 4" xfId="39446"/>
    <cellStyle name="Normal 5 3 2 10 3" xfId="39447"/>
    <cellStyle name="Normal 5 3 2 10 3 2" xfId="39448"/>
    <cellStyle name="Normal 5 3 2 10 3 3" xfId="57850"/>
    <cellStyle name="Normal 5 3 2 10 4" xfId="39449"/>
    <cellStyle name="Normal 5 3 2 10 5" xfId="39450"/>
    <cellStyle name="Normal 5 3 2 11" xfId="39451"/>
    <cellStyle name="Normal 5 3 2 11 2" xfId="39452"/>
    <cellStyle name="Normal 5 3 2 11 2 2" xfId="39453"/>
    <cellStyle name="Normal 5 3 2 11 2 3" xfId="57851"/>
    <cellStyle name="Normal 5 3 2 11 3" xfId="39454"/>
    <cellStyle name="Normal 5 3 2 11 4" xfId="39455"/>
    <cellStyle name="Normal 5 3 2 12" xfId="39456"/>
    <cellStyle name="Normal 5 3 2 12 2" xfId="39457"/>
    <cellStyle name="Normal 5 3 2 12 2 2" xfId="39458"/>
    <cellStyle name="Normal 5 3 2 12 2 3" xfId="57852"/>
    <cellStyle name="Normal 5 3 2 12 3" xfId="39459"/>
    <cellStyle name="Normal 5 3 2 12 4" xfId="39460"/>
    <cellStyle name="Normal 5 3 2 13" xfId="39461"/>
    <cellStyle name="Normal 5 3 2 13 2" xfId="39462"/>
    <cellStyle name="Normal 5 3 2 13 3" xfId="57853"/>
    <cellStyle name="Normal 5 3 2 14" xfId="39463"/>
    <cellStyle name="Normal 5 3 2 15" xfId="39464"/>
    <cellStyle name="Normal 5 3 2 2" xfId="39465"/>
    <cellStyle name="Normal 5 3 2 2 10" xfId="39466"/>
    <cellStyle name="Normal 5 3 2 2 11" xfId="39467"/>
    <cellStyle name="Normal 5 3 2 2 2" xfId="39468"/>
    <cellStyle name="Normal 5 3 2 2 2 10" xfId="39469"/>
    <cellStyle name="Normal 5 3 2 2 2 2" xfId="39470"/>
    <cellStyle name="Normal 5 3 2 2 2 2 2" xfId="39471"/>
    <cellStyle name="Normal 5 3 2 2 2 2 2 2" xfId="39472"/>
    <cellStyle name="Normal 5 3 2 2 2 2 2 2 2" xfId="39473"/>
    <cellStyle name="Normal 5 3 2 2 2 2 2 2 2 2" xfId="39474"/>
    <cellStyle name="Normal 5 3 2 2 2 2 2 2 2 2 2" xfId="39475"/>
    <cellStyle name="Normal 5 3 2 2 2 2 2 2 2 2 3" xfId="57854"/>
    <cellStyle name="Normal 5 3 2 2 2 2 2 2 2 3" xfId="39476"/>
    <cellStyle name="Normal 5 3 2 2 2 2 2 2 2 4" xfId="39477"/>
    <cellStyle name="Normal 5 3 2 2 2 2 2 2 3" xfId="39478"/>
    <cellStyle name="Normal 5 3 2 2 2 2 2 2 3 2" xfId="39479"/>
    <cellStyle name="Normal 5 3 2 2 2 2 2 2 3 2 2" xfId="39480"/>
    <cellStyle name="Normal 5 3 2 2 2 2 2 2 3 2 3" xfId="57855"/>
    <cellStyle name="Normal 5 3 2 2 2 2 2 2 3 3" xfId="39481"/>
    <cellStyle name="Normal 5 3 2 2 2 2 2 2 3 4" xfId="39482"/>
    <cellStyle name="Normal 5 3 2 2 2 2 2 2 4" xfId="39483"/>
    <cellStyle name="Normal 5 3 2 2 2 2 2 2 4 2" xfId="39484"/>
    <cellStyle name="Normal 5 3 2 2 2 2 2 2 4 3" xfId="57856"/>
    <cellStyle name="Normal 5 3 2 2 2 2 2 2 5" xfId="39485"/>
    <cellStyle name="Normal 5 3 2 2 2 2 2 2 6" xfId="39486"/>
    <cellStyle name="Normal 5 3 2 2 2 2 2 3" xfId="39487"/>
    <cellStyle name="Normal 5 3 2 2 2 2 2 3 2" xfId="39488"/>
    <cellStyle name="Normal 5 3 2 2 2 2 2 3 2 2" xfId="39489"/>
    <cellStyle name="Normal 5 3 2 2 2 2 2 3 2 3" xfId="57857"/>
    <cellStyle name="Normal 5 3 2 2 2 2 2 3 3" xfId="39490"/>
    <cellStyle name="Normal 5 3 2 2 2 2 2 3 4" xfId="39491"/>
    <cellStyle name="Normal 5 3 2 2 2 2 2 4" xfId="39492"/>
    <cellStyle name="Normal 5 3 2 2 2 2 2 4 2" xfId="39493"/>
    <cellStyle name="Normal 5 3 2 2 2 2 2 4 2 2" xfId="39494"/>
    <cellStyle name="Normal 5 3 2 2 2 2 2 4 2 3" xfId="57858"/>
    <cellStyle name="Normal 5 3 2 2 2 2 2 4 3" xfId="39495"/>
    <cellStyle name="Normal 5 3 2 2 2 2 2 4 4" xfId="39496"/>
    <cellStyle name="Normal 5 3 2 2 2 2 2 5" xfId="39497"/>
    <cellStyle name="Normal 5 3 2 2 2 2 2 5 2" xfId="39498"/>
    <cellStyle name="Normal 5 3 2 2 2 2 2 5 3" xfId="57859"/>
    <cellStyle name="Normal 5 3 2 2 2 2 2 6" xfId="39499"/>
    <cellStyle name="Normal 5 3 2 2 2 2 2 7" xfId="39500"/>
    <cellStyle name="Normal 5 3 2 2 2 2 3" xfId="39501"/>
    <cellStyle name="Normal 5 3 2 2 2 2 3 2" xfId="39502"/>
    <cellStyle name="Normal 5 3 2 2 2 2 3 2 2" xfId="39503"/>
    <cellStyle name="Normal 5 3 2 2 2 2 3 2 2 2" xfId="39504"/>
    <cellStyle name="Normal 5 3 2 2 2 2 3 2 2 3" xfId="57860"/>
    <cellStyle name="Normal 5 3 2 2 2 2 3 2 3" xfId="39505"/>
    <cellStyle name="Normal 5 3 2 2 2 2 3 2 4" xfId="39506"/>
    <cellStyle name="Normal 5 3 2 2 2 2 3 3" xfId="39507"/>
    <cellStyle name="Normal 5 3 2 2 2 2 3 3 2" xfId="39508"/>
    <cellStyle name="Normal 5 3 2 2 2 2 3 3 2 2" xfId="39509"/>
    <cellStyle name="Normal 5 3 2 2 2 2 3 3 2 3" xfId="57861"/>
    <cellStyle name="Normal 5 3 2 2 2 2 3 3 3" xfId="39510"/>
    <cellStyle name="Normal 5 3 2 2 2 2 3 3 4" xfId="39511"/>
    <cellStyle name="Normal 5 3 2 2 2 2 3 4" xfId="39512"/>
    <cellStyle name="Normal 5 3 2 2 2 2 3 4 2" xfId="39513"/>
    <cellStyle name="Normal 5 3 2 2 2 2 3 4 3" xfId="57862"/>
    <cellStyle name="Normal 5 3 2 2 2 2 3 5" xfId="39514"/>
    <cellStyle name="Normal 5 3 2 2 2 2 3 6" xfId="39515"/>
    <cellStyle name="Normal 5 3 2 2 2 2 4" xfId="39516"/>
    <cellStyle name="Normal 5 3 2 2 2 2 4 2" xfId="39517"/>
    <cellStyle name="Normal 5 3 2 2 2 2 4 2 2" xfId="39518"/>
    <cellStyle name="Normal 5 3 2 2 2 2 4 2 3" xfId="57863"/>
    <cellStyle name="Normal 5 3 2 2 2 2 4 3" xfId="39519"/>
    <cellStyle name="Normal 5 3 2 2 2 2 4 4" xfId="39520"/>
    <cellStyle name="Normal 5 3 2 2 2 2 5" xfId="39521"/>
    <cellStyle name="Normal 5 3 2 2 2 2 5 2" xfId="39522"/>
    <cellStyle name="Normal 5 3 2 2 2 2 5 2 2" xfId="39523"/>
    <cellStyle name="Normal 5 3 2 2 2 2 5 2 3" xfId="57864"/>
    <cellStyle name="Normal 5 3 2 2 2 2 5 3" xfId="39524"/>
    <cellStyle name="Normal 5 3 2 2 2 2 5 4" xfId="39525"/>
    <cellStyle name="Normal 5 3 2 2 2 2 6" xfId="39526"/>
    <cellStyle name="Normal 5 3 2 2 2 2 6 2" xfId="39527"/>
    <cellStyle name="Normal 5 3 2 2 2 2 6 3" xfId="57865"/>
    <cellStyle name="Normal 5 3 2 2 2 2 7" xfId="39528"/>
    <cellStyle name="Normal 5 3 2 2 2 2 8" xfId="39529"/>
    <cellStyle name="Normal 5 3 2 2 2 3" xfId="39530"/>
    <cellStyle name="Normal 5 3 2 2 2 3 2" xfId="39531"/>
    <cellStyle name="Normal 5 3 2 2 2 3 2 2" xfId="39532"/>
    <cellStyle name="Normal 5 3 2 2 2 3 2 2 2" xfId="39533"/>
    <cellStyle name="Normal 5 3 2 2 2 3 2 2 2 2" xfId="39534"/>
    <cellStyle name="Normal 5 3 2 2 2 3 2 2 2 3" xfId="57866"/>
    <cellStyle name="Normal 5 3 2 2 2 3 2 2 3" xfId="39535"/>
    <cellStyle name="Normal 5 3 2 2 2 3 2 2 4" xfId="39536"/>
    <cellStyle name="Normal 5 3 2 2 2 3 2 3" xfId="39537"/>
    <cellStyle name="Normal 5 3 2 2 2 3 2 3 2" xfId="39538"/>
    <cellStyle name="Normal 5 3 2 2 2 3 2 3 2 2" xfId="39539"/>
    <cellStyle name="Normal 5 3 2 2 2 3 2 3 2 3" xfId="57867"/>
    <cellStyle name="Normal 5 3 2 2 2 3 2 3 3" xfId="39540"/>
    <cellStyle name="Normal 5 3 2 2 2 3 2 3 4" xfId="39541"/>
    <cellStyle name="Normal 5 3 2 2 2 3 2 4" xfId="39542"/>
    <cellStyle name="Normal 5 3 2 2 2 3 2 4 2" xfId="39543"/>
    <cellStyle name="Normal 5 3 2 2 2 3 2 4 3" xfId="57868"/>
    <cellStyle name="Normal 5 3 2 2 2 3 2 5" xfId="39544"/>
    <cellStyle name="Normal 5 3 2 2 2 3 2 6" xfId="39545"/>
    <cellStyle name="Normal 5 3 2 2 2 3 3" xfId="39546"/>
    <cellStyle name="Normal 5 3 2 2 2 3 3 2" xfId="39547"/>
    <cellStyle name="Normal 5 3 2 2 2 3 3 2 2" xfId="39548"/>
    <cellStyle name="Normal 5 3 2 2 2 3 3 2 3" xfId="57869"/>
    <cellStyle name="Normal 5 3 2 2 2 3 3 3" xfId="39549"/>
    <cellStyle name="Normal 5 3 2 2 2 3 3 4" xfId="39550"/>
    <cellStyle name="Normal 5 3 2 2 2 3 4" xfId="39551"/>
    <cellStyle name="Normal 5 3 2 2 2 3 4 2" xfId="39552"/>
    <cellStyle name="Normal 5 3 2 2 2 3 4 2 2" xfId="39553"/>
    <cellStyle name="Normal 5 3 2 2 2 3 4 2 3" xfId="57870"/>
    <cellStyle name="Normal 5 3 2 2 2 3 4 3" xfId="39554"/>
    <cellStyle name="Normal 5 3 2 2 2 3 4 4" xfId="39555"/>
    <cellStyle name="Normal 5 3 2 2 2 3 5" xfId="39556"/>
    <cellStyle name="Normal 5 3 2 2 2 3 5 2" xfId="39557"/>
    <cellStyle name="Normal 5 3 2 2 2 3 5 3" xfId="57871"/>
    <cellStyle name="Normal 5 3 2 2 2 3 6" xfId="39558"/>
    <cellStyle name="Normal 5 3 2 2 2 3 7" xfId="39559"/>
    <cellStyle name="Normal 5 3 2 2 2 4" xfId="39560"/>
    <cellStyle name="Normal 5 3 2 2 2 4 2" xfId="39561"/>
    <cellStyle name="Normal 5 3 2 2 2 4 2 2" xfId="39562"/>
    <cellStyle name="Normal 5 3 2 2 2 4 2 2 2" xfId="39563"/>
    <cellStyle name="Normal 5 3 2 2 2 4 2 2 3" xfId="57872"/>
    <cellStyle name="Normal 5 3 2 2 2 4 2 3" xfId="39564"/>
    <cellStyle name="Normal 5 3 2 2 2 4 2 4" xfId="39565"/>
    <cellStyle name="Normal 5 3 2 2 2 4 3" xfId="39566"/>
    <cellStyle name="Normal 5 3 2 2 2 4 3 2" xfId="39567"/>
    <cellStyle name="Normal 5 3 2 2 2 4 3 2 2" xfId="39568"/>
    <cellStyle name="Normal 5 3 2 2 2 4 3 2 3" xfId="57873"/>
    <cellStyle name="Normal 5 3 2 2 2 4 3 3" xfId="39569"/>
    <cellStyle name="Normal 5 3 2 2 2 4 3 4" xfId="39570"/>
    <cellStyle name="Normal 5 3 2 2 2 4 4" xfId="39571"/>
    <cellStyle name="Normal 5 3 2 2 2 4 4 2" xfId="39572"/>
    <cellStyle name="Normal 5 3 2 2 2 4 4 3" xfId="57874"/>
    <cellStyle name="Normal 5 3 2 2 2 4 5" xfId="39573"/>
    <cellStyle name="Normal 5 3 2 2 2 4 6" xfId="39574"/>
    <cellStyle name="Normal 5 3 2 2 2 5" xfId="39575"/>
    <cellStyle name="Normal 5 3 2 2 2 5 2" xfId="39576"/>
    <cellStyle name="Normal 5 3 2 2 2 5 2 2" xfId="39577"/>
    <cellStyle name="Normal 5 3 2 2 2 5 2 2 2" xfId="39578"/>
    <cellStyle name="Normal 5 3 2 2 2 5 2 2 3" xfId="57875"/>
    <cellStyle name="Normal 5 3 2 2 2 5 2 3" xfId="39579"/>
    <cellStyle name="Normal 5 3 2 2 2 5 2 4" xfId="39580"/>
    <cellStyle name="Normal 5 3 2 2 2 5 3" xfId="39581"/>
    <cellStyle name="Normal 5 3 2 2 2 5 3 2" xfId="39582"/>
    <cellStyle name="Normal 5 3 2 2 2 5 3 3" xfId="57876"/>
    <cellStyle name="Normal 5 3 2 2 2 5 4" xfId="39583"/>
    <cellStyle name="Normal 5 3 2 2 2 5 5" xfId="39584"/>
    <cellStyle name="Normal 5 3 2 2 2 6" xfId="39585"/>
    <cellStyle name="Normal 5 3 2 2 2 6 2" xfId="39586"/>
    <cellStyle name="Normal 5 3 2 2 2 6 2 2" xfId="39587"/>
    <cellStyle name="Normal 5 3 2 2 2 6 2 3" xfId="57877"/>
    <cellStyle name="Normal 5 3 2 2 2 6 3" xfId="39588"/>
    <cellStyle name="Normal 5 3 2 2 2 6 4" xfId="39589"/>
    <cellStyle name="Normal 5 3 2 2 2 7" xfId="39590"/>
    <cellStyle name="Normal 5 3 2 2 2 7 2" xfId="39591"/>
    <cellStyle name="Normal 5 3 2 2 2 7 2 2" xfId="39592"/>
    <cellStyle name="Normal 5 3 2 2 2 7 2 3" xfId="57878"/>
    <cellStyle name="Normal 5 3 2 2 2 7 3" xfId="39593"/>
    <cellStyle name="Normal 5 3 2 2 2 7 4" xfId="39594"/>
    <cellStyle name="Normal 5 3 2 2 2 8" xfId="39595"/>
    <cellStyle name="Normal 5 3 2 2 2 8 2" xfId="39596"/>
    <cellStyle name="Normal 5 3 2 2 2 8 3" xfId="57879"/>
    <cellStyle name="Normal 5 3 2 2 2 9" xfId="39597"/>
    <cellStyle name="Normal 5 3 2 2 3" xfId="39598"/>
    <cellStyle name="Normal 5 3 2 2 3 2" xfId="39599"/>
    <cellStyle name="Normal 5 3 2 2 3 2 2" xfId="39600"/>
    <cellStyle name="Normal 5 3 2 2 3 2 2 2" xfId="39601"/>
    <cellStyle name="Normal 5 3 2 2 3 2 2 2 2" xfId="39602"/>
    <cellStyle name="Normal 5 3 2 2 3 2 2 2 2 2" xfId="39603"/>
    <cellStyle name="Normal 5 3 2 2 3 2 2 2 2 3" xfId="57880"/>
    <cellStyle name="Normal 5 3 2 2 3 2 2 2 3" xfId="39604"/>
    <cellStyle name="Normal 5 3 2 2 3 2 2 2 4" xfId="39605"/>
    <cellStyle name="Normal 5 3 2 2 3 2 2 3" xfId="39606"/>
    <cellStyle name="Normal 5 3 2 2 3 2 2 3 2" xfId="39607"/>
    <cellStyle name="Normal 5 3 2 2 3 2 2 3 2 2" xfId="39608"/>
    <cellStyle name="Normal 5 3 2 2 3 2 2 3 2 3" xfId="57881"/>
    <cellStyle name="Normal 5 3 2 2 3 2 2 3 3" xfId="39609"/>
    <cellStyle name="Normal 5 3 2 2 3 2 2 3 4" xfId="39610"/>
    <cellStyle name="Normal 5 3 2 2 3 2 2 4" xfId="39611"/>
    <cellStyle name="Normal 5 3 2 2 3 2 2 4 2" xfId="39612"/>
    <cellStyle name="Normal 5 3 2 2 3 2 2 4 3" xfId="57882"/>
    <cellStyle name="Normal 5 3 2 2 3 2 2 5" xfId="39613"/>
    <cellStyle name="Normal 5 3 2 2 3 2 2 6" xfId="39614"/>
    <cellStyle name="Normal 5 3 2 2 3 2 3" xfId="39615"/>
    <cellStyle name="Normal 5 3 2 2 3 2 3 2" xfId="39616"/>
    <cellStyle name="Normal 5 3 2 2 3 2 3 2 2" xfId="39617"/>
    <cellStyle name="Normal 5 3 2 2 3 2 3 2 3" xfId="57883"/>
    <cellStyle name="Normal 5 3 2 2 3 2 3 3" xfId="39618"/>
    <cellStyle name="Normal 5 3 2 2 3 2 3 4" xfId="39619"/>
    <cellStyle name="Normal 5 3 2 2 3 2 4" xfId="39620"/>
    <cellStyle name="Normal 5 3 2 2 3 2 4 2" xfId="39621"/>
    <cellStyle name="Normal 5 3 2 2 3 2 4 2 2" xfId="39622"/>
    <cellStyle name="Normal 5 3 2 2 3 2 4 2 3" xfId="57884"/>
    <cellStyle name="Normal 5 3 2 2 3 2 4 3" xfId="39623"/>
    <cellStyle name="Normal 5 3 2 2 3 2 4 4" xfId="39624"/>
    <cellStyle name="Normal 5 3 2 2 3 2 5" xfId="39625"/>
    <cellStyle name="Normal 5 3 2 2 3 2 5 2" xfId="39626"/>
    <cellStyle name="Normal 5 3 2 2 3 2 5 3" xfId="57885"/>
    <cellStyle name="Normal 5 3 2 2 3 2 6" xfId="39627"/>
    <cellStyle name="Normal 5 3 2 2 3 2 7" xfId="39628"/>
    <cellStyle name="Normal 5 3 2 2 3 3" xfId="39629"/>
    <cellStyle name="Normal 5 3 2 2 3 3 2" xfId="39630"/>
    <cellStyle name="Normal 5 3 2 2 3 3 2 2" xfId="39631"/>
    <cellStyle name="Normal 5 3 2 2 3 3 2 2 2" xfId="39632"/>
    <cellStyle name="Normal 5 3 2 2 3 3 2 2 3" xfId="57886"/>
    <cellStyle name="Normal 5 3 2 2 3 3 2 3" xfId="39633"/>
    <cellStyle name="Normal 5 3 2 2 3 3 2 4" xfId="39634"/>
    <cellStyle name="Normal 5 3 2 2 3 3 3" xfId="39635"/>
    <cellStyle name="Normal 5 3 2 2 3 3 3 2" xfId="39636"/>
    <cellStyle name="Normal 5 3 2 2 3 3 3 2 2" xfId="39637"/>
    <cellStyle name="Normal 5 3 2 2 3 3 3 2 3" xfId="57887"/>
    <cellStyle name="Normal 5 3 2 2 3 3 3 3" xfId="39638"/>
    <cellStyle name="Normal 5 3 2 2 3 3 3 4" xfId="39639"/>
    <cellStyle name="Normal 5 3 2 2 3 3 4" xfId="39640"/>
    <cellStyle name="Normal 5 3 2 2 3 3 4 2" xfId="39641"/>
    <cellStyle name="Normal 5 3 2 2 3 3 4 3" xfId="57888"/>
    <cellStyle name="Normal 5 3 2 2 3 3 5" xfId="39642"/>
    <cellStyle name="Normal 5 3 2 2 3 3 6" xfId="39643"/>
    <cellStyle name="Normal 5 3 2 2 3 4" xfId="39644"/>
    <cellStyle name="Normal 5 3 2 2 3 4 2" xfId="39645"/>
    <cellStyle name="Normal 5 3 2 2 3 4 2 2" xfId="39646"/>
    <cellStyle name="Normal 5 3 2 2 3 4 2 2 2" xfId="39647"/>
    <cellStyle name="Normal 5 3 2 2 3 4 2 2 3" xfId="57889"/>
    <cellStyle name="Normal 5 3 2 2 3 4 2 3" xfId="39648"/>
    <cellStyle name="Normal 5 3 2 2 3 4 2 4" xfId="39649"/>
    <cellStyle name="Normal 5 3 2 2 3 4 3" xfId="39650"/>
    <cellStyle name="Normal 5 3 2 2 3 4 3 2" xfId="39651"/>
    <cellStyle name="Normal 5 3 2 2 3 4 3 3" xfId="57890"/>
    <cellStyle name="Normal 5 3 2 2 3 4 4" xfId="39652"/>
    <cellStyle name="Normal 5 3 2 2 3 4 5" xfId="39653"/>
    <cellStyle name="Normal 5 3 2 2 3 5" xfId="39654"/>
    <cellStyle name="Normal 5 3 2 2 3 5 2" xfId="39655"/>
    <cellStyle name="Normal 5 3 2 2 3 5 2 2" xfId="39656"/>
    <cellStyle name="Normal 5 3 2 2 3 5 2 3" xfId="57891"/>
    <cellStyle name="Normal 5 3 2 2 3 5 3" xfId="39657"/>
    <cellStyle name="Normal 5 3 2 2 3 5 4" xfId="39658"/>
    <cellStyle name="Normal 5 3 2 2 3 6" xfId="39659"/>
    <cellStyle name="Normal 5 3 2 2 3 6 2" xfId="39660"/>
    <cellStyle name="Normal 5 3 2 2 3 6 2 2" xfId="39661"/>
    <cellStyle name="Normal 5 3 2 2 3 6 2 3" xfId="57892"/>
    <cellStyle name="Normal 5 3 2 2 3 6 3" xfId="39662"/>
    <cellStyle name="Normal 5 3 2 2 3 6 4" xfId="39663"/>
    <cellStyle name="Normal 5 3 2 2 3 7" xfId="39664"/>
    <cellStyle name="Normal 5 3 2 2 3 7 2" xfId="39665"/>
    <cellStyle name="Normal 5 3 2 2 3 7 3" xfId="57893"/>
    <cellStyle name="Normal 5 3 2 2 3 8" xfId="39666"/>
    <cellStyle name="Normal 5 3 2 2 3 9" xfId="39667"/>
    <cellStyle name="Normal 5 3 2 2 4" xfId="39668"/>
    <cellStyle name="Normal 5 3 2 2 4 2" xfId="39669"/>
    <cellStyle name="Normal 5 3 2 2 4 2 2" xfId="39670"/>
    <cellStyle name="Normal 5 3 2 2 4 2 2 2" xfId="39671"/>
    <cellStyle name="Normal 5 3 2 2 4 2 2 2 2" xfId="39672"/>
    <cellStyle name="Normal 5 3 2 2 4 2 2 2 3" xfId="57894"/>
    <cellStyle name="Normal 5 3 2 2 4 2 2 3" xfId="39673"/>
    <cellStyle name="Normal 5 3 2 2 4 2 2 4" xfId="39674"/>
    <cellStyle name="Normal 5 3 2 2 4 2 3" xfId="39675"/>
    <cellStyle name="Normal 5 3 2 2 4 2 3 2" xfId="39676"/>
    <cellStyle name="Normal 5 3 2 2 4 2 3 2 2" xfId="39677"/>
    <cellStyle name="Normal 5 3 2 2 4 2 3 2 3" xfId="57895"/>
    <cellStyle name="Normal 5 3 2 2 4 2 3 3" xfId="39678"/>
    <cellStyle name="Normal 5 3 2 2 4 2 3 4" xfId="39679"/>
    <cellStyle name="Normal 5 3 2 2 4 2 4" xfId="39680"/>
    <cellStyle name="Normal 5 3 2 2 4 2 4 2" xfId="39681"/>
    <cellStyle name="Normal 5 3 2 2 4 2 4 3" xfId="57896"/>
    <cellStyle name="Normal 5 3 2 2 4 2 5" xfId="39682"/>
    <cellStyle name="Normal 5 3 2 2 4 2 6" xfId="39683"/>
    <cellStyle name="Normal 5 3 2 2 4 3" xfId="39684"/>
    <cellStyle name="Normal 5 3 2 2 4 3 2" xfId="39685"/>
    <cellStyle name="Normal 5 3 2 2 4 3 2 2" xfId="39686"/>
    <cellStyle name="Normal 5 3 2 2 4 3 2 3" xfId="57897"/>
    <cellStyle name="Normal 5 3 2 2 4 3 3" xfId="39687"/>
    <cellStyle name="Normal 5 3 2 2 4 3 4" xfId="39688"/>
    <cellStyle name="Normal 5 3 2 2 4 4" xfId="39689"/>
    <cellStyle name="Normal 5 3 2 2 4 4 2" xfId="39690"/>
    <cellStyle name="Normal 5 3 2 2 4 4 2 2" xfId="39691"/>
    <cellStyle name="Normal 5 3 2 2 4 4 2 3" xfId="57898"/>
    <cellStyle name="Normal 5 3 2 2 4 4 3" xfId="39692"/>
    <cellStyle name="Normal 5 3 2 2 4 4 4" xfId="39693"/>
    <cellStyle name="Normal 5 3 2 2 4 5" xfId="39694"/>
    <cellStyle name="Normal 5 3 2 2 4 5 2" xfId="39695"/>
    <cellStyle name="Normal 5 3 2 2 4 5 3" xfId="57899"/>
    <cellStyle name="Normal 5 3 2 2 4 6" xfId="39696"/>
    <cellStyle name="Normal 5 3 2 2 4 7" xfId="39697"/>
    <cellStyle name="Normal 5 3 2 2 5" xfId="39698"/>
    <cellStyle name="Normal 5 3 2 2 5 2" xfId="39699"/>
    <cellStyle name="Normal 5 3 2 2 5 2 2" xfId="39700"/>
    <cellStyle name="Normal 5 3 2 2 5 2 2 2" xfId="39701"/>
    <cellStyle name="Normal 5 3 2 2 5 2 2 3" xfId="57900"/>
    <cellStyle name="Normal 5 3 2 2 5 2 3" xfId="39702"/>
    <cellStyle name="Normal 5 3 2 2 5 2 4" xfId="39703"/>
    <cellStyle name="Normal 5 3 2 2 5 3" xfId="39704"/>
    <cellStyle name="Normal 5 3 2 2 5 3 2" xfId="39705"/>
    <cellStyle name="Normal 5 3 2 2 5 3 2 2" xfId="39706"/>
    <cellStyle name="Normal 5 3 2 2 5 3 2 3" xfId="57901"/>
    <cellStyle name="Normal 5 3 2 2 5 3 3" xfId="39707"/>
    <cellStyle name="Normal 5 3 2 2 5 3 4" xfId="39708"/>
    <cellStyle name="Normal 5 3 2 2 5 4" xfId="39709"/>
    <cellStyle name="Normal 5 3 2 2 5 4 2" xfId="39710"/>
    <cellStyle name="Normal 5 3 2 2 5 4 3" xfId="57902"/>
    <cellStyle name="Normal 5 3 2 2 5 5" xfId="39711"/>
    <cellStyle name="Normal 5 3 2 2 5 6" xfId="39712"/>
    <cellStyle name="Normal 5 3 2 2 6" xfId="39713"/>
    <cellStyle name="Normal 5 3 2 2 6 2" xfId="39714"/>
    <cellStyle name="Normal 5 3 2 2 6 2 2" xfId="39715"/>
    <cellStyle name="Normal 5 3 2 2 6 2 2 2" xfId="39716"/>
    <cellStyle name="Normal 5 3 2 2 6 2 2 3" xfId="57903"/>
    <cellStyle name="Normal 5 3 2 2 6 2 3" xfId="39717"/>
    <cellStyle name="Normal 5 3 2 2 6 2 4" xfId="39718"/>
    <cellStyle name="Normal 5 3 2 2 6 3" xfId="39719"/>
    <cellStyle name="Normal 5 3 2 2 6 3 2" xfId="39720"/>
    <cellStyle name="Normal 5 3 2 2 6 3 3" xfId="57904"/>
    <cellStyle name="Normal 5 3 2 2 6 4" xfId="39721"/>
    <cellStyle name="Normal 5 3 2 2 6 5" xfId="39722"/>
    <cellStyle name="Normal 5 3 2 2 7" xfId="39723"/>
    <cellStyle name="Normal 5 3 2 2 7 2" xfId="39724"/>
    <cellStyle name="Normal 5 3 2 2 7 2 2" xfId="39725"/>
    <cellStyle name="Normal 5 3 2 2 7 2 3" xfId="57905"/>
    <cellStyle name="Normal 5 3 2 2 7 3" xfId="39726"/>
    <cellStyle name="Normal 5 3 2 2 7 4" xfId="39727"/>
    <cellStyle name="Normal 5 3 2 2 8" xfId="39728"/>
    <cellStyle name="Normal 5 3 2 2 8 2" xfId="39729"/>
    <cellStyle name="Normal 5 3 2 2 8 2 2" xfId="39730"/>
    <cellStyle name="Normal 5 3 2 2 8 2 3" xfId="57906"/>
    <cellStyle name="Normal 5 3 2 2 8 3" xfId="39731"/>
    <cellStyle name="Normal 5 3 2 2 8 4" xfId="39732"/>
    <cellStyle name="Normal 5 3 2 2 9" xfId="39733"/>
    <cellStyle name="Normal 5 3 2 2 9 2" xfId="39734"/>
    <cellStyle name="Normal 5 3 2 2 9 3" xfId="57907"/>
    <cellStyle name="Normal 5 3 2 3" xfId="39735"/>
    <cellStyle name="Normal 5 3 2 3 10" xfId="39736"/>
    <cellStyle name="Normal 5 3 2 3 11" xfId="39737"/>
    <cellStyle name="Normal 5 3 2 3 2" xfId="39738"/>
    <cellStyle name="Normal 5 3 2 3 2 10" xfId="39739"/>
    <cellStyle name="Normal 5 3 2 3 2 2" xfId="39740"/>
    <cellStyle name="Normal 5 3 2 3 2 2 2" xfId="39741"/>
    <cellStyle name="Normal 5 3 2 3 2 2 2 2" xfId="39742"/>
    <cellStyle name="Normal 5 3 2 3 2 2 2 2 2" xfId="39743"/>
    <cellStyle name="Normal 5 3 2 3 2 2 2 2 2 2" xfId="39744"/>
    <cellStyle name="Normal 5 3 2 3 2 2 2 2 2 2 2" xfId="39745"/>
    <cellStyle name="Normal 5 3 2 3 2 2 2 2 2 2 3" xfId="57908"/>
    <cellStyle name="Normal 5 3 2 3 2 2 2 2 2 3" xfId="39746"/>
    <cellStyle name="Normal 5 3 2 3 2 2 2 2 2 4" xfId="39747"/>
    <cellStyle name="Normal 5 3 2 3 2 2 2 2 3" xfId="39748"/>
    <cellStyle name="Normal 5 3 2 3 2 2 2 2 3 2" xfId="39749"/>
    <cellStyle name="Normal 5 3 2 3 2 2 2 2 3 2 2" xfId="39750"/>
    <cellStyle name="Normal 5 3 2 3 2 2 2 2 3 2 3" xfId="57909"/>
    <cellStyle name="Normal 5 3 2 3 2 2 2 2 3 3" xfId="39751"/>
    <cellStyle name="Normal 5 3 2 3 2 2 2 2 3 4" xfId="39752"/>
    <cellStyle name="Normal 5 3 2 3 2 2 2 2 4" xfId="39753"/>
    <cellStyle name="Normal 5 3 2 3 2 2 2 2 4 2" xfId="39754"/>
    <cellStyle name="Normal 5 3 2 3 2 2 2 2 4 3" xfId="57910"/>
    <cellStyle name="Normal 5 3 2 3 2 2 2 2 5" xfId="39755"/>
    <cellStyle name="Normal 5 3 2 3 2 2 2 2 6" xfId="39756"/>
    <cellStyle name="Normal 5 3 2 3 2 2 2 3" xfId="39757"/>
    <cellStyle name="Normal 5 3 2 3 2 2 2 3 2" xfId="39758"/>
    <cellStyle name="Normal 5 3 2 3 2 2 2 3 2 2" xfId="39759"/>
    <cellStyle name="Normal 5 3 2 3 2 2 2 3 2 3" xfId="57911"/>
    <cellStyle name="Normal 5 3 2 3 2 2 2 3 3" xfId="39760"/>
    <cellStyle name="Normal 5 3 2 3 2 2 2 3 4" xfId="39761"/>
    <cellStyle name="Normal 5 3 2 3 2 2 2 4" xfId="39762"/>
    <cellStyle name="Normal 5 3 2 3 2 2 2 4 2" xfId="39763"/>
    <cellStyle name="Normal 5 3 2 3 2 2 2 4 2 2" xfId="39764"/>
    <cellStyle name="Normal 5 3 2 3 2 2 2 4 2 3" xfId="57912"/>
    <cellStyle name="Normal 5 3 2 3 2 2 2 4 3" xfId="39765"/>
    <cellStyle name="Normal 5 3 2 3 2 2 2 4 4" xfId="39766"/>
    <cellStyle name="Normal 5 3 2 3 2 2 2 5" xfId="39767"/>
    <cellStyle name="Normal 5 3 2 3 2 2 2 5 2" xfId="39768"/>
    <cellStyle name="Normal 5 3 2 3 2 2 2 5 3" xfId="57913"/>
    <cellStyle name="Normal 5 3 2 3 2 2 2 6" xfId="39769"/>
    <cellStyle name="Normal 5 3 2 3 2 2 2 7" xfId="39770"/>
    <cellStyle name="Normal 5 3 2 3 2 2 3" xfId="39771"/>
    <cellStyle name="Normal 5 3 2 3 2 2 3 2" xfId="39772"/>
    <cellStyle name="Normal 5 3 2 3 2 2 3 2 2" xfId="39773"/>
    <cellStyle name="Normal 5 3 2 3 2 2 3 2 2 2" xfId="39774"/>
    <cellStyle name="Normal 5 3 2 3 2 2 3 2 2 3" xfId="57914"/>
    <cellStyle name="Normal 5 3 2 3 2 2 3 2 3" xfId="39775"/>
    <cellStyle name="Normal 5 3 2 3 2 2 3 2 4" xfId="39776"/>
    <cellStyle name="Normal 5 3 2 3 2 2 3 3" xfId="39777"/>
    <cellStyle name="Normal 5 3 2 3 2 2 3 3 2" xfId="39778"/>
    <cellStyle name="Normal 5 3 2 3 2 2 3 3 2 2" xfId="39779"/>
    <cellStyle name="Normal 5 3 2 3 2 2 3 3 2 3" xfId="57915"/>
    <cellStyle name="Normal 5 3 2 3 2 2 3 3 3" xfId="39780"/>
    <cellStyle name="Normal 5 3 2 3 2 2 3 3 4" xfId="39781"/>
    <cellStyle name="Normal 5 3 2 3 2 2 3 4" xfId="39782"/>
    <cellStyle name="Normal 5 3 2 3 2 2 3 4 2" xfId="39783"/>
    <cellStyle name="Normal 5 3 2 3 2 2 3 4 3" xfId="57916"/>
    <cellStyle name="Normal 5 3 2 3 2 2 3 5" xfId="39784"/>
    <cellStyle name="Normal 5 3 2 3 2 2 3 6" xfId="39785"/>
    <cellStyle name="Normal 5 3 2 3 2 2 4" xfId="39786"/>
    <cellStyle name="Normal 5 3 2 3 2 2 4 2" xfId="39787"/>
    <cellStyle name="Normal 5 3 2 3 2 2 4 2 2" xfId="39788"/>
    <cellStyle name="Normal 5 3 2 3 2 2 4 2 3" xfId="57917"/>
    <cellStyle name="Normal 5 3 2 3 2 2 4 3" xfId="39789"/>
    <cellStyle name="Normal 5 3 2 3 2 2 4 4" xfId="39790"/>
    <cellStyle name="Normal 5 3 2 3 2 2 5" xfId="39791"/>
    <cellStyle name="Normal 5 3 2 3 2 2 5 2" xfId="39792"/>
    <cellStyle name="Normal 5 3 2 3 2 2 5 2 2" xfId="39793"/>
    <cellStyle name="Normal 5 3 2 3 2 2 5 2 3" xfId="57918"/>
    <cellStyle name="Normal 5 3 2 3 2 2 5 3" xfId="39794"/>
    <cellStyle name="Normal 5 3 2 3 2 2 5 4" xfId="39795"/>
    <cellStyle name="Normal 5 3 2 3 2 2 6" xfId="39796"/>
    <cellStyle name="Normal 5 3 2 3 2 2 6 2" xfId="39797"/>
    <cellStyle name="Normal 5 3 2 3 2 2 6 3" xfId="57919"/>
    <cellStyle name="Normal 5 3 2 3 2 2 7" xfId="39798"/>
    <cellStyle name="Normal 5 3 2 3 2 2 8" xfId="39799"/>
    <cellStyle name="Normal 5 3 2 3 2 3" xfId="39800"/>
    <cellStyle name="Normal 5 3 2 3 2 3 2" xfId="39801"/>
    <cellStyle name="Normal 5 3 2 3 2 3 2 2" xfId="39802"/>
    <cellStyle name="Normal 5 3 2 3 2 3 2 2 2" xfId="39803"/>
    <cellStyle name="Normal 5 3 2 3 2 3 2 2 2 2" xfId="39804"/>
    <cellStyle name="Normal 5 3 2 3 2 3 2 2 2 3" xfId="57920"/>
    <cellStyle name="Normal 5 3 2 3 2 3 2 2 3" xfId="39805"/>
    <cellStyle name="Normal 5 3 2 3 2 3 2 2 4" xfId="39806"/>
    <cellStyle name="Normal 5 3 2 3 2 3 2 3" xfId="39807"/>
    <cellStyle name="Normal 5 3 2 3 2 3 2 3 2" xfId="39808"/>
    <cellStyle name="Normal 5 3 2 3 2 3 2 3 2 2" xfId="39809"/>
    <cellStyle name="Normal 5 3 2 3 2 3 2 3 2 3" xfId="57921"/>
    <cellStyle name="Normal 5 3 2 3 2 3 2 3 3" xfId="39810"/>
    <cellStyle name="Normal 5 3 2 3 2 3 2 3 4" xfId="39811"/>
    <cellStyle name="Normal 5 3 2 3 2 3 2 4" xfId="39812"/>
    <cellStyle name="Normal 5 3 2 3 2 3 2 4 2" xfId="39813"/>
    <cellStyle name="Normal 5 3 2 3 2 3 2 4 3" xfId="57922"/>
    <cellStyle name="Normal 5 3 2 3 2 3 2 5" xfId="39814"/>
    <cellStyle name="Normal 5 3 2 3 2 3 2 6" xfId="39815"/>
    <cellStyle name="Normal 5 3 2 3 2 3 3" xfId="39816"/>
    <cellStyle name="Normal 5 3 2 3 2 3 3 2" xfId="39817"/>
    <cellStyle name="Normal 5 3 2 3 2 3 3 2 2" xfId="39818"/>
    <cellStyle name="Normal 5 3 2 3 2 3 3 2 3" xfId="57923"/>
    <cellStyle name="Normal 5 3 2 3 2 3 3 3" xfId="39819"/>
    <cellStyle name="Normal 5 3 2 3 2 3 3 4" xfId="39820"/>
    <cellStyle name="Normal 5 3 2 3 2 3 4" xfId="39821"/>
    <cellStyle name="Normal 5 3 2 3 2 3 4 2" xfId="39822"/>
    <cellStyle name="Normal 5 3 2 3 2 3 4 2 2" xfId="39823"/>
    <cellStyle name="Normal 5 3 2 3 2 3 4 2 3" xfId="57924"/>
    <cellStyle name="Normal 5 3 2 3 2 3 4 3" xfId="39824"/>
    <cellStyle name="Normal 5 3 2 3 2 3 4 4" xfId="39825"/>
    <cellStyle name="Normal 5 3 2 3 2 3 5" xfId="39826"/>
    <cellStyle name="Normal 5 3 2 3 2 3 5 2" xfId="39827"/>
    <cellStyle name="Normal 5 3 2 3 2 3 5 3" xfId="57925"/>
    <cellStyle name="Normal 5 3 2 3 2 3 6" xfId="39828"/>
    <cellStyle name="Normal 5 3 2 3 2 3 7" xfId="39829"/>
    <cellStyle name="Normal 5 3 2 3 2 4" xfId="39830"/>
    <cellStyle name="Normal 5 3 2 3 2 4 2" xfId="39831"/>
    <cellStyle name="Normal 5 3 2 3 2 4 2 2" xfId="39832"/>
    <cellStyle name="Normal 5 3 2 3 2 4 2 2 2" xfId="39833"/>
    <cellStyle name="Normal 5 3 2 3 2 4 2 2 3" xfId="57926"/>
    <cellStyle name="Normal 5 3 2 3 2 4 2 3" xfId="39834"/>
    <cellStyle name="Normal 5 3 2 3 2 4 2 4" xfId="39835"/>
    <cellStyle name="Normal 5 3 2 3 2 4 3" xfId="39836"/>
    <cellStyle name="Normal 5 3 2 3 2 4 3 2" xfId="39837"/>
    <cellStyle name="Normal 5 3 2 3 2 4 3 2 2" xfId="39838"/>
    <cellStyle name="Normal 5 3 2 3 2 4 3 2 3" xfId="57927"/>
    <cellStyle name="Normal 5 3 2 3 2 4 3 3" xfId="39839"/>
    <cellStyle name="Normal 5 3 2 3 2 4 3 4" xfId="39840"/>
    <cellStyle name="Normal 5 3 2 3 2 4 4" xfId="39841"/>
    <cellStyle name="Normal 5 3 2 3 2 4 4 2" xfId="39842"/>
    <cellStyle name="Normal 5 3 2 3 2 4 4 3" xfId="57928"/>
    <cellStyle name="Normal 5 3 2 3 2 4 5" xfId="39843"/>
    <cellStyle name="Normal 5 3 2 3 2 4 6" xfId="39844"/>
    <cellStyle name="Normal 5 3 2 3 2 5" xfId="39845"/>
    <cellStyle name="Normal 5 3 2 3 2 5 2" xfId="39846"/>
    <cellStyle name="Normal 5 3 2 3 2 5 2 2" xfId="39847"/>
    <cellStyle name="Normal 5 3 2 3 2 5 2 2 2" xfId="39848"/>
    <cellStyle name="Normal 5 3 2 3 2 5 2 2 3" xfId="57929"/>
    <cellStyle name="Normal 5 3 2 3 2 5 2 3" xfId="39849"/>
    <cellStyle name="Normal 5 3 2 3 2 5 2 4" xfId="39850"/>
    <cellStyle name="Normal 5 3 2 3 2 5 3" xfId="39851"/>
    <cellStyle name="Normal 5 3 2 3 2 5 3 2" xfId="39852"/>
    <cellStyle name="Normal 5 3 2 3 2 5 3 3" xfId="57930"/>
    <cellStyle name="Normal 5 3 2 3 2 5 4" xfId="39853"/>
    <cellStyle name="Normal 5 3 2 3 2 5 5" xfId="39854"/>
    <cellStyle name="Normal 5 3 2 3 2 6" xfId="39855"/>
    <cellStyle name="Normal 5 3 2 3 2 6 2" xfId="39856"/>
    <cellStyle name="Normal 5 3 2 3 2 6 2 2" xfId="39857"/>
    <cellStyle name="Normal 5 3 2 3 2 6 2 3" xfId="57931"/>
    <cellStyle name="Normal 5 3 2 3 2 6 3" xfId="39858"/>
    <cellStyle name="Normal 5 3 2 3 2 6 4" xfId="39859"/>
    <cellStyle name="Normal 5 3 2 3 2 7" xfId="39860"/>
    <cellStyle name="Normal 5 3 2 3 2 7 2" xfId="39861"/>
    <cellStyle name="Normal 5 3 2 3 2 7 2 2" xfId="39862"/>
    <cellStyle name="Normal 5 3 2 3 2 7 2 3" xfId="57932"/>
    <cellStyle name="Normal 5 3 2 3 2 7 3" xfId="39863"/>
    <cellStyle name="Normal 5 3 2 3 2 7 4" xfId="39864"/>
    <cellStyle name="Normal 5 3 2 3 2 8" xfId="39865"/>
    <cellStyle name="Normal 5 3 2 3 2 8 2" xfId="39866"/>
    <cellStyle name="Normal 5 3 2 3 2 8 3" xfId="57933"/>
    <cellStyle name="Normal 5 3 2 3 2 9" xfId="39867"/>
    <cellStyle name="Normal 5 3 2 3 3" xfId="39868"/>
    <cellStyle name="Normal 5 3 2 3 3 2" xfId="39869"/>
    <cellStyle name="Normal 5 3 2 3 3 2 2" xfId="39870"/>
    <cellStyle name="Normal 5 3 2 3 3 2 2 2" xfId="39871"/>
    <cellStyle name="Normal 5 3 2 3 3 2 2 2 2" xfId="39872"/>
    <cellStyle name="Normal 5 3 2 3 3 2 2 2 2 2" xfId="39873"/>
    <cellStyle name="Normal 5 3 2 3 3 2 2 2 2 3" xfId="57934"/>
    <cellStyle name="Normal 5 3 2 3 3 2 2 2 3" xfId="39874"/>
    <cellStyle name="Normal 5 3 2 3 3 2 2 2 4" xfId="39875"/>
    <cellStyle name="Normal 5 3 2 3 3 2 2 3" xfId="39876"/>
    <cellStyle name="Normal 5 3 2 3 3 2 2 3 2" xfId="39877"/>
    <cellStyle name="Normal 5 3 2 3 3 2 2 3 2 2" xfId="39878"/>
    <cellStyle name="Normal 5 3 2 3 3 2 2 3 2 3" xfId="57935"/>
    <cellStyle name="Normal 5 3 2 3 3 2 2 3 3" xfId="39879"/>
    <cellStyle name="Normal 5 3 2 3 3 2 2 3 4" xfId="39880"/>
    <cellStyle name="Normal 5 3 2 3 3 2 2 4" xfId="39881"/>
    <cellStyle name="Normal 5 3 2 3 3 2 2 4 2" xfId="39882"/>
    <cellStyle name="Normal 5 3 2 3 3 2 2 4 3" xfId="57936"/>
    <cellStyle name="Normal 5 3 2 3 3 2 2 5" xfId="39883"/>
    <cellStyle name="Normal 5 3 2 3 3 2 2 6" xfId="39884"/>
    <cellStyle name="Normal 5 3 2 3 3 2 3" xfId="39885"/>
    <cellStyle name="Normal 5 3 2 3 3 2 3 2" xfId="39886"/>
    <cellStyle name="Normal 5 3 2 3 3 2 3 2 2" xfId="39887"/>
    <cellStyle name="Normal 5 3 2 3 3 2 3 2 3" xfId="57937"/>
    <cellStyle name="Normal 5 3 2 3 3 2 3 3" xfId="39888"/>
    <cellStyle name="Normal 5 3 2 3 3 2 3 4" xfId="39889"/>
    <cellStyle name="Normal 5 3 2 3 3 2 4" xfId="39890"/>
    <cellStyle name="Normal 5 3 2 3 3 2 4 2" xfId="39891"/>
    <cellStyle name="Normal 5 3 2 3 3 2 4 2 2" xfId="39892"/>
    <cellStyle name="Normal 5 3 2 3 3 2 4 2 3" xfId="57938"/>
    <cellStyle name="Normal 5 3 2 3 3 2 4 3" xfId="39893"/>
    <cellStyle name="Normal 5 3 2 3 3 2 4 4" xfId="39894"/>
    <cellStyle name="Normal 5 3 2 3 3 2 5" xfId="39895"/>
    <cellStyle name="Normal 5 3 2 3 3 2 5 2" xfId="39896"/>
    <cellStyle name="Normal 5 3 2 3 3 2 5 3" xfId="57939"/>
    <cellStyle name="Normal 5 3 2 3 3 2 6" xfId="39897"/>
    <cellStyle name="Normal 5 3 2 3 3 2 7" xfId="39898"/>
    <cellStyle name="Normal 5 3 2 3 3 3" xfId="39899"/>
    <cellStyle name="Normal 5 3 2 3 3 3 2" xfId="39900"/>
    <cellStyle name="Normal 5 3 2 3 3 3 2 2" xfId="39901"/>
    <cellStyle name="Normal 5 3 2 3 3 3 2 2 2" xfId="39902"/>
    <cellStyle name="Normal 5 3 2 3 3 3 2 2 3" xfId="57940"/>
    <cellStyle name="Normal 5 3 2 3 3 3 2 3" xfId="39903"/>
    <cellStyle name="Normal 5 3 2 3 3 3 2 4" xfId="39904"/>
    <cellStyle name="Normal 5 3 2 3 3 3 3" xfId="39905"/>
    <cellStyle name="Normal 5 3 2 3 3 3 3 2" xfId="39906"/>
    <cellStyle name="Normal 5 3 2 3 3 3 3 2 2" xfId="39907"/>
    <cellStyle name="Normal 5 3 2 3 3 3 3 2 3" xfId="57941"/>
    <cellStyle name="Normal 5 3 2 3 3 3 3 3" xfId="39908"/>
    <cellStyle name="Normal 5 3 2 3 3 3 3 4" xfId="39909"/>
    <cellStyle name="Normal 5 3 2 3 3 3 4" xfId="39910"/>
    <cellStyle name="Normal 5 3 2 3 3 3 4 2" xfId="39911"/>
    <cellStyle name="Normal 5 3 2 3 3 3 4 3" xfId="57942"/>
    <cellStyle name="Normal 5 3 2 3 3 3 5" xfId="39912"/>
    <cellStyle name="Normal 5 3 2 3 3 3 6" xfId="39913"/>
    <cellStyle name="Normal 5 3 2 3 3 4" xfId="39914"/>
    <cellStyle name="Normal 5 3 2 3 3 4 2" xfId="39915"/>
    <cellStyle name="Normal 5 3 2 3 3 4 2 2" xfId="39916"/>
    <cellStyle name="Normal 5 3 2 3 3 4 2 3" xfId="57943"/>
    <cellStyle name="Normal 5 3 2 3 3 4 3" xfId="39917"/>
    <cellStyle name="Normal 5 3 2 3 3 4 4" xfId="39918"/>
    <cellStyle name="Normal 5 3 2 3 3 5" xfId="39919"/>
    <cellStyle name="Normal 5 3 2 3 3 5 2" xfId="39920"/>
    <cellStyle name="Normal 5 3 2 3 3 5 2 2" xfId="39921"/>
    <cellStyle name="Normal 5 3 2 3 3 5 2 3" xfId="57944"/>
    <cellStyle name="Normal 5 3 2 3 3 5 3" xfId="39922"/>
    <cellStyle name="Normal 5 3 2 3 3 5 4" xfId="39923"/>
    <cellStyle name="Normal 5 3 2 3 3 6" xfId="39924"/>
    <cellStyle name="Normal 5 3 2 3 3 6 2" xfId="39925"/>
    <cellStyle name="Normal 5 3 2 3 3 6 3" xfId="57945"/>
    <cellStyle name="Normal 5 3 2 3 3 7" xfId="39926"/>
    <cellStyle name="Normal 5 3 2 3 3 8" xfId="39927"/>
    <cellStyle name="Normal 5 3 2 3 4" xfId="39928"/>
    <cellStyle name="Normal 5 3 2 3 4 2" xfId="39929"/>
    <cellStyle name="Normal 5 3 2 3 4 2 2" xfId="39930"/>
    <cellStyle name="Normal 5 3 2 3 4 2 2 2" xfId="39931"/>
    <cellStyle name="Normal 5 3 2 3 4 2 2 2 2" xfId="39932"/>
    <cellStyle name="Normal 5 3 2 3 4 2 2 2 3" xfId="57946"/>
    <cellStyle name="Normal 5 3 2 3 4 2 2 3" xfId="39933"/>
    <cellStyle name="Normal 5 3 2 3 4 2 2 4" xfId="39934"/>
    <cellStyle name="Normal 5 3 2 3 4 2 3" xfId="39935"/>
    <cellStyle name="Normal 5 3 2 3 4 2 3 2" xfId="39936"/>
    <cellStyle name="Normal 5 3 2 3 4 2 3 2 2" xfId="39937"/>
    <cellStyle name="Normal 5 3 2 3 4 2 3 2 3" xfId="57947"/>
    <cellStyle name="Normal 5 3 2 3 4 2 3 3" xfId="39938"/>
    <cellStyle name="Normal 5 3 2 3 4 2 3 4" xfId="39939"/>
    <cellStyle name="Normal 5 3 2 3 4 2 4" xfId="39940"/>
    <cellStyle name="Normal 5 3 2 3 4 2 4 2" xfId="39941"/>
    <cellStyle name="Normal 5 3 2 3 4 2 4 3" xfId="57948"/>
    <cellStyle name="Normal 5 3 2 3 4 2 5" xfId="39942"/>
    <cellStyle name="Normal 5 3 2 3 4 2 6" xfId="39943"/>
    <cellStyle name="Normal 5 3 2 3 4 3" xfId="39944"/>
    <cellStyle name="Normal 5 3 2 3 4 3 2" xfId="39945"/>
    <cellStyle name="Normal 5 3 2 3 4 3 2 2" xfId="39946"/>
    <cellStyle name="Normal 5 3 2 3 4 3 2 3" xfId="57949"/>
    <cellStyle name="Normal 5 3 2 3 4 3 3" xfId="39947"/>
    <cellStyle name="Normal 5 3 2 3 4 3 4" xfId="39948"/>
    <cellStyle name="Normal 5 3 2 3 4 4" xfId="39949"/>
    <cellStyle name="Normal 5 3 2 3 4 4 2" xfId="39950"/>
    <cellStyle name="Normal 5 3 2 3 4 4 2 2" xfId="39951"/>
    <cellStyle name="Normal 5 3 2 3 4 4 2 3" xfId="57950"/>
    <cellStyle name="Normal 5 3 2 3 4 4 3" xfId="39952"/>
    <cellStyle name="Normal 5 3 2 3 4 4 4" xfId="39953"/>
    <cellStyle name="Normal 5 3 2 3 4 5" xfId="39954"/>
    <cellStyle name="Normal 5 3 2 3 4 5 2" xfId="39955"/>
    <cellStyle name="Normal 5 3 2 3 4 5 3" xfId="57951"/>
    <cellStyle name="Normal 5 3 2 3 4 6" xfId="39956"/>
    <cellStyle name="Normal 5 3 2 3 4 7" xfId="39957"/>
    <cellStyle name="Normal 5 3 2 3 5" xfId="39958"/>
    <cellStyle name="Normal 5 3 2 3 5 2" xfId="39959"/>
    <cellStyle name="Normal 5 3 2 3 5 2 2" xfId="39960"/>
    <cellStyle name="Normal 5 3 2 3 5 2 2 2" xfId="39961"/>
    <cellStyle name="Normal 5 3 2 3 5 2 2 3" xfId="57952"/>
    <cellStyle name="Normal 5 3 2 3 5 2 3" xfId="39962"/>
    <cellStyle name="Normal 5 3 2 3 5 2 4" xfId="39963"/>
    <cellStyle name="Normal 5 3 2 3 5 3" xfId="39964"/>
    <cellStyle name="Normal 5 3 2 3 5 3 2" xfId="39965"/>
    <cellStyle name="Normal 5 3 2 3 5 3 2 2" xfId="39966"/>
    <cellStyle name="Normal 5 3 2 3 5 3 2 3" xfId="57953"/>
    <cellStyle name="Normal 5 3 2 3 5 3 3" xfId="39967"/>
    <cellStyle name="Normal 5 3 2 3 5 3 4" xfId="39968"/>
    <cellStyle name="Normal 5 3 2 3 5 4" xfId="39969"/>
    <cellStyle name="Normal 5 3 2 3 5 4 2" xfId="39970"/>
    <cellStyle name="Normal 5 3 2 3 5 4 3" xfId="57954"/>
    <cellStyle name="Normal 5 3 2 3 5 5" xfId="39971"/>
    <cellStyle name="Normal 5 3 2 3 5 6" xfId="39972"/>
    <cellStyle name="Normal 5 3 2 3 6" xfId="39973"/>
    <cellStyle name="Normal 5 3 2 3 6 2" xfId="39974"/>
    <cellStyle name="Normal 5 3 2 3 6 2 2" xfId="39975"/>
    <cellStyle name="Normal 5 3 2 3 6 2 2 2" xfId="39976"/>
    <cellStyle name="Normal 5 3 2 3 6 2 2 3" xfId="57955"/>
    <cellStyle name="Normal 5 3 2 3 6 2 3" xfId="39977"/>
    <cellStyle name="Normal 5 3 2 3 6 2 4" xfId="39978"/>
    <cellStyle name="Normal 5 3 2 3 6 3" xfId="39979"/>
    <cellStyle name="Normal 5 3 2 3 6 3 2" xfId="39980"/>
    <cellStyle name="Normal 5 3 2 3 6 3 3" xfId="57956"/>
    <cellStyle name="Normal 5 3 2 3 6 4" xfId="39981"/>
    <cellStyle name="Normal 5 3 2 3 6 5" xfId="39982"/>
    <cellStyle name="Normal 5 3 2 3 7" xfId="39983"/>
    <cellStyle name="Normal 5 3 2 3 7 2" xfId="39984"/>
    <cellStyle name="Normal 5 3 2 3 7 2 2" xfId="39985"/>
    <cellStyle name="Normal 5 3 2 3 7 2 3" xfId="57957"/>
    <cellStyle name="Normal 5 3 2 3 7 3" xfId="39986"/>
    <cellStyle name="Normal 5 3 2 3 7 4" xfId="39987"/>
    <cellStyle name="Normal 5 3 2 3 8" xfId="39988"/>
    <cellStyle name="Normal 5 3 2 3 8 2" xfId="39989"/>
    <cellStyle name="Normal 5 3 2 3 8 2 2" xfId="39990"/>
    <cellStyle name="Normal 5 3 2 3 8 2 3" xfId="57958"/>
    <cellStyle name="Normal 5 3 2 3 8 3" xfId="39991"/>
    <cellStyle name="Normal 5 3 2 3 8 4" xfId="39992"/>
    <cellStyle name="Normal 5 3 2 3 9" xfId="39993"/>
    <cellStyle name="Normal 5 3 2 3 9 2" xfId="39994"/>
    <cellStyle name="Normal 5 3 2 3 9 3" xfId="57959"/>
    <cellStyle name="Normal 5 3 2 4" xfId="39995"/>
    <cellStyle name="Normal 5 3 2 4 10" xfId="39996"/>
    <cellStyle name="Normal 5 3 2 4 2" xfId="39997"/>
    <cellStyle name="Normal 5 3 2 4 2 2" xfId="39998"/>
    <cellStyle name="Normal 5 3 2 4 2 2 2" xfId="39999"/>
    <cellStyle name="Normal 5 3 2 4 2 2 2 2" xfId="40000"/>
    <cellStyle name="Normal 5 3 2 4 2 2 2 2 2" xfId="40001"/>
    <cellStyle name="Normal 5 3 2 4 2 2 2 2 2 2" xfId="40002"/>
    <cellStyle name="Normal 5 3 2 4 2 2 2 2 2 3" xfId="57960"/>
    <cellStyle name="Normal 5 3 2 4 2 2 2 2 3" xfId="40003"/>
    <cellStyle name="Normal 5 3 2 4 2 2 2 2 4" xfId="40004"/>
    <cellStyle name="Normal 5 3 2 4 2 2 2 3" xfId="40005"/>
    <cellStyle name="Normal 5 3 2 4 2 2 2 3 2" xfId="40006"/>
    <cellStyle name="Normal 5 3 2 4 2 2 2 3 2 2" xfId="40007"/>
    <cellStyle name="Normal 5 3 2 4 2 2 2 3 2 3" xfId="57961"/>
    <cellStyle name="Normal 5 3 2 4 2 2 2 3 3" xfId="40008"/>
    <cellStyle name="Normal 5 3 2 4 2 2 2 3 4" xfId="40009"/>
    <cellStyle name="Normal 5 3 2 4 2 2 2 4" xfId="40010"/>
    <cellStyle name="Normal 5 3 2 4 2 2 2 4 2" xfId="40011"/>
    <cellStyle name="Normal 5 3 2 4 2 2 2 4 3" xfId="57962"/>
    <cellStyle name="Normal 5 3 2 4 2 2 2 5" xfId="40012"/>
    <cellStyle name="Normal 5 3 2 4 2 2 2 6" xfId="40013"/>
    <cellStyle name="Normal 5 3 2 4 2 2 3" xfId="40014"/>
    <cellStyle name="Normal 5 3 2 4 2 2 3 2" xfId="40015"/>
    <cellStyle name="Normal 5 3 2 4 2 2 3 2 2" xfId="40016"/>
    <cellStyle name="Normal 5 3 2 4 2 2 3 2 3" xfId="57963"/>
    <cellStyle name="Normal 5 3 2 4 2 2 3 3" xfId="40017"/>
    <cellStyle name="Normal 5 3 2 4 2 2 3 4" xfId="40018"/>
    <cellStyle name="Normal 5 3 2 4 2 2 4" xfId="40019"/>
    <cellStyle name="Normal 5 3 2 4 2 2 4 2" xfId="40020"/>
    <cellStyle name="Normal 5 3 2 4 2 2 4 2 2" xfId="40021"/>
    <cellStyle name="Normal 5 3 2 4 2 2 4 2 3" xfId="57964"/>
    <cellStyle name="Normal 5 3 2 4 2 2 4 3" xfId="40022"/>
    <cellStyle name="Normal 5 3 2 4 2 2 4 4" xfId="40023"/>
    <cellStyle name="Normal 5 3 2 4 2 2 5" xfId="40024"/>
    <cellStyle name="Normal 5 3 2 4 2 2 5 2" xfId="40025"/>
    <cellStyle name="Normal 5 3 2 4 2 2 5 3" xfId="57965"/>
    <cellStyle name="Normal 5 3 2 4 2 2 6" xfId="40026"/>
    <cellStyle name="Normal 5 3 2 4 2 2 7" xfId="40027"/>
    <cellStyle name="Normal 5 3 2 4 2 3" xfId="40028"/>
    <cellStyle name="Normal 5 3 2 4 2 3 2" xfId="40029"/>
    <cellStyle name="Normal 5 3 2 4 2 3 2 2" xfId="40030"/>
    <cellStyle name="Normal 5 3 2 4 2 3 2 2 2" xfId="40031"/>
    <cellStyle name="Normal 5 3 2 4 2 3 2 2 3" xfId="57966"/>
    <cellStyle name="Normal 5 3 2 4 2 3 2 3" xfId="40032"/>
    <cellStyle name="Normal 5 3 2 4 2 3 2 4" xfId="40033"/>
    <cellStyle name="Normal 5 3 2 4 2 3 3" xfId="40034"/>
    <cellStyle name="Normal 5 3 2 4 2 3 3 2" xfId="40035"/>
    <cellStyle name="Normal 5 3 2 4 2 3 3 2 2" xfId="40036"/>
    <cellStyle name="Normal 5 3 2 4 2 3 3 2 3" xfId="57967"/>
    <cellStyle name="Normal 5 3 2 4 2 3 3 3" xfId="40037"/>
    <cellStyle name="Normal 5 3 2 4 2 3 3 4" xfId="40038"/>
    <cellStyle name="Normal 5 3 2 4 2 3 4" xfId="40039"/>
    <cellStyle name="Normal 5 3 2 4 2 3 4 2" xfId="40040"/>
    <cellStyle name="Normal 5 3 2 4 2 3 4 3" xfId="57968"/>
    <cellStyle name="Normal 5 3 2 4 2 3 5" xfId="40041"/>
    <cellStyle name="Normal 5 3 2 4 2 3 6" xfId="40042"/>
    <cellStyle name="Normal 5 3 2 4 2 4" xfId="40043"/>
    <cellStyle name="Normal 5 3 2 4 2 4 2" xfId="40044"/>
    <cellStyle name="Normal 5 3 2 4 2 4 2 2" xfId="40045"/>
    <cellStyle name="Normal 5 3 2 4 2 4 2 3" xfId="57969"/>
    <cellStyle name="Normal 5 3 2 4 2 4 3" xfId="40046"/>
    <cellStyle name="Normal 5 3 2 4 2 4 4" xfId="40047"/>
    <cellStyle name="Normal 5 3 2 4 2 5" xfId="40048"/>
    <cellStyle name="Normal 5 3 2 4 2 5 2" xfId="40049"/>
    <cellStyle name="Normal 5 3 2 4 2 5 2 2" xfId="40050"/>
    <cellStyle name="Normal 5 3 2 4 2 5 2 3" xfId="57970"/>
    <cellStyle name="Normal 5 3 2 4 2 5 3" xfId="40051"/>
    <cellStyle name="Normal 5 3 2 4 2 5 4" xfId="40052"/>
    <cellStyle name="Normal 5 3 2 4 2 6" xfId="40053"/>
    <cellStyle name="Normal 5 3 2 4 2 6 2" xfId="40054"/>
    <cellStyle name="Normal 5 3 2 4 2 6 3" xfId="57971"/>
    <cellStyle name="Normal 5 3 2 4 2 7" xfId="40055"/>
    <cellStyle name="Normal 5 3 2 4 2 8" xfId="40056"/>
    <cellStyle name="Normal 5 3 2 4 3" xfId="40057"/>
    <cellStyle name="Normal 5 3 2 4 3 2" xfId="40058"/>
    <cellStyle name="Normal 5 3 2 4 3 2 2" xfId="40059"/>
    <cellStyle name="Normal 5 3 2 4 3 2 2 2" xfId="40060"/>
    <cellStyle name="Normal 5 3 2 4 3 2 2 2 2" xfId="40061"/>
    <cellStyle name="Normal 5 3 2 4 3 2 2 2 3" xfId="57972"/>
    <cellStyle name="Normal 5 3 2 4 3 2 2 3" xfId="40062"/>
    <cellStyle name="Normal 5 3 2 4 3 2 2 4" xfId="40063"/>
    <cellStyle name="Normal 5 3 2 4 3 2 3" xfId="40064"/>
    <cellStyle name="Normal 5 3 2 4 3 2 3 2" xfId="40065"/>
    <cellStyle name="Normal 5 3 2 4 3 2 3 2 2" xfId="40066"/>
    <cellStyle name="Normal 5 3 2 4 3 2 3 2 3" xfId="57973"/>
    <cellStyle name="Normal 5 3 2 4 3 2 3 3" xfId="40067"/>
    <cellStyle name="Normal 5 3 2 4 3 2 3 4" xfId="40068"/>
    <cellStyle name="Normal 5 3 2 4 3 2 4" xfId="40069"/>
    <cellStyle name="Normal 5 3 2 4 3 2 4 2" xfId="40070"/>
    <cellStyle name="Normal 5 3 2 4 3 2 4 3" xfId="57974"/>
    <cellStyle name="Normal 5 3 2 4 3 2 5" xfId="40071"/>
    <cellStyle name="Normal 5 3 2 4 3 2 6" xfId="40072"/>
    <cellStyle name="Normal 5 3 2 4 3 3" xfId="40073"/>
    <cellStyle name="Normal 5 3 2 4 3 3 2" xfId="40074"/>
    <cellStyle name="Normal 5 3 2 4 3 3 2 2" xfId="40075"/>
    <cellStyle name="Normal 5 3 2 4 3 3 2 3" xfId="57975"/>
    <cellStyle name="Normal 5 3 2 4 3 3 3" xfId="40076"/>
    <cellStyle name="Normal 5 3 2 4 3 3 4" xfId="40077"/>
    <cellStyle name="Normal 5 3 2 4 3 4" xfId="40078"/>
    <cellStyle name="Normal 5 3 2 4 3 4 2" xfId="40079"/>
    <cellStyle name="Normal 5 3 2 4 3 4 2 2" xfId="40080"/>
    <cellStyle name="Normal 5 3 2 4 3 4 2 3" xfId="57976"/>
    <cellStyle name="Normal 5 3 2 4 3 4 3" xfId="40081"/>
    <cellStyle name="Normal 5 3 2 4 3 4 4" xfId="40082"/>
    <cellStyle name="Normal 5 3 2 4 3 5" xfId="40083"/>
    <cellStyle name="Normal 5 3 2 4 3 5 2" xfId="40084"/>
    <cellStyle name="Normal 5 3 2 4 3 5 3" xfId="57977"/>
    <cellStyle name="Normal 5 3 2 4 3 6" xfId="40085"/>
    <cellStyle name="Normal 5 3 2 4 3 7" xfId="40086"/>
    <cellStyle name="Normal 5 3 2 4 4" xfId="40087"/>
    <cellStyle name="Normal 5 3 2 4 4 2" xfId="40088"/>
    <cellStyle name="Normal 5 3 2 4 4 2 2" xfId="40089"/>
    <cellStyle name="Normal 5 3 2 4 4 2 2 2" xfId="40090"/>
    <cellStyle name="Normal 5 3 2 4 4 2 2 3" xfId="57978"/>
    <cellStyle name="Normal 5 3 2 4 4 2 3" xfId="40091"/>
    <cellStyle name="Normal 5 3 2 4 4 2 4" xfId="40092"/>
    <cellStyle name="Normal 5 3 2 4 4 3" xfId="40093"/>
    <cellStyle name="Normal 5 3 2 4 4 3 2" xfId="40094"/>
    <cellStyle name="Normal 5 3 2 4 4 3 2 2" xfId="40095"/>
    <cellStyle name="Normal 5 3 2 4 4 3 2 3" xfId="57979"/>
    <cellStyle name="Normal 5 3 2 4 4 3 3" xfId="40096"/>
    <cellStyle name="Normal 5 3 2 4 4 3 4" xfId="40097"/>
    <cellStyle name="Normal 5 3 2 4 4 4" xfId="40098"/>
    <cellStyle name="Normal 5 3 2 4 4 4 2" xfId="40099"/>
    <cellStyle name="Normal 5 3 2 4 4 4 3" xfId="57980"/>
    <cellStyle name="Normal 5 3 2 4 4 5" xfId="40100"/>
    <cellStyle name="Normal 5 3 2 4 4 6" xfId="40101"/>
    <cellStyle name="Normal 5 3 2 4 5" xfId="40102"/>
    <cellStyle name="Normal 5 3 2 4 5 2" xfId="40103"/>
    <cellStyle name="Normal 5 3 2 4 5 2 2" xfId="40104"/>
    <cellStyle name="Normal 5 3 2 4 5 2 2 2" xfId="40105"/>
    <cellStyle name="Normal 5 3 2 4 5 2 2 3" xfId="57981"/>
    <cellStyle name="Normal 5 3 2 4 5 2 3" xfId="40106"/>
    <cellStyle name="Normal 5 3 2 4 5 2 4" xfId="40107"/>
    <cellStyle name="Normal 5 3 2 4 5 3" xfId="40108"/>
    <cellStyle name="Normal 5 3 2 4 5 3 2" xfId="40109"/>
    <cellStyle name="Normal 5 3 2 4 5 3 3" xfId="57982"/>
    <cellStyle name="Normal 5 3 2 4 5 4" xfId="40110"/>
    <cellStyle name="Normal 5 3 2 4 5 5" xfId="40111"/>
    <cellStyle name="Normal 5 3 2 4 6" xfId="40112"/>
    <cellStyle name="Normal 5 3 2 4 6 2" xfId="40113"/>
    <cellStyle name="Normal 5 3 2 4 6 2 2" xfId="40114"/>
    <cellStyle name="Normal 5 3 2 4 6 2 3" xfId="57983"/>
    <cellStyle name="Normal 5 3 2 4 6 3" xfId="40115"/>
    <cellStyle name="Normal 5 3 2 4 6 4" xfId="40116"/>
    <cellStyle name="Normal 5 3 2 4 7" xfId="40117"/>
    <cellStyle name="Normal 5 3 2 4 7 2" xfId="40118"/>
    <cellStyle name="Normal 5 3 2 4 7 2 2" xfId="40119"/>
    <cellStyle name="Normal 5 3 2 4 7 2 3" xfId="57984"/>
    <cellStyle name="Normal 5 3 2 4 7 3" xfId="40120"/>
    <cellStyle name="Normal 5 3 2 4 7 4" xfId="40121"/>
    <cellStyle name="Normal 5 3 2 4 8" xfId="40122"/>
    <cellStyle name="Normal 5 3 2 4 8 2" xfId="40123"/>
    <cellStyle name="Normal 5 3 2 4 8 3" xfId="57985"/>
    <cellStyle name="Normal 5 3 2 4 9" xfId="40124"/>
    <cellStyle name="Normal 5 3 2 5" xfId="40125"/>
    <cellStyle name="Normal 5 3 2 5 10" xfId="40126"/>
    <cellStyle name="Normal 5 3 2 5 2" xfId="40127"/>
    <cellStyle name="Normal 5 3 2 5 2 2" xfId="40128"/>
    <cellStyle name="Normal 5 3 2 5 2 2 2" xfId="40129"/>
    <cellStyle name="Normal 5 3 2 5 2 2 2 2" xfId="40130"/>
    <cellStyle name="Normal 5 3 2 5 2 2 2 2 2" xfId="40131"/>
    <cellStyle name="Normal 5 3 2 5 2 2 2 2 2 2" xfId="40132"/>
    <cellStyle name="Normal 5 3 2 5 2 2 2 2 2 3" xfId="57986"/>
    <cellStyle name="Normal 5 3 2 5 2 2 2 2 3" xfId="40133"/>
    <cellStyle name="Normal 5 3 2 5 2 2 2 2 4" xfId="40134"/>
    <cellStyle name="Normal 5 3 2 5 2 2 2 3" xfId="40135"/>
    <cellStyle name="Normal 5 3 2 5 2 2 2 3 2" xfId="40136"/>
    <cellStyle name="Normal 5 3 2 5 2 2 2 3 2 2" xfId="40137"/>
    <cellStyle name="Normal 5 3 2 5 2 2 2 3 2 3" xfId="57987"/>
    <cellStyle name="Normal 5 3 2 5 2 2 2 3 3" xfId="40138"/>
    <cellStyle name="Normal 5 3 2 5 2 2 2 3 4" xfId="40139"/>
    <cellStyle name="Normal 5 3 2 5 2 2 2 4" xfId="40140"/>
    <cellStyle name="Normal 5 3 2 5 2 2 2 4 2" xfId="40141"/>
    <cellStyle name="Normal 5 3 2 5 2 2 2 4 3" xfId="57988"/>
    <cellStyle name="Normal 5 3 2 5 2 2 2 5" xfId="40142"/>
    <cellStyle name="Normal 5 3 2 5 2 2 2 6" xfId="40143"/>
    <cellStyle name="Normal 5 3 2 5 2 2 3" xfId="40144"/>
    <cellStyle name="Normal 5 3 2 5 2 2 3 2" xfId="40145"/>
    <cellStyle name="Normal 5 3 2 5 2 2 3 2 2" xfId="40146"/>
    <cellStyle name="Normal 5 3 2 5 2 2 3 2 3" xfId="57989"/>
    <cellStyle name="Normal 5 3 2 5 2 2 3 3" xfId="40147"/>
    <cellStyle name="Normal 5 3 2 5 2 2 3 4" xfId="40148"/>
    <cellStyle name="Normal 5 3 2 5 2 2 4" xfId="40149"/>
    <cellStyle name="Normal 5 3 2 5 2 2 4 2" xfId="40150"/>
    <cellStyle name="Normal 5 3 2 5 2 2 4 2 2" xfId="40151"/>
    <cellStyle name="Normal 5 3 2 5 2 2 4 2 3" xfId="57990"/>
    <cellStyle name="Normal 5 3 2 5 2 2 4 3" xfId="40152"/>
    <cellStyle name="Normal 5 3 2 5 2 2 4 4" xfId="40153"/>
    <cellStyle name="Normal 5 3 2 5 2 2 5" xfId="40154"/>
    <cellStyle name="Normal 5 3 2 5 2 2 5 2" xfId="40155"/>
    <cellStyle name="Normal 5 3 2 5 2 2 5 3" xfId="57991"/>
    <cellStyle name="Normal 5 3 2 5 2 2 6" xfId="40156"/>
    <cellStyle name="Normal 5 3 2 5 2 2 7" xfId="40157"/>
    <cellStyle name="Normal 5 3 2 5 2 3" xfId="40158"/>
    <cellStyle name="Normal 5 3 2 5 2 3 2" xfId="40159"/>
    <cellStyle name="Normal 5 3 2 5 2 3 2 2" xfId="40160"/>
    <cellStyle name="Normal 5 3 2 5 2 3 2 2 2" xfId="40161"/>
    <cellStyle name="Normal 5 3 2 5 2 3 2 2 3" xfId="57992"/>
    <cellStyle name="Normal 5 3 2 5 2 3 2 3" xfId="40162"/>
    <cellStyle name="Normal 5 3 2 5 2 3 2 4" xfId="40163"/>
    <cellStyle name="Normal 5 3 2 5 2 3 3" xfId="40164"/>
    <cellStyle name="Normal 5 3 2 5 2 3 3 2" xfId="40165"/>
    <cellStyle name="Normal 5 3 2 5 2 3 3 2 2" xfId="40166"/>
    <cellStyle name="Normal 5 3 2 5 2 3 3 2 3" xfId="57993"/>
    <cellStyle name="Normal 5 3 2 5 2 3 3 3" xfId="40167"/>
    <cellStyle name="Normal 5 3 2 5 2 3 3 4" xfId="40168"/>
    <cellStyle name="Normal 5 3 2 5 2 3 4" xfId="40169"/>
    <cellStyle name="Normal 5 3 2 5 2 3 4 2" xfId="40170"/>
    <cellStyle name="Normal 5 3 2 5 2 3 4 3" xfId="57994"/>
    <cellStyle name="Normal 5 3 2 5 2 3 5" xfId="40171"/>
    <cellStyle name="Normal 5 3 2 5 2 3 6" xfId="40172"/>
    <cellStyle name="Normal 5 3 2 5 2 4" xfId="40173"/>
    <cellStyle name="Normal 5 3 2 5 2 4 2" xfId="40174"/>
    <cellStyle name="Normal 5 3 2 5 2 4 2 2" xfId="40175"/>
    <cellStyle name="Normal 5 3 2 5 2 4 2 3" xfId="57995"/>
    <cellStyle name="Normal 5 3 2 5 2 4 3" xfId="40176"/>
    <cellStyle name="Normal 5 3 2 5 2 4 4" xfId="40177"/>
    <cellStyle name="Normal 5 3 2 5 2 5" xfId="40178"/>
    <cellStyle name="Normal 5 3 2 5 2 5 2" xfId="40179"/>
    <cellStyle name="Normal 5 3 2 5 2 5 2 2" xfId="40180"/>
    <cellStyle name="Normal 5 3 2 5 2 5 2 3" xfId="57996"/>
    <cellStyle name="Normal 5 3 2 5 2 5 3" xfId="40181"/>
    <cellStyle name="Normal 5 3 2 5 2 5 4" xfId="40182"/>
    <cellStyle name="Normal 5 3 2 5 2 6" xfId="40183"/>
    <cellStyle name="Normal 5 3 2 5 2 6 2" xfId="40184"/>
    <cellStyle name="Normal 5 3 2 5 2 6 3" xfId="57997"/>
    <cellStyle name="Normal 5 3 2 5 2 7" xfId="40185"/>
    <cellStyle name="Normal 5 3 2 5 2 8" xfId="40186"/>
    <cellStyle name="Normal 5 3 2 5 3" xfId="40187"/>
    <cellStyle name="Normal 5 3 2 5 3 2" xfId="40188"/>
    <cellStyle name="Normal 5 3 2 5 3 2 2" xfId="40189"/>
    <cellStyle name="Normal 5 3 2 5 3 2 2 2" xfId="40190"/>
    <cellStyle name="Normal 5 3 2 5 3 2 2 2 2" xfId="40191"/>
    <cellStyle name="Normal 5 3 2 5 3 2 2 2 3" xfId="57998"/>
    <cellStyle name="Normal 5 3 2 5 3 2 2 3" xfId="40192"/>
    <cellStyle name="Normal 5 3 2 5 3 2 2 4" xfId="40193"/>
    <cellStyle name="Normal 5 3 2 5 3 2 3" xfId="40194"/>
    <cellStyle name="Normal 5 3 2 5 3 2 3 2" xfId="40195"/>
    <cellStyle name="Normal 5 3 2 5 3 2 3 2 2" xfId="40196"/>
    <cellStyle name="Normal 5 3 2 5 3 2 3 2 3" xfId="57999"/>
    <cellStyle name="Normal 5 3 2 5 3 2 3 3" xfId="40197"/>
    <cellStyle name="Normal 5 3 2 5 3 2 3 4" xfId="40198"/>
    <cellStyle name="Normal 5 3 2 5 3 2 4" xfId="40199"/>
    <cellStyle name="Normal 5 3 2 5 3 2 4 2" xfId="40200"/>
    <cellStyle name="Normal 5 3 2 5 3 2 4 3" xfId="58000"/>
    <cellStyle name="Normal 5 3 2 5 3 2 5" xfId="40201"/>
    <cellStyle name="Normal 5 3 2 5 3 2 6" xfId="40202"/>
    <cellStyle name="Normal 5 3 2 5 3 3" xfId="40203"/>
    <cellStyle name="Normal 5 3 2 5 3 3 2" xfId="40204"/>
    <cellStyle name="Normal 5 3 2 5 3 3 2 2" xfId="40205"/>
    <cellStyle name="Normal 5 3 2 5 3 3 2 3" xfId="58001"/>
    <cellStyle name="Normal 5 3 2 5 3 3 3" xfId="40206"/>
    <cellStyle name="Normal 5 3 2 5 3 3 4" xfId="40207"/>
    <cellStyle name="Normal 5 3 2 5 3 4" xfId="40208"/>
    <cellStyle name="Normal 5 3 2 5 3 4 2" xfId="40209"/>
    <cellStyle name="Normal 5 3 2 5 3 4 2 2" xfId="40210"/>
    <cellStyle name="Normal 5 3 2 5 3 4 2 3" xfId="58002"/>
    <cellStyle name="Normal 5 3 2 5 3 4 3" xfId="40211"/>
    <cellStyle name="Normal 5 3 2 5 3 4 4" xfId="40212"/>
    <cellStyle name="Normal 5 3 2 5 3 5" xfId="40213"/>
    <cellStyle name="Normal 5 3 2 5 3 5 2" xfId="40214"/>
    <cellStyle name="Normal 5 3 2 5 3 5 3" xfId="58003"/>
    <cellStyle name="Normal 5 3 2 5 3 6" xfId="40215"/>
    <cellStyle name="Normal 5 3 2 5 3 7" xfId="40216"/>
    <cellStyle name="Normal 5 3 2 5 4" xfId="40217"/>
    <cellStyle name="Normal 5 3 2 5 4 2" xfId="40218"/>
    <cellStyle name="Normal 5 3 2 5 4 2 2" xfId="40219"/>
    <cellStyle name="Normal 5 3 2 5 4 2 2 2" xfId="40220"/>
    <cellStyle name="Normal 5 3 2 5 4 2 2 3" xfId="58004"/>
    <cellStyle name="Normal 5 3 2 5 4 2 3" xfId="40221"/>
    <cellStyle name="Normal 5 3 2 5 4 2 4" xfId="40222"/>
    <cellStyle name="Normal 5 3 2 5 4 3" xfId="40223"/>
    <cellStyle name="Normal 5 3 2 5 4 3 2" xfId="40224"/>
    <cellStyle name="Normal 5 3 2 5 4 3 2 2" xfId="40225"/>
    <cellStyle name="Normal 5 3 2 5 4 3 2 3" xfId="58005"/>
    <cellStyle name="Normal 5 3 2 5 4 3 3" xfId="40226"/>
    <cellStyle name="Normal 5 3 2 5 4 3 4" xfId="40227"/>
    <cellStyle name="Normal 5 3 2 5 4 4" xfId="40228"/>
    <cellStyle name="Normal 5 3 2 5 4 4 2" xfId="40229"/>
    <cellStyle name="Normal 5 3 2 5 4 4 3" xfId="58006"/>
    <cellStyle name="Normal 5 3 2 5 4 5" xfId="40230"/>
    <cellStyle name="Normal 5 3 2 5 4 6" xfId="40231"/>
    <cellStyle name="Normal 5 3 2 5 5" xfId="40232"/>
    <cellStyle name="Normal 5 3 2 5 5 2" xfId="40233"/>
    <cellStyle name="Normal 5 3 2 5 5 2 2" xfId="40234"/>
    <cellStyle name="Normal 5 3 2 5 5 2 2 2" xfId="40235"/>
    <cellStyle name="Normal 5 3 2 5 5 2 2 3" xfId="58007"/>
    <cellStyle name="Normal 5 3 2 5 5 2 3" xfId="40236"/>
    <cellStyle name="Normal 5 3 2 5 5 2 4" xfId="40237"/>
    <cellStyle name="Normal 5 3 2 5 5 3" xfId="40238"/>
    <cellStyle name="Normal 5 3 2 5 5 3 2" xfId="40239"/>
    <cellStyle name="Normal 5 3 2 5 5 3 3" xfId="58008"/>
    <cellStyle name="Normal 5 3 2 5 5 4" xfId="40240"/>
    <cellStyle name="Normal 5 3 2 5 5 5" xfId="40241"/>
    <cellStyle name="Normal 5 3 2 5 6" xfId="40242"/>
    <cellStyle name="Normal 5 3 2 5 6 2" xfId="40243"/>
    <cellStyle name="Normal 5 3 2 5 6 2 2" xfId="40244"/>
    <cellStyle name="Normal 5 3 2 5 6 2 3" xfId="58009"/>
    <cellStyle name="Normal 5 3 2 5 6 3" xfId="40245"/>
    <cellStyle name="Normal 5 3 2 5 6 4" xfId="40246"/>
    <cellStyle name="Normal 5 3 2 5 7" xfId="40247"/>
    <cellStyle name="Normal 5 3 2 5 7 2" xfId="40248"/>
    <cellStyle name="Normal 5 3 2 5 7 2 2" xfId="40249"/>
    <cellStyle name="Normal 5 3 2 5 7 2 3" xfId="58010"/>
    <cellStyle name="Normal 5 3 2 5 7 3" xfId="40250"/>
    <cellStyle name="Normal 5 3 2 5 7 4" xfId="40251"/>
    <cellStyle name="Normal 5 3 2 5 8" xfId="40252"/>
    <cellStyle name="Normal 5 3 2 5 8 2" xfId="40253"/>
    <cellStyle name="Normal 5 3 2 5 8 3" xfId="58011"/>
    <cellStyle name="Normal 5 3 2 5 9" xfId="40254"/>
    <cellStyle name="Normal 5 3 2 6" xfId="40255"/>
    <cellStyle name="Normal 5 3 2 6 10" xfId="40256"/>
    <cellStyle name="Normal 5 3 2 6 2" xfId="40257"/>
    <cellStyle name="Normal 5 3 2 6 2 2" xfId="40258"/>
    <cellStyle name="Normal 5 3 2 6 2 2 2" xfId="40259"/>
    <cellStyle name="Normal 5 3 2 6 2 2 2 2" xfId="40260"/>
    <cellStyle name="Normal 5 3 2 6 2 2 2 2 2" xfId="40261"/>
    <cellStyle name="Normal 5 3 2 6 2 2 2 2 2 2" xfId="40262"/>
    <cellStyle name="Normal 5 3 2 6 2 2 2 2 2 3" xfId="58012"/>
    <cellStyle name="Normal 5 3 2 6 2 2 2 2 3" xfId="40263"/>
    <cellStyle name="Normal 5 3 2 6 2 2 2 2 4" xfId="40264"/>
    <cellStyle name="Normal 5 3 2 6 2 2 2 3" xfId="40265"/>
    <cellStyle name="Normal 5 3 2 6 2 2 2 3 2" xfId="40266"/>
    <cellStyle name="Normal 5 3 2 6 2 2 2 3 2 2" xfId="40267"/>
    <cellStyle name="Normal 5 3 2 6 2 2 2 3 2 3" xfId="58013"/>
    <cellStyle name="Normal 5 3 2 6 2 2 2 3 3" xfId="40268"/>
    <cellStyle name="Normal 5 3 2 6 2 2 2 3 4" xfId="40269"/>
    <cellStyle name="Normal 5 3 2 6 2 2 2 4" xfId="40270"/>
    <cellStyle name="Normal 5 3 2 6 2 2 2 4 2" xfId="40271"/>
    <cellStyle name="Normal 5 3 2 6 2 2 2 4 3" xfId="58014"/>
    <cellStyle name="Normal 5 3 2 6 2 2 2 5" xfId="40272"/>
    <cellStyle name="Normal 5 3 2 6 2 2 2 6" xfId="40273"/>
    <cellStyle name="Normal 5 3 2 6 2 2 3" xfId="40274"/>
    <cellStyle name="Normal 5 3 2 6 2 2 3 2" xfId="40275"/>
    <cellStyle name="Normal 5 3 2 6 2 2 3 2 2" xfId="40276"/>
    <cellStyle name="Normal 5 3 2 6 2 2 3 2 3" xfId="58015"/>
    <cellStyle name="Normal 5 3 2 6 2 2 3 3" xfId="40277"/>
    <cellStyle name="Normal 5 3 2 6 2 2 3 4" xfId="40278"/>
    <cellStyle name="Normal 5 3 2 6 2 2 4" xfId="40279"/>
    <cellStyle name="Normal 5 3 2 6 2 2 4 2" xfId="40280"/>
    <cellStyle name="Normal 5 3 2 6 2 2 4 2 2" xfId="40281"/>
    <cellStyle name="Normal 5 3 2 6 2 2 4 2 3" xfId="58016"/>
    <cellStyle name="Normal 5 3 2 6 2 2 4 3" xfId="40282"/>
    <cellStyle name="Normal 5 3 2 6 2 2 4 4" xfId="40283"/>
    <cellStyle name="Normal 5 3 2 6 2 2 5" xfId="40284"/>
    <cellStyle name="Normal 5 3 2 6 2 2 5 2" xfId="40285"/>
    <cellStyle name="Normal 5 3 2 6 2 2 5 3" xfId="58017"/>
    <cellStyle name="Normal 5 3 2 6 2 2 6" xfId="40286"/>
    <cellStyle name="Normal 5 3 2 6 2 2 7" xfId="40287"/>
    <cellStyle name="Normal 5 3 2 6 2 3" xfId="40288"/>
    <cellStyle name="Normal 5 3 2 6 2 3 2" xfId="40289"/>
    <cellStyle name="Normal 5 3 2 6 2 3 2 2" xfId="40290"/>
    <cellStyle name="Normal 5 3 2 6 2 3 2 2 2" xfId="40291"/>
    <cellStyle name="Normal 5 3 2 6 2 3 2 2 3" xfId="58018"/>
    <cellStyle name="Normal 5 3 2 6 2 3 2 3" xfId="40292"/>
    <cellStyle name="Normal 5 3 2 6 2 3 2 4" xfId="40293"/>
    <cellStyle name="Normal 5 3 2 6 2 3 3" xfId="40294"/>
    <cellStyle name="Normal 5 3 2 6 2 3 3 2" xfId="40295"/>
    <cellStyle name="Normal 5 3 2 6 2 3 3 2 2" xfId="40296"/>
    <cellStyle name="Normal 5 3 2 6 2 3 3 2 3" xfId="58019"/>
    <cellStyle name="Normal 5 3 2 6 2 3 3 3" xfId="40297"/>
    <cellStyle name="Normal 5 3 2 6 2 3 3 4" xfId="40298"/>
    <cellStyle name="Normal 5 3 2 6 2 3 4" xfId="40299"/>
    <cellStyle name="Normal 5 3 2 6 2 3 4 2" xfId="40300"/>
    <cellStyle name="Normal 5 3 2 6 2 3 4 3" xfId="58020"/>
    <cellStyle name="Normal 5 3 2 6 2 3 5" xfId="40301"/>
    <cellStyle name="Normal 5 3 2 6 2 3 6" xfId="40302"/>
    <cellStyle name="Normal 5 3 2 6 2 4" xfId="40303"/>
    <cellStyle name="Normal 5 3 2 6 2 4 2" xfId="40304"/>
    <cellStyle name="Normal 5 3 2 6 2 4 2 2" xfId="40305"/>
    <cellStyle name="Normal 5 3 2 6 2 4 2 3" xfId="58021"/>
    <cellStyle name="Normal 5 3 2 6 2 4 3" xfId="40306"/>
    <cellStyle name="Normal 5 3 2 6 2 4 4" xfId="40307"/>
    <cellStyle name="Normal 5 3 2 6 2 5" xfId="40308"/>
    <cellStyle name="Normal 5 3 2 6 2 5 2" xfId="40309"/>
    <cellStyle name="Normal 5 3 2 6 2 5 2 2" xfId="40310"/>
    <cellStyle name="Normal 5 3 2 6 2 5 2 3" xfId="58022"/>
    <cellStyle name="Normal 5 3 2 6 2 5 3" xfId="40311"/>
    <cellStyle name="Normal 5 3 2 6 2 5 4" xfId="40312"/>
    <cellStyle name="Normal 5 3 2 6 2 6" xfId="40313"/>
    <cellStyle name="Normal 5 3 2 6 2 6 2" xfId="40314"/>
    <cellStyle name="Normal 5 3 2 6 2 6 3" xfId="58023"/>
    <cellStyle name="Normal 5 3 2 6 2 7" xfId="40315"/>
    <cellStyle name="Normal 5 3 2 6 2 8" xfId="40316"/>
    <cellStyle name="Normal 5 3 2 6 3" xfId="40317"/>
    <cellStyle name="Normal 5 3 2 6 3 2" xfId="40318"/>
    <cellStyle name="Normal 5 3 2 6 3 2 2" xfId="40319"/>
    <cellStyle name="Normal 5 3 2 6 3 2 2 2" xfId="40320"/>
    <cellStyle name="Normal 5 3 2 6 3 2 2 2 2" xfId="40321"/>
    <cellStyle name="Normal 5 3 2 6 3 2 2 2 3" xfId="58024"/>
    <cellStyle name="Normal 5 3 2 6 3 2 2 3" xfId="40322"/>
    <cellStyle name="Normal 5 3 2 6 3 2 2 4" xfId="40323"/>
    <cellStyle name="Normal 5 3 2 6 3 2 3" xfId="40324"/>
    <cellStyle name="Normal 5 3 2 6 3 2 3 2" xfId="40325"/>
    <cellStyle name="Normal 5 3 2 6 3 2 3 2 2" xfId="40326"/>
    <cellStyle name="Normal 5 3 2 6 3 2 3 2 3" xfId="58025"/>
    <cellStyle name="Normal 5 3 2 6 3 2 3 3" xfId="40327"/>
    <cellStyle name="Normal 5 3 2 6 3 2 3 4" xfId="40328"/>
    <cellStyle name="Normal 5 3 2 6 3 2 4" xfId="40329"/>
    <cellStyle name="Normal 5 3 2 6 3 2 4 2" xfId="40330"/>
    <cellStyle name="Normal 5 3 2 6 3 2 4 3" xfId="58026"/>
    <cellStyle name="Normal 5 3 2 6 3 2 5" xfId="40331"/>
    <cellStyle name="Normal 5 3 2 6 3 2 6" xfId="40332"/>
    <cellStyle name="Normal 5 3 2 6 3 3" xfId="40333"/>
    <cellStyle name="Normal 5 3 2 6 3 3 2" xfId="40334"/>
    <cellStyle name="Normal 5 3 2 6 3 3 2 2" xfId="40335"/>
    <cellStyle name="Normal 5 3 2 6 3 3 2 3" xfId="58027"/>
    <cellStyle name="Normal 5 3 2 6 3 3 3" xfId="40336"/>
    <cellStyle name="Normal 5 3 2 6 3 3 4" xfId="40337"/>
    <cellStyle name="Normal 5 3 2 6 3 4" xfId="40338"/>
    <cellStyle name="Normal 5 3 2 6 3 4 2" xfId="40339"/>
    <cellStyle name="Normal 5 3 2 6 3 4 2 2" xfId="40340"/>
    <cellStyle name="Normal 5 3 2 6 3 4 2 3" xfId="58028"/>
    <cellStyle name="Normal 5 3 2 6 3 4 3" xfId="40341"/>
    <cellStyle name="Normal 5 3 2 6 3 4 4" xfId="40342"/>
    <cellStyle name="Normal 5 3 2 6 3 5" xfId="40343"/>
    <cellStyle name="Normal 5 3 2 6 3 5 2" xfId="40344"/>
    <cellStyle name="Normal 5 3 2 6 3 5 3" xfId="58029"/>
    <cellStyle name="Normal 5 3 2 6 3 6" xfId="40345"/>
    <cellStyle name="Normal 5 3 2 6 3 7" xfId="40346"/>
    <cellStyle name="Normal 5 3 2 6 4" xfId="40347"/>
    <cellStyle name="Normal 5 3 2 6 4 2" xfId="40348"/>
    <cellStyle name="Normal 5 3 2 6 4 2 2" xfId="40349"/>
    <cellStyle name="Normal 5 3 2 6 4 2 2 2" xfId="40350"/>
    <cellStyle name="Normal 5 3 2 6 4 2 2 3" xfId="58030"/>
    <cellStyle name="Normal 5 3 2 6 4 2 3" xfId="40351"/>
    <cellStyle name="Normal 5 3 2 6 4 2 4" xfId="40352"/>
    <cellStyle name="Normal 5 3 2 6 4 3" xfId="40353"/>
    <cellStyle name="Normal 5 3 2 6 4 3 2" xfId="40354"/>
    <cellStyle name="Normal 5 3 2 6 4 3 2 2" xfId="40355"/>
    <cellStyle name="Normal 5 3 2 6 4 3 2 3" xfId="58031"/>
    <cellStyle name="Normal 5 3 2 6 4 3 3" xfId="40356"/>
    <cellStyle name="Normal 5 3 2 6 4 3 4" xfId="40357"/>
    <cellStyle name="Normal 5 3 2 6 4 4" xfId="40358"/>
    <cellStyle name="Normal 5 3 2 6 4 4 2" xfId="40359"/>
    <cellStyle name="Normal 5 3 2 6 4 4 3" xfId="58032"/>
    <cellStyle name="Normal 5 3 2 6 4 5" xfId="40360"/>
    <cellStyle name="Normal 5 3 2 6 4 6" xfId="40361"/>
    <cellStyle name="Normal 5 3 2 6 5" xfId="40362"/>
    <cellStyle name="Normal 5 3 2 6 5 2" xfId="40363"/>
    <cellStyle name="Normal 5 3 2 6 5 2 2" xfId="40364"/>
    <cellStyle name="Normal 5 3 2 6 5 2 2 2" xfId="40365"/>
    <cellStyle name="Normal 5 3 2 6 5 2 2 3" xfId="58033"/>
    <cellStyle name="Normal 5 3 2 6 5 2 3" xfId="40366"/>
    <cellStyle name="Normal 5 3 2 6 5 2 4" xfId="40367"/>
    <cellStyle name="Normal 5 3 2 6 5 3" xfId="40368"/>
    <cellStyle name="Normal 5 3 2 6 5 3 2" xfId="40369"/>
    <cellStyle name="Normal 5 3 2 6 5 3 3" xfId="58034"/>
    <cellStyle name="Normal 5 3 2 6 5 4" xfId="40370"/>
    <cellStyle name="Normal 5 3 2 6 5 5" xfId="40371"/>
    <cellStyle name="Normal 5 3 2 6 6" xfId="40372"/>
    <cellStyle name="Normal 5 3 2 6 6 2" xfId="40373"/>
    <cellStyle name="Normal 5 3 2 6 6 2 2" xfId="40374"/>
    <cellStyle name="Normal 5 3 2 6 6 2 3" xfId="58035"/>
    <cellStyle name="Normal 5 3 2 6 6 3" xfId="40375"/>
    <cellStyle name="Normal 5 3 2 6 6 4" xfId="40376"/>
    <cellStyle name="Normal 5 3 2 6 7" xfId="40377"/>
    <cellStyle name="Normal 5 3 2 6 7 2" xfId="40378"/>
    <cellStyle name="Normal 5 3 2 6 7 2 2" xfId="40379"/>
    <cellStyle name="Normal 5 3 2 6 7 2 3" xfId="58036"/>
    <cellStyle name="Normal 5 3 2 6 7 3" xfId="40380"/>
    <cellStyle name="Normal 5 3 2 6 7 4" xfId="40381"/>
    <cellStyle name="Normal 5 3 2 6 8" xfId="40382"/>
    <cellStyle name="Normal 5 3 2 6 8 2" xfId="40383"/>
    <cellStyle name="Normal 5 3 2 6 8 3" xfId="58037"/>
    <cellStyle name="Normal 5 3 2 6 9" xfId="40384"/>
    <cellStyle name="Normal 5 3 2 7" xfId="40385"/>
    <cellStyle name="Normal 5 3 2 7 2" xfId="40386"/>
    <cellStyle name="Normal 5 3 2 7 2 2" xfId="40387"/>
    <cellStyle name="Normal 5 3 2 7 2 2 2" xfId="40388"/>
    <cellStyle name="Normal 5 3 2 7 2 2 2 2" xfId="40389"/>
    <cellStyle name="Normal 5 3 2 7 2 2 2 2 2" xfId="40390"/>
    <cellStyle name="Normal 5 3 2 7 2 2 2 2 3" xfId="58038"/>
    <cellStyle name="Normal 5 3 2 7 2 2 2 3" xfId="40391"/>
    <cellStyle name="Normal 5 3 2 7 2 2 2 4" xfId="40392"/>
    <cellStyle name="Normal 5 3 2 7 2 2 3" xfId="40393"/>
    <cellStyle name="Normal 5 3 2 7 2 2 3 2" xfId="40394"/>
    <cellStyle name="Normal 5 3 2 7 2 2 3 2 2" xfId="40395"/>
    <cellStyle name="Normal 5 3 2 7 2 2 3 2 3" xfId="58039"/>
    <cellStyle name="Normal 5 3 2 7 2 2 3 3" xfId="40396"/>
    <cellStyle name="Normal 5 3 2 7 2 2 3 4" xfId="40397"/>
    <cellStyle name="Normal 5 3 2 7 2 2 4" xfId="40398"/>
    <cellStyle name="Normal 5 3 2 7 2 2 4 2" xfId="40399"/>
    <cellStyle name="Normal 5 3 2 7 2 2 4 3" xfId="58040"/>
    <cellStyle name="Normal 5 3 2 7 2 2 5" xfId="40400"/>
    <cellStyle name="Normal 5 3 2 7 2 2 6" xfId="40401"/>
    <cellStyle name="Normal 5 3 2 7 2 3" xfId="40402"/>
    <cellStyle name="Normal 5 3 2 7 2 3 2" xfId="40403"/>
    <cellStyle name="Normal 5 3 2 7 2 3 2 2" xfId="40404"/>
    <cellStyle name="Normal 5 3 2 7 2 3 2 3" xfId="58041"/>
    <cellStyle name="Normal 5 3 2 7 2 3 3" xfId="40405"/>
    <cellStyle name="Normal 5 3 2 7 2 3 4" xfId="40406"/>
    <cellStyle name="Normal 5 3 2 7 2 4" xfId="40407"/>
    <cellStyle name="Normal 5 3 2 7 2 4 2" xfId="40408"/>
    <cellStyle name="Normal 5 3 2 7 2 4 2 2" xfId="40409"/>
    <cellStyle name="Normal 5 3 2 7 2 4 2 3" xfId="58042"/>
    <cellStyle name="Normal 5 3 2 7 2 4 3" xfId="40410"/>
    <cellStyle name="Normal 5 3 2 7 2 4 4" xfId="40411"/>
    <cellStyle name="Normal 5 3 2 7 2 5" xfId="40412"/>
    <cellStyle name="Normal 5 3 2 7 2 5 2" xfId="40413"/>
    <cellStyle name="Normal 5 3 2 7 2 5 3" xfId="58043"/>
    <cellStyle name="Normal 5 3 2 7 2 6" xfId="40414"/>
    <cellStyle name="Normal 5 3 2 7 2 7" xfId="40415"/>
    <cellStyle name="Normal 5 3 2 7 3" xfId="40416"/>
    <cellStyle name="Normal 5 3 2 7 3 2" xfId="40417"/>
    <cellStyle name="Normal 5 3 2 7 3 2 2" xfId="40418"/>
    <cellStyle name="Normal 5 3 2 7 3 2 2 2" xfId="40419"/>
    <cellStyle name="Normal 5 3 2 7 3 2 2 3" xfId="58044"/>
    <cellStyle name="Normal 5 3 2 7 3 2 3" xfId="40420"/>
    <cellStyle name="Normal 5 3 2 7 3 2 4" xfId="40421"/>
    <cellStyle name="Normal 5 3 2 7 3 3" xfId="40422"/>
    <cellStyle name="Normal 5 3 2 7 3 3 2" xfId="40423"/>
    <cellStyle name="Normal 5 3 2 7 3 3 2 2" xfId="40424"/>
    <cellStyle name="Normal 5 3 2 7 3 3 2 3" xfId="58045"/>
    <cellStyle name="Normal 5 3 2 7 3 3 3" xfId="40425"/>
    <cellStyle name="Normal 5 3 2 7 3 3 4" xfId="40426"/>
    <cellStyle name="Normal 5 3 2 7 3 4" xfId="40427"/>
    <cellStyle name="Normal 5 3 2 7 3 4 2" xfId="40428"/>
    <cellStyle name="Normal 5 3 2 7 3 4 3" xfId="58046"/>
    <cellStyle name="Normal 5 3 2 7 3 5" xfId="40429"/>
    <cellStyle name="Normal 5 3 2 7 3 6" xfId="40430"/>
    <cellStyle name="Normal 5 3 2 7 4" xfId="40431"/>
    <cellStyle name="Normal 5 3 2 7 4 2" xfId="40432"/>
    <cellStyle name="Normal 5 3 2 7 4 2 2" xfId="40433"/>
    <cellStyle name="Normal 5 3 2 7 4 2 3" xfId="58047"/>
    <cellStyle name="Normal 5 3 2 7 4 3" xfId="40434"/>
    <cellStyle name="Normal 5 3 2 7 4 4" xfId="40435"/>
    <cellStyle name="Normal 5 3 2 7 5" xfId="40436"/>
    <cellStyle name="Normal 5 3 2 7 5 2" xfId="40437"/>
    <cellStyle name="Normal 5 3 2 7 5 2 2" xfId="40438"/>
    <cellStyle name="Normal 5 3 2 7 5 2 3" xfId="58048"/>
    <cellStyle name="Normal 5 3 2 7 5 3" xfId="40439"/>
    <cellStyle name="Normal 5 3 2 7 5 4" xfId="40440"/>
    <cellStyle name="Normal 5 3 2 7 6" xfId="40441"/>
    <cellStyle name="Normal 5 3 2 7 6 2" xfId="40442"/>
    <cellStyle name="Normal 5 3 2 7 6 3" xfId="58049"/>
    <cellStyle name="Normal 5 3 2 7 7" xfId="40443"/>
    <cellStyle name="Normal 5 3 2 7 8" xfId="40444"/>
    <cellStyle name="Normal 5 3 2 8" xfId="40445"/>
    <cellStyle name="Normal 5 3 2 8 2" xfId="40446"/>
    <cellStyle name="Normal 5 3 2 8 2 2" xfId="40447"/>
    <cellStyle name="Normal 5 3 2 8 2 2 2" xfId="40448"/>
    <cellStyle name="Normal 5 3 2 8 2 2 2 2" xfId="40449"/>
    <cellStyle name="Normal 5 3 2 8 2 2 2 3" xfId="58050"/>
    <cellStyle name="Normal 5 3 2 8 2 2 3" xfId="40450"/>
    <cellStyle name="Normal 5 3 2 8 2 2 4" xfId="40451"/>
    <cellStyle name="Normal 5 3 2 8 2 3" xfId="40452"/>
    <cellStyle name="Normal 5 3 2 8 2 3 2" xfId="40453"/>
    <cellStyle name="Normal 5 3 2 8 2 3 2 2" xfId="40454"/>
    <cellStyle name="Normal 5 3 2 8 2 3 2 3" xfId="58051"/>
    <cellStyle name="Normal 5 3 2 8 2 3 3" xfId="40455"/>
    <cellStyle name="Normal 5 3 2 8 2 3 4" xfId="40456"/>
    <cellStyle name="Normal 5 3 2 8 2 4" xfId="40457"/>
    <cellStyle name="Normal 5 3 2 8 2 4 2" xfId="40458"/>
    <cellStyle name="Normal 5 3 2 8 2 4 3" xfId="58052"/>
    <cellStyle name="Normal 5 3 2 8 2 5" xfId="40459"/>
    <cellStyle name="Normal 5 3 2 8 2 6" xfId="40460"/>
    <cellStyle name="Normal 5 3 2 8 3" xfId="40461"/>
    <cellStyle name="Normal 5 3 2 8 3 2" xfId="40462"/>
    <cellStyle name="Normal 5 3 2 8 3 2 2" xfId="40463"/>
    <cellStyle name="Normal 5 3 2 8 3 2 3" xfId="58053"/>
    <cellStyle name="Normal 5 3 2 8 3 3" xfId="40464"/>
    <cellStyle name="Normal 5 3 2 8 3 4" xfId="40465"/>
    <cellStyle name="Normal 5 3 2 8 4" xfId="40466"/>
    <cellStyle name="Normal 5 3 2 8 4 2" xfId="40467"/>
    <cellStyle name="Normal 5 3 2 8 4 2 2" xfId="40468"/>
    <cellStyle name="Normal 5 3 2 8 4 2 3" xfId="58054"/>
    <cellStyle name="Normal 5 3 2 8 4 3" xfId="40469"/>
    <cellStyle name="Normal 5 3 2 8 4 4" xfId="40470"/>
    <cellStyle name="Normal 5 3 2 8 5" xfId="40471"/>
    <cellStyle name="Normal 5 3 2 8 5 2" xfId="40472"/>
    <cellStyle name="Normal 5 3 2 8 5 3" xfId="58055"/>
    <cellStyle name="Normal 5 3 2 8 6" xfId="40473"/>
    <cellStyle name="Normal 5 3 2 8 7" xfId="40474"/>
    <cellStyle name="Normal 5 3 2 9" xfId="40475"/>
    <cellStyle name="Normal 5 3 2 9 2" xfId="40476"/>
    <cellStyle name="Normal 5 3 2 9 2 2" xfId="40477"/>
    <cellStyle name="Normal 5 3 2 9 2 2 2" xfId="40478"/>
    <cellStyle name="Normal 5 3 2 9 2 2 3" xfId="58056"/>
    <cellStyle name="Normal 5 3 2 9 2 3" xfId="40479"/>
    <cellStyle name="Normal 5 3 2 9 2 4" xfId="40480"/>
    <cellStyle name="Normal 5 3 2 9 3" xfId="40481"/>
    <cellStyle name="Normal 5 3 2 9 3 2" xfId="40482"/>
    <cellStyle name="Normal 5 3 2 9 3 2 2" xfId="40483"/>
    <cellStyle name="Normal 5 3 2 9 3 2 3" xfId="58057"/>
    <cellStyle name="Normal 5 3 2 9 3 3" xfId="40484"/>
    <cellStyle name="Normal 5 3 2 9 3 4" xfId="40485"/>
    <cellStyle name="Normal 5 3 2 9 4" xfId="40486"/>
    <cellStyle name="Normal 5 3 2 9 4 2" xfId="40487"/>
    <cellStyle name="Normal 5 3 2 9 4 3" xfId="58058"/>
    <cellStyle name="Normal 5 3 2 9 5" xfId="40488"/>
    <cellStyle name="Normal 5 3 2 9 6" xfId="40489"/>
    <cellStyle name="Normal 5 3 3" xfId="40490"/>
    <cellStyle name="Normal 5 3 3 10" xfId="40491"/>
    <cellStyle name="Normal 5 3 3 11" xfId="40492"/>
    <cellStyle name="Normal 5 3 3 2" xfId="40493"/>
    <cellStyle name="Normal 5 3 3 2 10" xfId="40494"/>
    <cellStyle name="Normal 5 3 3 2 2" xfId="40495"/>
    <cellStyle name="Normal 5 3 3 2 2 2" xfId="40496"/>
    <cellStyle name="Normal 5 3 3 2 2 2 2" xfId="40497"/>
    <cellStyle name="Normal 5 3 3 2 2 2 2 2" xfId="40498"/>
    <cellStyle name="Normal 5 3 3 2 2 2 2 2 2" xfId="40499"/>
    <cellStyle name="Normal 5 3 3 2 2 2 2 2 2 2" xfId="40500"/>
    <cellStyle name="Normal 5 3 3 2 2 2 2 2 2 3" xfId="58059"/>
    <cellStyle name="Normal 5 3 3 2 2 2 2 2 3" xfId="40501"/>
    <cellStyle name="Normal 5 3 3 2 2 2 2 2 4" xfId="40502"/>
    <cellStyle name="Normal 5 3 3 2 2 2 2 3" xfId="40503"/>
    <cellStyle name="Normal 5 3 3 2 2 2 2 3 2" xfId="40504"/>
    <cellStyle name="Normal 5 3 3 2 2 2 2 3 2 2" xfId="40505"/>
    <cellStyle name="Normal 5 3 3 2 2 2 2 3 2 3" xfId="58060"/>
    <cellStyle name="Normal 5 3 3 2 2 2 2 3 3" xfId="40506"/>
    <cellStyle name="Normal 5 3 3 2 2 2 2 3 4" xfId="40507"/>
    <cellStyle name="Normal 5 3 3 2 2 2 2 4" xfId="40508"/>
    <cellStyle name="Normal 5 3 3 2 2 2 2 4 2" xfId="40509"/>
    <cellStyle name="Normal 5 3 3 2 2 2 2 4 3" xfId="58061"/>
    <cellStyle name="Normal 5 3 3 2 2 2 2 5" xfId="40510"/>
    <cellStyle name="Normal 5 3 3 2 2 2 2 6" xfId="40511"/>
    <cellStyle name="Normal 5 3 3 2 2 2 3" xfId="40512"/>
    <cellStyle name="Normal 5 3 3 2 2 2 3 2" xfId="40513"/>
    <cellStyle name="Normal 5 3 3 2 2 2 3 2 2" xfId="40514"/>
    <cellStyle name="Normal 5 3 3 2 2 2 3 2 3" xfId="58062"/>
    <cellStyle name="Normal 5 3 3 2 2 2 3 3" xfId="40515"/>
    <cellStyle name="Normal 5 3 3 2 2 2 3 4" xfId="40516"/>
    <cellStyle name="Normal 5 3 3 2 2 2 4" xfId="40517"/>
    <cellStyle name="Normal 5 3 3 2 2 2 4 2" xfId="40518"/>
    <cellStyle name="Normal 5 3 3 2 2 2 4 2 2" xfId="40519"/>
    <cellStyle name="Normal 5 3 3 2 2 2 4 2 3" xfId="58063"/>
    <cellStyle name="Normal 5 3 3 2 2 2 4 3" xfId="40520"/>
    <cellStyle name="Normal 5 3 3 2 2 2 4 4" xfId="40521"/>
    <cellStyle name="Normal 5 3 3 2 2 2 5" xfId="40522"/>
    <cellStyle name="Normal 5 3 3 2 2 2 5 2" xfId="40523"/>
    <cellStyle name="Normal 5 3 3 2 2 2 5 3" xfId="58064"/>
    <cellStyle name="Normal 5 3 3 2 2 2 6" xfId="40524"/>
    <cellStyle name="Normal 5 3 3 2 2 2 7" xfId="40525"/>
    <cellStyle name="Normal 5 3 3 2 2 3" xfId="40526"/>
    <cellStyle name="Normal 5 3 3 2 2 3 2" xfId="40527"/>
    <cellStyle name="Normal 5 3 3 2 2 3 2 2" xfId="40528"/>
    <cellStyle name="Normal 5 3 3 2 2 3 2 2 2" xfId="40529"/>
    <cellStyle name="Normal 5 3 3 2 2 3 2 2 3" xfId="58065"/>
    <cellStyle name="Normal 5 3 3 2 2 3 2 3" xfId="40530"/>
    <cellStyle name="Normal 5 3 3 2 2 3 2 4" xfId="40531"/>
    <cellStyle name="Normal 5 3 3 2 2 3 3" xfId="40532"/>
    <cellStyle name="Normal 5 3 3 2 2 3 3 2" xfId="40533"/>
    <cellStyle name="Normal 5 3 3 2 2 3 3 2 2" xfId="40534"/>
    <cellStyle name="Normal 5 3 3 2 2 3 3 2 3" xfId="58066"/>
    <cellStyle name="Normal 5 3 3 2 2 3 3 3" xfId="40535"/>
    <cellStyle name="Normal 5 3 3 2 2 3 3 4" xfId="40536"/>
    <cellStyle name="Normal 5 3 3 2 2 3 4" xfId="40537"/>
    <cellStyle name="Normal 5 3 3 2 2 3 4 2" xfId="40538"/>
    <cellStyle name="Normal 5 3 3 2 2 3 4 3" xfId="58067"/>
    <cellStyle name="Normal 5 3 3 2 2 3 5" xfId="40539"/>
    <cellStyle name="Normal 5 3 3 2 2 3 6" xfId="40540"/>
    <cellStyle name="Normal 5 3 3 2 2 4" xfId="40541"/>
    <cellStyle name="Normal 5 3 3 2 2 4 2" xfId="40542"/>
    <cellStyle name="Normal 5 3 3 2 2 4 2 2" xfId="40543"/>
    <cellStyle name="Normal 5 3 3 2 2 4 2 3" xfId="58068"/>
    <cellStyle name="Normal 5 3 3 2 2 4 3" xfId="40544"/>
    <cellStyle name="Normal 5 3 3 2 2 4 4" xfId="40545"/>
    <cellStyle name="Normal 5 3 3 2 2 5" xfId="40546"/>
    <cellStyle name="Normal 5 3 3 2 2 5 2" xfId="40547"/>
    <cellStyle name="Normal 5 3 3 2 2 5 2 2" xfId="40548"/>
    <cellStyle name="Normal 5 3 3 2 2 5 2 3" xfId="58069"/>
    <cellStyle name="Normal 5 3 3 2 2 5 3" xfId="40549"/>
    <cellStyle name="Normal 5 3 3 2 2 5 4" xfId="40550"/>
    <cellStyle name="Normal 5 3 3 2 2 6" xfId="40551"/>
    <cellStyle name="Normal 5 3 3 2 2 6 2" xfId="40552"/>
    <cellStyle name="Normal 5 3 3 2 2 6 3" xfId="58070"/>
    <cellStyle name="Normal 5 3 3 2 2 7" xfId="40553"/>
    <cellStyle name="Normal 5 3 3 2 2 8" xfId="40554"/>
    <cellStyle name="Normal 5 3 3 2 3" xfId="40555"/>
    <cellStyle name="Normal 5 3 3 2 3 2" xfId="40556"/>
    <cellStyle name="Normal 5 3 3 2 3 2 2" xfId="40557"/>
    <cellStyle name="Normal 5 3 3 2 3 2 2 2" xfId="40558"/>
    <cellStyle name="Normal 5 3 3 2 3 2 2 2 2" xfId="40559"/>
    <cellStyle name="Normal 5 3 3 2 3 2 2 2 3" xfId="58071"/>
    <cellStyle name="Normal 5 3 3 2 3 2 2 3" xfId="40560"/>
    <cellStyle name="Normal 5 3 3 2 3 2 2 4" xfId="40561"/>
    <cellStyle name="Normal 5 3 3 2 3 2 3" xfId="40562"/>
    <cellStyle name="Normal 5 3 3 2 3 2 3 2" xfId="40563"/>
    <cellStyle name="Normal 5 3 3 2 3 2 3 2 2" xfId="40564"/>
    <cellStyle name="Normal 5 3 3 2 3 2 3 2 3" xfId="58072"/>
    <cellStyle name="Normal 5 3 3 2 3 2 3 3" xfId="40565"/>
    <cellStyle name="Normal 5 3 3 2 3 2 3 4" xfId="40566"/>
    <cellStyle name="Normal 5 3 3 2 3 2 4" xfId="40567"/>
    <cellStyle name="Normal 5 3 3 2 3 2 4 2" xfId="40568"/>
    <cellStyle name="Normal 5 3 3 2 3 2 4 3" xfId="58073"/>
    <cellStyle name="Normal 5 3 3 2 3 2 5" xfId="40569"/>
    <cellStyle name="Normal 5 3 3 2 3 2 6" xfId="40570"/>
    <cellStyle name="Normal 5 3 3 2 3 3" xfId="40571"/>
    <cellStyle name="Normal 5 3 3 2 3 3 2" xfId="40572"/>
    <cellStyle name="Normal 5 3 3 2 3 3 2 2" xfId="40573"/>
    <cellStyle name="Normal 5 3 3 2 3 3 2 3" xfId="58074"/>
    <cellStyle name="Normal 5 3 3 2 3 3 3" xfId="40574"/>
    <cellStyle name="Normal 5 3 3 2 3 3 4" xfId="40575"/>
    <cellStyle name="Normal 5 3 3 2 3 4" xfId="40576"/>
    <cellStyle name="Normal 5 3 3 2 3 4 2" xfId="40577"/>
    <cellStyle name="Normal 5 3 3 2 3 4 2 2" xfId="40578"/>
    <cellStyle name="Normal 5 3 3 2 3 4 2 3" xfId="58075"/>
    <cellStyle name="Normal 5 3 3 2 3 4 3" xfId="40579"/>
    <cellStyle name="Normal 5 3 3 2 3 4 4" xfId="40580"/>
    <cellStyle name="Normal 5 3 3 2 3 5" xfId="40581"/>
    <cellStyle name="Normal 5 3 3 2 3 5 2" xfId="40582"/>
    <cellStyle name="Normal 5 3 3 2 3 5 3" xfId="58076"/>
    <cellStyle name="Normal 5 3 3 2 3 6" xfId="40583"/>
    <cellStyle name="Normal 5 3 3 2 3 7" xfId="40584"/>
    <cellStyle name="Normal 5 3 3 2 4" xfId="40585"/>
    <cellStyle name="Normal 5 3 3 2 4 2" xfId="40586"/>
    <cellStyle name="Normal 5 3 3 2 4 2 2" xfId="40587"/>
    <cellStyle name="Normal 5 3 3 2 4 2 2 2" xfId="40588"/>
    <cellStyle name="Normal 5 3 3 2 4 2 2 3" xfId="58077"/>
    <cellStyle name="Normal 5 3 3 2 4 2 3" xfId="40589"/>
    <cellStyle name="Normal 5 3 3 2 4 2 4" xfId="40590"/>
    <cellStyle name="Normal 5 3 3 2 4 3" xfId="40591"/>
    <cellStyle name="Normal 5 3 3 2 4 3 2" xfId="40592"/>
    <cellStyle name="Normal 5 3 3 2 4 3 2 2" xfId="40593"/>
    <cellStyle name="Normal 5 3 3 2 4 3 2 3" xfId="58078"/>
    <cellStyle name="Normal 5 3 3 2 4 3 3" xfId="40594"/>
    <cellStyle name="Normal 5 3 3 2 4 3 4" xfId="40595"/>
    <cellStyle name="Normal 5 3 3 2 4 4" xfId="40596"/>
    <cellStyle name="Normal 5 3 3 2 4 4 2" xfId="40597"/>
    <cellStyle name="Normal 5 3 3 2 4 4 3" xfId="58079"/>
    <cellStyle name="Normal 5 3 3 2 4 5" xfId="40598"/>
    <cellStyle name="Normal 5 3 3 2 4 6" xfId="40599"/>
    <cellStyle name="Normal 5 3 3 2 5" xfId="40600"/>
    <cellStyle name="Normal 5 3 3 2 5 2" xfId="40601"/>
    <cellStyle name="Normal 5 3 3 2 5 2 2" xfId="40602"/>
    <cellStyle name="Normal 5 3 3 2 5 2 2 2" xfId="40603"/>
    <cellStyle name="Normal 5 3 3 2 5 2 2 3" xfId="58080"/>
    <cellStyle name="Normal 5 3 3 2 5 2 3" xfId="40604"/>
    <cellStyle name="Normal 5 3 3 2 5 2 4" xfId="40605"/>
    <cellStyle name="Normal 5 3 3 2 5 3" xfId="40606"/>
    <cellStyle name="Normal 5 3 3 2 5 3 2" xfId="40607"/>
    <cellStyle name="Normal 5 3 3 2 5 3 3" xfId="58081"/>
    <cellStyle name="Normal 5 3 3 2 5 4" xfId="40608"/>
    <cellStyle name="Normal 5 3 3 2 5 5" xfId="40609"/>
    <cellStyle name="Normal 5 3 3 2 6" xfId="40610"/>
    <cellStyle name="Normal 5 3 3 2 6 2" xfId="40611"/>
    <cellStyle name="Normal 5 3 3 2 6 2 2" xfId="40612"/>
    <cellStyle name="Normal 5 3 3 2 6 2 3" xfId="58082"/>
    <cellStyle name="Normal 5 3 3 2 6 3" xfId="40613"/>
    <cellStyle name="Normal 5 3 3 2 6 4" xfId="40614"/>
    <cellStyle name="Normal 5 3 3 2 7" xfId="40615"/>
    <cellStyle name="Normal 5 3 3 2 7 2" xfId="40616"/>
    <cellStyle name="Normal 5 3 3 2 7 2 2" xfId="40617"/>
    <cellStyle name="Normal 5 3 3 2 7 2 3" xfId="58083"/>
    <cellStyle name="Normal 5 3 3 2 7 3" xfId="40618"/>
    <cellStyle name="Normal 5 3 3 2 7 4" xfId="40619"/>
    <cellStyle name="Normal 5 3 3 2 8" xfId="40620"/>
    <cellStyle name="Normal 5 3 3 2 8 2" xfId="40621"/>
    <cellStyle name="Normal 5 3 3 2 8 3" xfId="58084"/>
    <cellStyle name="Normal 5 3 3 2 9" xfId="40622"/>
    <cellStyle name="Normal 5 3 3 3" xfId="40623"/>
    <cellStyle name="Normal 5 3 3 3 2" xfId="40624"/>
    <cellStyle name="Normal 5 3 3 3 2 2" xfId="40625"/>
    <cellStyle name="Normal 5 3 3 3 2 2 2" xfId="40626"/>
    <cellStyle name="Normal 5 3 3 3 2 2 2 2" xfId="40627"/>
    <cellStyle name="Normal 5 3 3 3 2 2 2 2 2" xfId="40628"/>
    <cellStyle name="Normal 5 3 3 3 2 2 2 2 3" xfId="58085"/>
    <cellStyle name="Normal 5 3 3 3 2 2 2 3" xfId="40629"/>
    <cellStyle name="Normal 5 3 3 3 2 2 2 4" xfId="40630"/>
    <cellStyle name="Normal 5 3 3 3 2 2 3" xfId="40631"/>
    <cellStyle name="Normal 5 3 3 3 2 2 3 2" xfId="40632"/>
    <cellStyle name="Normal 5 3 3 3 2 2 3 2 2" xfId="40633"/>
    <cellStyle name="Normal 5 3 3 3 2 2 3 2 3" xfId="58086"/>
    <cellStyle name="Normal 5 3 3 3 2 2 3 3" xfId="40634"/>
    <cellStyle name="Normal 5 3 3 3 2 2 3 4" xfId="40635"/>
    <cellStyle name="Normal 5 3 3 3 2 2 4" xfId="40636"/>
    <cellStyle name="Normal 5 3 3 3 2 2 4 2" xfId="40637"/>
    <cellStyle name="Normal 5 3 3 3 2 2 4 3" xfId="58087"/>
    <cellStyle name="Normal 5 3 3 3 2 2 5" xfId="40638"/>
    <cellStyle name="Normal 5 3 3 3 2 2 6" xfId="40639"/>
    <cellStyle name="Normal 5 3 3 3 2 3" xfId="40640"/>
    <cellStyle name="Normal 5 3 3 3 2 3 2" xfId="40641"/>
    <cellStyle name="Normal 5 3 3 3 2 3 2 2" xfId="40642"/>
    <cellStyle name="Normal 5 3 3 3 2 3 2 3" xfId="58088"/>
    <cellStyle name="Normal 5 3 3 3 2 3 3" xfId="40643"/>
    <cellStyle name="Normal 5 3 3 3 2 3 4" xfId="40644"/>
    <cellStyle name="Normal 5 3 3 3 2 4" xfId="40645"/>
    <cellStyle name="Normal 5 3 3 3 2 4 2" xfId="40646"/>
    <cellStyle name="Normal 5 3 3 3 2 4 2 2" xfId="40647"/>
    <cellStyle name="Normal 5 3 3 3 2 4 2 3" xfId="58089"/>
    <cellStyle name="Normal 5 3 3 3 2 4 3" xfId="40648"/>
    <cellStyle name="Normal 5 3 3 3 2 4 4" xfId="40649"/>
    <cellStyle name="Normal 5 3 3 3 2 5" xfId="40650"/>
    <cellStyle name="Normal 5 3 3 3 2 5 2" xfId="40651"/>
    <cellStyle name="Normal 5 3 3 3 2 5 3" xfId="58090"/>
    <cellStyle name="Normal 5 3 3 3 2 6" xfId="40652"/>
    <cellStyle name="Normal 5 3 3 3 2 7" xfId="40653"/>
    <cellStyle name="Normal 5 3 3 3 3" xfId="40654"/>
    <cellStyle name="Normal 5 3 3 3 3 2" xfId="40655"/>
    <cellStyle name="Normal 5 3 3 3 3 2 2" xfId="40656"/>
    <cellStyle name="Normal 5 3 3 3 3 2 2 2" xfId="40657"/>
    <cellStyle name="Normal 5 3 3 3 3 2 2 3" xfId="58091"/>
    <cellStyle name="Normal 5 3 3 3 3 2 3" xfId="40658"/>
    <cellStyle name="Normal 5 3 3 3 3 2 4" xfId="40659"/>
    <cellStyle name="Normal 5 3 3 3 3 3" xfId="40660"/>
    <cellStyle name="Normal 5 3 3 3 3 3 2" xfId="40661"/>
    <cellStyle name="Normal 5 3 3 3 3 3 2 2" xfId="40662"/>
    <cellStyle name="Normal 5 3 3 3 3 3 2 3" xfId="58092"/>
    <cellStyle name="Normal 5 3 3 3 3 3 3" xfId="40663"/>
    <cellStyle name="Normal 5 3 3 3 3 3 4" xfId="40664"/>
    <cellStyle name="Normal 5 3 3 3 3 4" xfId="40665"/>
    <cellStyle name="Normal 5 3 3 3 3 4 2" xfId="40666"/>
    <cellStyle name="Normal 5 3 3 3 3 4 3" xfId="58093"/>
    <cellStyle name="Normal 5 3 3 3 3 5" xfId="40667"/>
    <cellStyle name="Normal 5 3 3 3 3 6" xfId="40668"/>
    <cellStyle name="Normal 5 3 3 3 4" xfId="40669"/>
    <cellStyle name="Normal 5 3 3 3 4 2" xfId="40670"/>
    <cellStyle name="Normal 5 3 3 3 4 2 2" xfId="40671"/>
    <cellStyle name="Normal 5 3 3 3 4 2 2 2" xfId="40672"/>
    <cellStyle name="Normal 5 3 3 3 4 2 2 3" xfId="58094"/>
    <cellStyle name="Normal 5 3 3 3 4 2 3" xfId="40673"/>
    <cellStyle name="Normal 5 3 3 3 4 2 4" xfId="40674"/>
    <cellStyle name="Normal 5 3 3 3 4 3" xfId="40675"/>
    <cellStyle name="Normal 5 3 3 3 4 3 2" xfId="40676"/>
    <cellStyle name="Normal 5 3 3 3 4 3 3" xfId="58095"/>
    <cellStyle name="Normal 5 3 3 3 4 4" xfId="40677"/>
    <cellStyle name="Normal 5 3 3 3 4 5" xfId="40678"/>
    <cellStyle name="Normal 5 3 3 3 5" xfId="40679"/>
    <cellStyle name="Normal 5 3 3 3 5 2" xfId="40680"/>
    <cellStyle name="Normal 5 3 3 3 5 2 2" xfId="40681"/>
    <cellStyle name="Normal 5 3 3 3 5 2 3" xfId="58096"/>
    <cellStyle name="Normal 5 3 3 3 5 3" xfId="40682"/>
    <cellStyle name="Normal 5 3 3 3 5 4" xfId="40683"/>
    <cellStyle name="Normal 5 3 3 3 6" xfId="40684"/>
    <cellStyle name="Normal 5 3 3 3 6 2" xfId="40685"/>
    <cellStyle name="Normal 5 3 3 3 6 2 2" xfId="40686"/>
    <cellStyle name="Normal 5 3 3 3 6 2 3" xfId="58097"/>
    <cellStyle name="Normal 5 3 3 3 6 3" xfId="40687"/>
    <cellStyle name="Normal 5 3 3 3 6 4" xfId="40688"/>
    <cellStyle name="Normal 5 3 3 3 7" xfId="40689"/>
    <cellStyle name="Normal 5 3 3 3 7 2" xfId="40690"/>
    <cellStyle name="Normal 5 3 3 3 7 3" xfId="58098"/>
    <cellStyle name="Normal 5 3 3 3 8" xfId="40691"/>
    <cellStyle name="Normal 5 3 3 3 9" xfId="40692"/>
    <cellStyle name="Normal 5 3 3 4" xfId="40693"/>
    <cellStyle name="Normal 5 3 3 4 2" xfId="40694"/>
    <cellStyle name="Normal 5 3 3 4 2 2" xfId="40695"/>
    <cellStyle name="Normal 5 3 3 4 2 2 2" xfId="40696"/>
    <cellStyle name="Normal 5 3 3 4 2 2 2 2" xfId="40697"/>
    <cellStyle name="Normal 5 3 3 4 2 2 2 3" xfId="58099"/>
    <cellStyle name="Normal 5 3 3 4 2 2 3" xfId="40698"/>
    <cellStyle name="Normal 5 3 3 4 2 2 4" xfId="40699"/>
    <cellStyle name="Normal 5 3 3 4 2 3" xfId="40700"/>
    <cellStyle name="Normal 5 3 3 4 2 3 2" xfId="40701"/>
    <cellStyle name="Normal 5 3 3 4 2 3 2 2" xfId="40702"/>
    <cellStyle name="Normal 5 3 3 4 2 3 2 3" xfId="58100"/>
    <cellStyle name="Normal 5 3 3 4 2 3 3" xfId="40703"/>
    <cellStyle name="Normal 5 3 3 4 2 3 4" xfId="40704"/>
    <cellStyle name="Normal 5 3 3 4 2 4" xfId="40705"/>
    <cellStyle name="Normal 5 3 3 4 2 4 2" xfId="40706"/>
    <cellStyle name="Normal 5 3 3 4 2 4 3" xfId="58101"/>
    <cellStyle name="Normal 5 3 3 4 2 5" xfId="40707"/>
    <cellStyle name="Normal 5 3 3 4 2 6" xfId="40708"/>
    <cellStyle name="Normal 5 3 3 4 3" xfId="40709"/>
    <cellStyle name="Normal 5 3 3 4 3 2" xfId="40710"/>
    <cellStyle name="Normal 5 3 3 4 3 2 2" xfId="40711"/>
    <cellStyle name="Normal 5 3 3 4 3 2 3" xfId="58102"/>
    <cellStyle name="Normal 5 3 3 4 3 3" xfId="40712"/>
    <cellStyle name="Normal 5 3 3 4 3 4" xfId="40713"/>
    <cellStyle name="Normal 5 3 3 4 4" xfId="40714"/>
    <cellStyle name="Normal 5 3 3 4 4 2" xfId="40715"/>
    <cellStyle name="Normal 5 3 3 4 4 2 2" xfId="40716"/>
    <cellStyle name="Normal 5 3 3 4 4 2 3" xfId="58103"/>
    <cellStyle name="Normal 5 3 3 4 4 3" xfId="40717"/>
    <cellStyle name="Normal 5 3 3 4 4 4" xfId="40718"/>
    <cellStyle name="Normal 5 3 3 4 5" xfId="40719"/>
    <cellStyle name="Normal 5 3 3 4 5 2" xfId="40720"/>
    <cellStyle name="Normal 5 3 3 4 5 3" xfId="58104"/>
    <cellStyle name="Normal 5 3 3 4 6" xfId="40721"/>
    <cellStyle name="Normal 5 3 3 4 7" xfId="40722"/>
    <cellStyle name="Normal 5 3 3 5" xfId="40723"/>
    <cellStyle name="Normal 5 3 3 5 2" xfId="40724"/>
    <cellStyle name="Normal 5 3 3 5 2 2" xfId="40725"/>
    <cellStyle name="Normal 5 3 3 5 2 2 2" xfId="40726"/>
    <cellStyle name="Normal 5 3 3 5 2 2 3" xfId="58105"/>
    <cellStyle name="Normal 5 3 3 5 2 3" xfId="40727"/>
    <cellStyle name="Normal 5 3 3 5 2 4" xfId="40728"/>
    <cellStyle name="Normal 5 3 3 5 3" xfId="40729"/>
    <cellStyle name="Normal 5 3 3 5 3 2" xfId="40730"/>
    <cellStyle name="Normal 5 3 3 5 3 2 2" xfId="40731"/>
    <cellStyle name="Normal 5 3 3 5 3 2 3" xfId="58106"/>
    <cellStyle name="Normal 5 3 3 5 3 3" xfId="40732"/>
    <cellStyle name="Normal 5 3 3 5 3 4" xfId="40733"/>
    <cellStyle name="Normal 5 3 3 5 4" xfId="40734"/>
    <cellStyle name="Normal 5 3 3 5 4 2" xfId="40735"/>
    <cellStyle name="Normal 5 3 3 5 4 3" xfId="58107"/>
    <cellStyle name="Normal 5 3 3 5 5" xfId="40736"/>
    <cellStyle name="Normal 5 3 3 5 6" xfId="40737"/>
    <cellStyle name="Normal 5 3 3 6" xfId="40738"/>
    <cellStyle name="Normal 5 3 3 6 2" xfId="40739"/>
    <cellStyle name="Normal 5 3 3 6 2 2" xfId="40740"/>
    <cellStyle name="Normal 5 3 3 6 2 2 2" xfId="40741"/>
    <cellStyle name="Normal 5 3 3 6 2 2 3" xfId="58108"/>
    <cellStyle name="Normal 5 3 3 6 2 3" xfId="40742"/>
    <cellStyle name="Normal 5 3 3 6 2 4" xfId="40743"/>
    <cellStyle name="Normal 5 3 3 6 3" xfId="40744"/>
    <cellStyle name="Normal 5 3 3 6 3 2" xfId="40745"/>
    <cellStyle name="Normal 5 3 3 6 3 3" xfId="58109"/>
    <cellStyle name="Normal 5 3 3 6 4" xfId="40746"/>
    <cellStyle name="Normal 5 3 3 6 5" xfId="40747"/>
    <cellStyle name="Normal 5 3 3 7" xfId="40748"/>
    <cellStyle name="Normal 5 3 3 7 2" xfId="40749"/>
    <cellStyle name="Normal 5 3 3 7 2 2" xfId="40750"/>
    <cellStyle name="Normal 5 3 3 7 2 3" xfId="58110"/>
    <cellStyle name="Normal 5 3 3 7 3" xfId="40751"/>
    <cellStyle name="Normal 5 3 3 7 4" xfId="40752"/>
    <cellStyle name="Normal 5 3 3 8" xfId="40753"/>
    <cellStyle name="Normal 5 3 3 8 2" xfId="40754"/>
    <cellStyle name="Normal 5 3 3 8 2 2" xfId="40755"/>
    <cellStyle name="Normal 5 3 3 8 2 3" xfId="58111"/>
    <cellStyle name="Normal 5 3 3 8 3" xfId="40756"/>
    <cellStyle name="Normal 5 3 3 8 4" xfId="40757"/>
    <cellStyle name="Normal 5 3 3 9" xfId="40758"/>
    <cellStyle name="Normal 5 3 3 9 2" xfId="40759"/>
    <cellStyle name="Normal 5 3 3 9 3" xfId="58112"/>
    <cellStyle name="Normal 5 3 4" xfId="40760"/>
    <cellStyle name="Normal 5 3 4 10" xfId="40761"/>
    <cellStyle name="Normal 5 3 4 11" xfId="40762"/>
    <cellStyle name="Normal 5 3 4 2" xfId="40763"/>
    <cellStyle name="Normal 5 3 4 2 10" xfId="40764"/>
    <cellStyle name="Normal 5 3 4 2 2" xfId="40765"/>
    <cellStyle name="Normal 5 3 4 2 2 2" xfId="40766"/>
    <cellStyle name="Normal 5 3 4 2 2 2 2" xfId="40767"/>
    <cellStyle name="Normal 5 3 4 2 2 2 2 2" xfId="40768"/>
    <cellStyle name="Normal 5 3 4 2 2 2 2 2 2" xfId="40769"/>
    <cellStyle name="Normal 5 3 4 2 2 2 2 2 2 2" xfId="40770"/>
    <cellStyle name="Normal 5 3 4 2 2 2 2 2 2 3" xfId="58113"/>
    <cellStyle name="Normal 5 3 4 2 2 2 2 2 3" xfId="40771"/>
    <cellStyle name="Normal 5 3 4 2 2 2 2 2 4" xfId="40772"/>
    <cellStyle name="Normal 5 3 4 2 2 2 2 3" xfId="40773"/>
    <cellStyle name="Normal 5 3 4 2 2 2 2 3 2" xfId="40774"/>
    <cellStyle name="Normal 5 3 4 2 2 2 2 3 2 2" xfId="40775"/>
    <cellStyle name="Normal 5 3 4 2 2 2 2 3 2 3" xfId="58114"/>
    <cellStyle name="Normal 5 3 4 2 2 2 2 3 3" xfId="40776"/>
    <cellStyle name="Normal 5 3 4 2 2 2 2 3 4" xfId="40777"/>
    <cellStyle name="Normal 5 3 4 2 2 2 2 4" xfId="40778"/>
    <cellStyle name="Normal 5 3 4 2 2 2 2 4 2" xfId="40779"/>
    <cellStyle name="Normal 5 3 4 2 2 2 2 4 3" xfId="58115"/>
    <cellStyle name="Normal 5 3 4 2 2 2 2 5" xfId="40780"/>
    <cellStyle name="Normal 5 3 4 2 2 2 2 6" xfId="40781"/>
    <cellStyle name="Normal 5 3 4 2 2 2 3" xfId="40782"/>
    <cellStyle name="Normal 5 3 4 2 2 2 3 2" xfId="40783"/>
    <cellStyle name="Normal 5 3 4 2 2 2 3 2 2" xfId="40784"/>
    <cellStyle name="Normal 5 3 4 2 2 2 3 2 3" xfId="58116"/>
    <cellStyle name="Normal 5 3 4 2 2 2 3 3" xfId="40785"/>
    <cellStyle name="Normal 5 3 4 2 2 2 3 4" xfId="40786"/>
    <cellStyle name="Normal 5 3 4 2 2 2 4" xfId="40787"/>
    <cellStyle name="Normal 5 3 4 2 2 2 4 2" xfId="40788"/>
    <cellStyle name="Normal 5 3 4 2 2 2 4 2 2" xfId="40789"/>
    <cellStyle name="Normal 5 3 4 2 2 2 4 2 3" xfId="58117"/>
    <cellStyle name="Normal 5 3 4 2 2 2 4 3" xfId="40790"/>
    <cellStyle name="Normal 5 3 4 2 2 2 4 4" xfId="40791"/>
    <cellStyle name="Normal 5 3 4 2 2 2 5" xfId="40792"/>
    <cellStyle name="Normal 5 3 4 2 2 2 5 2" xfId="40793"/>
    <cellStyle name="Normal 5 3 4 2 2 2 5 3" xfId="58118"/>
    <cellStyle name="Normal 5 3 4 2 2 2 6" xfId="40794"/>
    <cellStyle name="Normal 5 3 4 2 2 2 7" xfId="40795"/>
    <cellStyle name="Normal 5 3 4 2 2 3" xfId="40796"/>
    <cellStyle name="Normal 5 3 4 2 2 3 2" xfId="40797"/>
    <cellStyle name="Normal 5 3 4 2 2 3 2 2" xfId="40798"/>
    <cellStyle name="Normal 5 3 4 2 2 3 2 2 2" xfId="40799"/>
    <cellStyle name="Normal 5 3 4 2 2 3 2 2 3" xfId="58119"/>
    <cellStyle name="Normal 5 3 4 2 2 3 2 3" xfId="40800"/>
    <cellStyle name="Normal 5 3 4 2 2 3 2 4" xfId="40801"/>
    <cellStyle name="Normal 5 3 4 2 2 3 3" xfId="40802"/>
    <cellStyle name="Normal 5 3 4 2 2 3 3 2" xfId="40803"/>
    <cellStyle name="Normal 5 3 4 2 2 3 3 2 2" xfId="40804"/>
    <cellStyle name="Normal 5 3 4 2 2 3 3 2 3" xfId="58120"/>
    <cellStyle name="Normal 5 3 4 2 2 3 3 3" xfId="40805"/>
    <cellStyle name="Normal 5 3 4 2 2 3 3 4" xfId="40806"/>
    <cellStyle name="Normal 5 3 4 2 2 3 4" xfId="40807"/>
    <cellStyle name="Normal 5 3 4 2 2 3 4 2" xfId="40808"/>
    <cellStyle name="Normal 5 3 4 2 2 3 4 3" xfId="58121"/>
    <cellStyle name="Normal 5 3 4 2 2 3 5" xfId="40809"/>
    <cellStyle name="Normal 5 3 4 2 2 3 6" xfId="40810"/>
    <cellStyle name="Normal 5 3 4 2 2 4" xfId="40811"/>
    <cellStyle name="Normal 5 3 4 2 2 4 2" xfId="40812"/>
    <cellStyle name="Normal 5 3 4 2 2 4 2 2" xfId="40813"/>
    <cellStyle name="Normal 5 3 4 2 2 4 2 3" xfId="58122"/>
    <cellStyle name="Normal 5 3 4 2 2 4 3" xfId="40814"/>
    <cellStyle name="Normal 5 3 4 2 2 4 4" xfId="40815"/>
    <cellStyle name="Normal 5 3 4 2 2 5" xfId="40816"/>
    <cellStyle name="Normal 5 3 4 2 2 5 2" xfId="40817"/>
    <cellStyle name="Normal 5 3 4 2 2 5 2 2" xfId="40818"/>
    <cellStyle name="Normal 5 3 4 2 2 5 2 3" xfId="58123"/>
    <cellStyle name="Normal 5 3 4 2 2 5 3" xfId="40819"/>
    <cellStyle name="Normal 5 3 4 2 2 5 4" xfId="40820"/>
    <cellStyle name="Normal 5 3 4 2 2 6" xfId="40821"/>
    <cellStyle name="Normal 5 3 4 2 2 6 2" xfId="40822"/>
    <cellStyle name="Normal 5 3 4 2 2 6 3" xfId="58124"/>
    <cellStyle name="Normal 5 3 4 2 2 7" xfId="40823"/>
    <cellStyle name="Normal 5 3 4 2 2 8" xfId="40824"/>
    <cellStyle name="Normal 5 3 4 2 3" xfId="40825"/>
    <cellStyle name="Normal 5 3 4 2 3 2" xfId="40826"/>
    <cellStyle name="Normal 5 3 4 2 3 2 2" xfId="40827"/>
    <cellStyle name="Normal 5 3 4 2 3 2 2 2" xfId="40828"/>
    <cellStyle name="Normal 5 3 4 2 3 2 2 2 2" xfId="40829"/>
    <cellStyle name="Normal 5 3 4 2 3 2 2 2 3" xfId="58125"/>
    <cellStyle name="Normal 5 3 4 2 3 2 2 3" xfId="40830"/>
    <cellStyle name="Normal 5 3 4 2 3 2 2 4" xfId="40831"/>
    <cellStyle name="Normal 5 3 4 2 3 2 3" xfId="40832"/>
    <cellStyle name="Normal 5 3 4 2 3 2 3 2" xfId="40833"/>
    <cellStyle name="Normal 5 3 4 2 3 2 3 2 2" xfId="40834"/>
    <cellStyle name="Normal 5 3 4 2 3 2 3 2 3" xfId="58126"/>
    <cellStyle name="Normal 5 3 4 2 3 2 3 3" xfId="40835"/>
    <cellStyle name="Normal 5 3 4 2 3 2 3 4" xfId="40836"/>
    <cellStyle name="Normal 5 3 4 2 3 2 4" xfId="40837"/>
    <cellStyle name="Normal 5 3 4 2 3 2 4 2" xfId="40838"/>
    <cellStyle name="Normal 5 3 4 2 3 2 4 3" xfId="58127"/>
    <cellStyle name="Normal 5 3 4 2 3 2 5" xfId="40839"/>
    <cellStyle name="Normal 5 3 4 2 3 2 6" xfId="40840"/>
    <cellStyle name="Normal 5 3 4 2 3 3" xfId="40841"/>
    <cellStyle name="Normal 5 3 4 2 3 3 2" xfId="40842"/>
    <cellStyle name="Normal 5 3 4 2 3 3 2 2" xfId="40843"/>
    <cellStyle name="Normal 5 3 4 2 3 3 2 3" xfId="58128"/>
    <cellStyle name="Normal 5 3 4 2 3 3 3" xfId="40844"/>
    <cellStyle name="Normal 5 3 4 2 3 3 4" xfId="40845"/>
    <cellStyle name="Normal 5 3 4 2 3 4" xfId="40846"/>
    <cellStyle name="Normal 5 3 4 2 3 4 2" xfId="40847"/>
    <cellStyle name="Normal 5 3 4 2 3 4 2 2" xfId="40848"/>
    <cellStyle name="Normal 5 3 4 2 3 4 2 3" xfId="58129"/>
    <cellStyle name="Normal 5 3 4 2 3 4 3" xfId="40849"/>
    <cellStyle name="Normal 5 3 4 2 3 4 4" xfId="40850"/>
    <cellStyle name="Normal 5 3 4 2 3 5" xfId="40851"/>
    <cellStyle name="Normal 5 3 4 2 3 5 2" xfId="40852"/>
    <cellStyle name="Normal 5 3 4 2 3 5 3" xfId="58130"/>
    <cellStyle name="Normal 5 3 4 2 3 6" xfId="40853"/>
    <cellStyle name="Normal 5 3 4 2 3 7" xfId="40854"/>
    <cellStyle name="Normal 5 3 4 2 4" xfId="40855"/>
    <cellStyle name="Normal 5 3 4 2 4 2" xfId="40856"/>
    <cellStyle name="Normal 5 3 4 2 4 2 2" xfId="40857"/>
    <cellStyle name="Normal 5 3 4 2 4 2 2 2" xfId="40858"/>
    <cellStyle name="Normal 5 3 4 2 4 2 2 3" xfId="58131"/>
    <cellStyle name="Normal 5 3 4 2 4 2 3" xfId="40859"/>
    <cellStyle name="Normal 5 3 4 2 4 2 4" xfId="40860"/>
    <cellStyle name="Normal 5 3 4 2 4 3" xfId="40861"/>
    <cellStyle name="Normal 5 3 4 2 4 3 2" xfId="40862"/>
    <cellStyle name="Normal 5 3 4 2 4 3 2 2" xfId="40863"/>
    <cellStyle name="Normal 5 3 4 2 4 3 2 3" xfId="58132"/>
    <cellStyle name="Normal 5 3 4 2 4 3 3" xfId="40864"/>
    <cellStyle name="Normal 5 3 4 2 4 3 4" xfId="40865"/>
    <cellStyle name="Normal 5 3 4 2 4 4" xfId="40866"/>
    <cellStyle name="Normal 5 3 4 2 4 4 2" xfId="40867"/>
    <cellStyle name="Normal 5 3 4 2 4 4 3" xfId="58133"/>
    <cellStyle name="Normal 5 3 4 2 4 5" xfId="40868"/>
    <cellStyle name="Normal 5 3 4 2 4 6" xfId="40869"/>
    <cellStyle name="Normal 5 3 4 2 5" xfId="40870"/>
    <cellStyle name="Normal 5 3 4 2 5 2" xfId="40871"/>
    <cellStyle name="Normal 5 3 4 2 5 2 2" xfId="40872"/>
    <cellStyle name="Normal 5 3 4 2 5 2 2 2" xfId="40873"/>
    <cellStyle name="Normal 5 3 4 2 5 2 2 3" xfId="58134"/>
    <cellStyle name="Normal 5 3 4 2 5 2 3" xfId="40874"/>
    <cellStyle name="Normal 5 3 4 2 5 2 4" xfId="40875"/>
    <cellStyle name="Normal 5 3 4 2 5 3" xfId="40876"/>
    <cellStyle name="Normal 5 3 4 2 5 3 2" xfId="40877"/>
    <cellStyle name="Normal 5 3 4 2 5 3 3" xfId="58135"/>
    <cellStyle name="Normal 5 3 4 2 5 4" xfId="40878"/>
    <cellStyle name="Normal 5 3 4 2 5 5" xfId="40879"/>
    <cellStyle name="Normal 5 3 4 2 6" xfId="40880"/>
    <cellStyle name="Normal 5 3 4 2 6 2" xfId="40881"/>
    <cellStyle name="Normal 5 3 4 2 6 2 2" xfId="40882"/>
    <cellStyle name="Normal 5 3 4 2 6 2 3" xfId="58136"/>
    <cellStyle name="Normal 5 3 4 2 6 3" xfId="40883"/>
    <cellStyle name="Normal 5 3 4 2 6 4" xfId="40884"/>
    <cellStyle name="Normal 5 3 4 2 7" xfId="40885"/>
    <cellStyle name="Normal 5 3 4 2 7 2" xfId="40886"/>
    <cellStyle name="Normal 5 3 4 2 7 2 2" xfId="40887"/>
    <cellStyle name="Normal 5 3 4 2 7 2 3" xfId="58137"/>
    <cellStyle name="Normal 5 3 4 2 7 3" xfId="40888"/>
    <cellStyle name="Normal 5 3 4 2 7 4" xfId="40889"/>
    <cellStyle name="Normal 5 3 4 2 8" xfId="40890"/>
    <cellStyle name="Normal 5 3 4 2 8 2" xfId="40891"/>
    <cellStyle name="Normal 5 3 4 2 8 3" xfId="58138"/>
    <cellStyle name="Normal 5 3 4 2 9" xfId="40892"/>
    <cellStyle name="Normal 5 3 4 3" xfId="40893"/>
    <cellStyle name="Normal 5 3 4 3 2" xfId="40894"/>
    <cellStyle name="Normal 5 3 4 3 2 2" xfId="40895"/>
    <cellStyle name="Normal 5 3 4 3 2 2 2" xfId="40896"/>
    <cellStyle name="Normal 5 3 4 3 2 2 2 2" xfId="40897"/>
    <cellStyle name="Normal 5 3 4 3 2 2 2 2 2" xfId="40898"/>
    <cellStyle name="Normal 5 3 4 3 2 2 2 2 3" xfId="58139"/>
    <cellStyle name="Normal 5 3 4 3 2 2 2 3" xfId="40899"/>
    <cellStyle name="Normal 5 3 4 3 2 2 2 4" xfId="40900"/>
    <cellStyle name="Normal 5 3 4 3 2 2 3" xfId="40901"/>
    <cellStyle name="Normal 5 3 4 3 2 2 3 2" xfId="40902"/>
    <cellStyle name="Normal 5 3 4 3 2 2 3 2 2" xfId="40903"/>
    <cellStyle name="Normal 5 3 4 3 2 2 3 2 3" xfId="58140"/>
    <cellStyle name="Normal 5 3 4 3 2 2 3 3" xfId="40904"/>
    <cellStyle name="Normal 5 3 4 3 2 2 3 4" xfId="40905"/>
    <cellStyle name="Normal 5 3 4 3 2 2 4" xfId="40906"/>
    <cellStyle name="Normal 5 3 4 3 2 2 4 2" xfId="40907"/>
    <cellStyle name="Normal 5 3 4 3 2 2 4 3" xfId="58141"/>
    <cellStyle name="Normal 5 3 4 3 2 2 5" xfId="40908"/>
    <cellStyle name="Normal 5 3 4 3 2 2 6" xfId="40909"/>
    <cellStyle name="Normal 5 3 4 3 2 3" xfId="40910"/>
    <cellStyle name="Normal 5 3 4 3 2 3 2" xfId="40911"/>
    <cellStyle name="Normal 5 3 4 3 2 3 2 2" xfId="40912"/>
    <cellStyle name="Normal 5 3 4 3 2 3 2 3" xfId="58142"/>
    <cellStyle name="Normal 5 3 4 3 2 3 3" xfId="40913"/>
    <cellStyle name="Normal 5 3 4 3 2 3 4" xfId="40914"/>
    <cellStyle name="Normal 5 3 4 3 2 4" xfId="40915"/>
    <cellStyle name="Normal 5 3 4 3 2 4 2" xfId="40916"/>
    <cellStyle name="Normal 5 3 4 3 2 4 2 2" xfId="40917"/>
    <cellStyle name="Normal 5 3 4 3 2 4 2 3" xfId="58143"/>
    <cellStyle name="Normal 5 3 4 3 2 4 3" xfId="40918"/>
    <cellStyle name="Normal 5 3 4 3 2 4 4" xfId="40919"/>
    <cellStyle name="Normal 5 3 4 3 2 5" xfId="40920"/>
    <cellStyle name="Normal 5 3 4 3 2 5 2" xfId="40921"/>
    <cellStyle name="Normal 5 3 4 3 2 5 3" xfId="58144"/>
    <cellStyle name="Normal 5 3 4 3 2 6" xfId="40922"/>
    <cellStyle name="Normal 5 3 4 3 2 7" xfId="40923"/>
    <cellStyle name="Normal 5 3 4 3 3" xfId="40924"/>
    <cellStyle name="Normal 5 3 4 3 3 2" xfId="40925"/>
    <cellStyle name="Normal 5 3 4 3 3 2 2" xfId="40926"/>
    <cellStyle name="Normal 5 3 4 3 3 2 2 2" xfId="40927"/>
    <cellStyle name="Normal 5 3 4 3 3 2 2 3" xfId="58145"/>
    <cellStyle name="Normal 5 3 4 3 3 2 3" xfId="40928"/>
    <cellStyle name="Normal 5 3 4 3 3 2 4" xfId="40929"/>
    <cellStyle name="Normal 5 3 4 3 3 3" xfId="40930"/>
    <cellStyle name="Normal 5 3 4 3 3 3 2" xfId="40931"/>
    <cellStyle name="Normal 5 3 4 3 3 3 2 2" xfId="40932"/>
    <cellStyle name="Normal 5 3 4 3 3 3 2 3" xfId="58146"/>
    <cellStyle name="Normal 5 3 4 3 3 3 3" xfId="40933"/>
    <cellStyle name="Normal 5 3 4 3 3 3 4" xfId="40934"/>
    <cellStyle name="Normal 5 3 4 3 3 4" xfId="40935"/>
    <cellStyle name="Normal 5 3 4 3 3 4 2" xfId="40936"/>
    <cellStyle name="Normal 5 3 4 3 3 4 3" xfId="58147"/>
    <cellStyle name="Normal 5 3 4 3 3 5" xfId="40937"/>
    <cellStyle name="Normal 5 3 4 3 3 6" xfId="40938"/>
    <cellStyle name="Normal 5 3 4 3 4" xfId="40939"/>
    <cellStyle name="Normal 5 3 4 3 4 2" xfId="40940"/>
    <cellStyle name="Normal 5 3 4 3 4 2 2" xfId="40941"/>
    <cellStyle name="Normal 5 3 4 3 4 2 3" xfId="58148"/>
    <cellStyle name="Normal 5 3 4 3 4 3" xfId="40942"/>
    <cellStyle name="Normal 5 3 4 3 4 4" xfId="40943"/>
    <cellStyle name="Normal 5 3 4 3 5" xfId="40944"/>
    <cellStyle name="Normal 5 3 4 3 5 2" xfId="40945"/>
    <cellStyle name="Normal 5 3 4 3 5 2 2" xfId="40946"/>
    <cellStyle name="Normal 5 3 4 3 5 2 3" xfId="58149"/>
    <cellStyle name="Normal 5 3 4 3 5 3" xfId="40947"/>
    <cellStyle name="Normal 5 3 4 3 5 4" xfId="40948"/>
    <cellStyle name="Normal 5 3 4 3 6" xfId="40949"/>
    <cellStyle name="Normal 5 3 4 3 6 2" xfId="40950"/>
    <cellStyle name="Normal 5 3 4 3 6 3" xfId="58150"/>
    <cellStyle name="Normal 5 3 4 3 7" xfId="40951"/>
    <cellStyle name="Normal 5 3 4 3 8" xfId="40952"/>
    <cellStyle name="Normal 5 3 4 4" xfId="40953"/>
    <cellStyle name="Normal 5 3 4 4 2" xfId="40954"/>
    <cellStyle name="Normal 5 3 4 4 2 2" xfId="40955"/>
    <cellStyle name="Normal 5 3 4 4 2 2 2" xfId="40956"/>
    <cellStyle name="Normal 5 3 4 4 2 2 2 2" xfId="40957"/>
    <cellStyle name="Normal 5 3 4 4 2 2 2 3" xfId="58151"/>
    <cellStyle name="Normal 5 3 4 4 2 2 3" xfId="40958"/>
    <cellStyle name="Normal 5 3 4 4 2 2 4" xfId="40959"/>
    <cellStyle name="Normal 5 3 4 4 2 3" xfId="40960"/>
    <cellStyle name="Normal 5 3 4 4 2 3 2" xfId="40961"/>
    <cellStyle name="Normal 5 3 4 4 2 3 2 2" xfId="40962"/>
    <cellStyle name="Normal 5 3 4 4 2 3 2 3" xfId="58152"/>
    <cellStyle name="Normal 5 3 4 4 2 3 3" xfId="40963"/>
    <cellStyle name="Normal 5 3 4 4 2 3 4" xfId="40964"/>
    <cellStyle name="Normal 5 3 4 4 2 4" xfId="40965"/>
    <cellStyle name="Normal 5 3 4 4 2 4 2" xfId="40966"/>
    <cellStyle name="Normal 5 3 4 4 2 4 3" xfId="58153"/>
    <cellStyle name="Normal 5 3 4 4 2 5" xfId="40967"/>
    <cellStyle name="Normal 5 3 4 4 2 6" xfId="40968"/>
    <cellStyle name="Normal 5 3 4 4 3" xfId="40969"/>
    <cellStyle name="Normal 5 3 4 4 3 2" xfId="40970"/>
    <cellStyle name="Normal 5 3 4 4 3 2 2" xfId="40971"/>
    <cellStyle name="Normal 5 3 4 4 3 2 3" xfId="58154"/>
    <cellStyle name="Normal 5 3 4 4 3 3" xfId="40972"/>
    <cellStyle name="Normal 5 3 4 4 3 4" xfId="40973"/>
    <cellStyle name="Normal 5 3 4 4 4" xfId="40974"/>
    <cellStyle name="Normal 5 3 4 4 4 2" xfId="40975"/>
    <cellStyle name="Normal 5 3 4 4 4 2 2" xfId="40976"/>
    <cellStyle name="Normal 5 3 4 4 4 2 3" xfId="58155"/>
    <cellStyle name="Normal 5 3 4 4 4 3" xfId="40977"/>
    <cellStyle name="Normal 5 3 4 4 4 4" xfId="40978"/>
    <cellStyle name="Normal 5 3 4 4 5" xfId="40979"/>
    <cellStyle name="Normal 5 3 4 4 5 2" xfId="40980"/>
    <cellStyle name="Normal 5 3 4 4 5 3" xfId="58156"/>
    <cellStyle name="Normal 5 3 4 4 6" xfId="40981"/>
    <cellStyle name="Normal 5 3 4 4 7" xfId="40982"/>
    <cellStyle name="Normal 5 3 4 5" xfId="40983"/>
    <cellStyle name="Normal 5 3 4 5 2" xfId="40984"/>
    <cellStyle name="Normal 5 3 4 5 2 2" xfId="40985"/>
    <cellStyle name="Normal 5 3 4 5 2 2 2" xfId="40986"/>
    <cellStyle name="Normal 5 3 4 5 2 2 3" xfId="58157"/>
    <cellStyle name="Normal 5 3 4 5 2 3" xfId="40987"/>
    <cellStyle name="Normal 5 3 4 5 2 4" xfId="40988"/>
    <cellStyle name="Normal 5 3 4 5 3" xfId="40989"/>
    <cellStyle name="Normal 5 3 4 5 3 2" xfId="40990"/>
    <cellStyle name="Normal 5 3 4 5 3 2 2" xfId="40991"/>
    <cellStyle name="Normal 5 3 4 5 3 2 3" xfId="58158"/>
    <cellStyle name="Normal 5 3 4 5 3 3" xfId="40992"/>
    <cellStyle name="Normal 5 3 4 5 3 4" xfId="40993"/>
    <cellStyle name="Normal 5 3 4 5 4" xfId="40994"/>
    <cellStyle name="Normal 5 3 4 5 4 2" xfId="40995"/>
    <cellStyle name="Normal 5 3 4 5 4 3" xfId="58159"/>
    <cellStyle name="Normal 5 3 4 5 5" xfId="40996"/>
    <cellStyle name="Normal 5 3 4 5 6" xfId="40997"/>
    <cellStyle name="Normal 5 3 4 6" xfId="40998"/>
    <cellStyle name="Normal 5 3 4 6 2" xfId="40999"/>
    <cellStyle name="Normal 5 3 4 6 2 2" xfId="41000"/>
    <cellStyle name="Normal 5 3 4 6 2 2 2" xfId="41001"/>
    <cellStyle name="Normal 5 3 4 6 2 2 3" xfId="58160"/>
    <cellStyle name="Normal 5 3 4 6 2 3" xfId="41002"/>
    <cellStyle name="Normal 5 3 4 6 2 4" xfId="41003"/>
    <cellStyle name="Normal 5 3 4 6 3" xfId="41004"/>
    <cellStyle name="Normal 5 3 4 6 3 2" xfId="41005"/>
    <cellStyle name="Normal 5 3 4 6 3 3" xfId="58161"/>
    <cellStyle name="Normal 5 3 4 6 4" xfId="41006"/>
    <cellStyle name="Normal 5 3 4 6 5" xfId="41007"/>
    <cellStyle name="Normal 5 3 4 7" xfId="41008"/>
    <cellStyle name="Normal 5 3 4 7 2" xfId="41009"/>
    <cellStyle name="Normal 5 3 4 7 2 2" xfId="41010"/>
    <cellStyle name="Normal 5 3 4 7 2 3" xfId="58162"/>
    <cellStyle name="Normal 5 3 4 7 3" xfId="41011"/>
    <cellStyle name="Normal 5 3 4 7 4" xfId="41012"/>
    <cellStyle name="Normal 5 3 4 8" xfId="41013"/>
    <cellStyle name="Normal 5 3 4 8 2" xfId="41014"/>
    <cellStyle name="Normal 5 3 4 8 2 2" xfId="41015"/>
    <cellStyle name="Normal 5 3 4 8 2 3" xfId="58163"/>
    <cellStyle name="Normal 5 3 4 8 3" xfId="41016"/>
    <cellStyle name="Normal 5 3 4 8 4" xfId="41017"/>
    <cellStyle name="Normal 5 3 4 9" xfId="41018"/>
    <cellStyle name="Normal 5 3 4 9 2" xfId="41019"/>
    <cellStyle name="Normal 5 3 4 9 3" xfId="58164"/>
    <cellStyle name="Normal 5 3 5" xfId="41020"/>
    <cellStyle name="Normal 5 3 5 10" xfId="41021"/>
    <cellStyle name="Normal 5 3 5 2" xfId="41022"/>
    <cellStyle name="Normal 5 3 5 2 2" xfId="41023"/>
    <cellStyle name="Normal 5 3 5 2 2 2" xfId="41024"/>
    <cellStyle name="Normal 5 3 5 2 2 2 2" xfId="41025"/>
    <cellStyle name="Normal 5 3 5 2 2 2 2 2" xfId="41026"/>
    <cellStyle name="Normal 5 3 5 2 2 2 2 2 2" xfId="41027"/>
    <cellStyle name="Normal 5 3 5 2 2 2 2 2 3" xfId="58165"/>
    <cellStyle name="Normal 5 3 5 2 2 2 2 3" xfId="41028"/>
    <cellStyle name="Normal 5 3 5 2 2 2 2 4" xfId="41029"/>
    <cellStyle name="Normal 5 3 5 2 2 2 3" xfId="41030"/>
    <cellStyle name="Normal 5 3 5 2 2 2 3 2" xfId="41031"/>
    <cellStyle name="Normal 5 3 5 2 2 2 3 2 2" xfId="41032"/>
    <cellStyle name="Normal 5 3 5 2 2 2 3 2 3" xfId="58166"/>
    <cellStyle name="Normal 5 3 5 2 2 2 3 3" xfId="41033"/>
    <cellStyle name="Normal 5 3 5 2 2 2 3 4" xfId="41034"/>
    <cellStyle name="Normal 5 3 5 2 2 2 4" xfId="41035"/>
    <cellStyle name="Normal 5 3 5 2 2 2 4 2" xfId="41036"/>
    <cellStyle name="Normal 5 3 5 2 2 2 4 3" xfId="58167"/>
    <cellStyle name="Normal 5 3 5 2 2 2 5" xfId="41037"/>
    <cellStyle name="Normal 5 3 5 2 2 2 6" xfId="41038"/>
    <cellStyle name="Normal 5 3 5 2 2 3" xfId="41039"/>
    <cellStyle name="Normal 5 3 5 2 2 3 2" xfId="41040"/>
    <cellStyle name="Normal 5 3 5 2 2 3 2 2" xfId="41041"/>
    <cellStyle name="Normal 5 3 5 2 2 3 2 3" xfId="58168"/>
    <cellStyle name="Normal 5 3 5 2 2 3 3" xfId="41042"/>
    <cellStyle name="Normal 5 3 5 2 2 3 4" xfId="41043"/>
    <cellStyle name="Normal 5 3 5 2 2 4" xfId="41044"/>
    <cellStyle name="Normal 5 3 5 2 2 4 2" xfId="41045"/>
    <cellStyle name="Normal 5 3 5 2 2 4 2 2" xfId="41046"/>
    <cellStyle name="Normal 5 3 5 2 2 4 2 3" xfId="58169"/>
    <cellStyle name="Normal 5 3 5 2 2 4 3" xfId="41047"/>
    <cellStyle name="Normal 5 3 5 2 2 4 4" xfId="41048"/>
    <cellStyle name="Normal 5 3 5 2 2 5" xfId="41049"/>
    <cellStyle name="Normal 5 3 5 2 2 5 2" xfId="41050"/>
    <cellStyle name="Normal 5 3 5 2 2 5 3" xfId="58170"/>
    <cellStyle name="Normal 5 3 5 2 2 6" xfId="41051"/>
    <cellStyle name="Normal 5 3 5 2 2 7" xfId="41052"/>
    <cellStyle name="Normal 5 3 5 2 3" xfId="41053"/>
    <cellStyle name="Normal 5 3 5 2 3 2" xfId="41054"/>
    <cellStyle name="Normal 5 3 5 2 3 2 2" xfId="41055"/>
    <cellStyle name="Normal 5 3 5 2 3 2 2 2" xfId="41056"/>
    <cellStyle name="Normal 5 3 5 2 3 2 2 3" xfId="58171"/>
    <cellStyle name="Normal 5 3 5 2 3 2 3" xfId="41057"/>
    <cellStyle name="Normal 5 3 5 2 3 2 4" xfId="41058"/>
    <cellStyle name="Normal 5 3 5 2 3 3" xfId="41059"/>
    <cellStyle name="Normal 5 3 5 2 3 3 2" xfId="41060"/>
    <cellStyle name="Normal 5 3 5 2 3 3 2 2" xfId="41061"/>
    <cellStyle name="Normal 5 3 5 2 3 3 2 3" xfId="58172"/>
    <cellStyle name="Normal 5 3 5 2 3 3 3" xfId="41062"/>
    <cellStyle name="Normal 5 3 5 2 3 3 4" xfId="41063"/>
    <cellStyle name="Normal 5 3 5 2 3 4" xfId="41064"/>
    <cellStyle name="Normal 5 3 5 2 3 4 2" xfId="41065"/>
    <cellStyle name="Normal 5 3 5 2 3 4 3" xfId="58173"/>
    <cellStyle name="Normal 5 3 5 2 3 5" xfId="41066"/>
    <cellStyle name="Normal 5 3 5 2 3 6" xfId="41067"/>
    <cellStyle name="Normal 5 3 5 2 4" xfId="41068"/>
    <cellStyle name="Normal 5 3 5 2 4 2" xfId="41069"/>
    <cellStyle name="Normal 5 3 5 2 4 2 2" xfId="41070"/>
    <cellStyle name="Normal 5 3 5 2 4 2 3" xfId="58174"/>
    <cellStyle name="Normal 5 3 5 2 4 3" xfId="41071"/>
    <cellStyle name="Normal 5 3 5 2 4 4" xfId="41072"/>
    <cellStyle name="Normal 5 3 5 2 5" xfId="41073"/>
    <cellStyle name="Normal 5 3 5 2 5 2" xfId="41074"/>
    <cellStyle name="Normal 5 3 5 2 5 2 2" xfId="41075"/>
    <cellStyle name="Normal 5 3 5 2 5 2 3" xfId="58175"/>
    <cellStyle name="Normal 5 3 5 2 5 3" xfId="41076"/>
    <cellStyle name="Normal 5 3 5 2 5 4" xfId="41077"/>
    <cellStyle name="Normal 5 3 5 2 6" xfId="41078"/>
    <cellStyle name="Normal 5 3 5 2 6 2" xfId="41079"/>
    <cellStyle name="Normal 5 3 5 2 6 3" xfId="58176"/>
    <cellStyle name="Normal 5 3 5 2 7" xfId="41080"/>
    <cellStyle name="Normal 5 3 5 2 8" xfId="41081"/>
    <cellStyle name="Normal 5 3 5 3" xfId="41082"/>
    <cellStyle name="Normal 5 3 5 3 2" xfId="41083"/>
    <cellStyle name="Normal 5 3 5 3 2 2" xfId="41084"/>
    <cellStyle name="Normal 5 3 5 3 2 2 2" xfId="41085"/>
    <cellStyle name="Normal 5 3 5 3 2 2 2 2" xfId="41086"/>
    <cellStyle name="Normal 5 3 5 3 2 2 2 3" xfId="58177"/>
    <cellStyle name="Normal 5 3 5 3 2 2 3" xfId="41087"/>
    <cellStyle name="Normal 5 3 5 3 2 2 4" xfId="41088"/>
    <cellStyle name="Normal 5 3 5 3 2 3" xfId="41089"/>
    <cellStyle name="Normal 5 3 5 3 2 3 2" xfId="41090"/>
    <cellStyle name="Normal 5 3 5 3 2 3 2 2" xfId="41091"/>
    <cellStyle name="Normal 5 3 5 3 2 3 2 3" xfId="58178"/>
    <cellStyle name="Normal 5 3 5 3 2 3 3" xfId="41092"/>
    <cellStyle name="Normal 5 3 5 3 2 3 4" xfId="41093"/>
    <cellStyle name="Normal 5 3 5 3 2 4" xfId="41094"/>
    <cellStyle name="Normal 5 3 5 3 2 4 2" xfId="41095"/>
    <cellStyle name="Normal 5 3 5 3 2 4 3" xfId="58179"/>
    <cellStyle name="Normal 5 3 5 3 2 5" xfId="41096"/>
    <cellStyle name="Normal 5 3 5 3 2 6" xfId="41097"/>
    <cellStyle name="Normal 5 3 5 3 3" xfId="41098"/>
    <cellStyle name="Normal 5 3 5 3 3 2" xfId="41099"/>
    <cellStyle name="Normal 5 3 5 3 3 2 2" xfId="41100"/>
    <cellStyle name="Normal 5 3 5 3 3 2 3" xfId="58180"/>
    <cellStyle name="Normal 5 3 5 3 3 3" xfId="41101"/>
    <cellStyle name="Normal 5 3 5 3 3 4" xfId="41102"/>
    <cellStyle name="Normal 5 3 5 3 4" xfId="41103"/>
    <cellStyle name="Normal 5 3 5 3 4 2" xfId="41104"/>
    <cellStyle name="Normal 5 3 5 3 4 2 2" xfId="41105"/>
    <cellStyle name="Normal 5 3 5 3 4 2 3" xfId="58181"/>
    <cellStyle name="Normal 5 3 5 3 4 3" xfId="41106"/>
    <cellStyle name="Normal 5 3 5 3 4 4" xfId="41107"/>
    <cellStyle name="Normal 5 3 5 3 5" xfId="41108"/>
    <cellStyle name="Normal 5 3 5 3 5 2" xfId="41109"/>
    <cellStyle name="Normal 5 3 5 3 5 3" xfId="58182"/>
    <cellStyle name="Normal 5 3 5 3 6" xfId="41110"/>
    <cellStyle name="Normal 5 3 5 3 7" xfId="41111"/>
    <cellStyle name="Normal 5 3 5 4" xfId="41112"/>
    <cellStyle name="Normal 5 3 5 4 2" xfId="41113"/>
    <cellStyle name="Normal 5 3 5 4 2 2" xfId="41114"/>
    <cellStyle name="Normal 5 3 5 4 2 2 2" xfId="41115"/>
    <cellStyle name="Normal 5 3 5 4 2 2 3" xfId="58183"/>
    <cellStyle name="Normal 5 3 5 4 2 3" xfId="41116"/>
    <cellStyle name="Normal 5 3 5 4 2 4" xfId="41117"/>
    <cellStyle name="Normal 5 3 5 4 3" xfId="41118"/>
    <cellStyle name="Normal 5 3 5 4 3 2" xfId="41119"/>
    <cellStyle name="Normal 5 3 5 4 3 2 2" xfId="41120"/>
    <cellStyle name="Normal 5 3 5 4 3 2 3" xfId="58184"/>
    <cellStyle name="Normal 5 3 5 4 3 3" xfId="41121"/>
    <cellStyle name="Normal 5 3 5 4 3 4" xfId="41122"/>
    <cellStyle name="Normal 5 3 5 4 4" xfId="41123"/>
    <cellStyle name="Normal 5 3 5 4 4 2" xfId="41124"/>
    <cellStyle name="Normal 5 3 5 4 4 3" xfId="58185"/>
    <cellStyle name="Normal 5 3 5 4 5" xfId="41125"/>
    <cellStyle name="Normal 5 3 5 4 6" xfId="41126"/>
    <cellStyle name="Normal 5 3 5 5" xfId="41127"/>
    <cellStyle name="Normal 5 3 5 5 2" xfId="41128"/>
    <cellStyle name="Normal 5 3 5 5 2 2" xfId="41129"/>
    <cellStyle name="Normal 5 3 5 5 2 2 2" xfId="41130"/>
    <cellStyle name="Normal 5 3 5 5 2 2 3" xfId="58186"/>
    <cellStyle name="Normal 5 3 5 5 2 3" xfId="41131"/>
    <cellStyle name="Normal 5 3 5 5 2 4" xfId="41132"/>
    <cellStyle name="Normal 5 3 5 5 3" xfId="41133"/>
    <cellStyle name="Normal 5 3 5 5 3 2" xfId="41134"/>
    <cellStyle name="Normal 5 3 5 5 3 3" xfId="58187"/>
    <cellStyle name="Normal 5 3 5 5 4" xfId="41135"/>
    <cellStyle name="Normal 5 3 5 5 5" xfId="41136"/>
    <cellStyle name="Normal 5 3 5 6" xfId="41137"/>
    <cellStyle name="Normal 5 3 5 6 2" xfId="41138"/>
    <cellStyle name="Normal 5 3 5 6 2 2" xfId="41139"/>
    <cellStyle name="Normal 5 3 5 6 2 3" xfId="58188"/>
    <cellStyle name="Normal 5 3 5 6 3" xfId="41140"/>
    <cellStyle name="Normal 5 3 5 6 4" xfId="41141"/>
    <cellStyle name="Normal 5 3 5 7" xfId="41142"/>
    <cellStyle name="Normal 5 3 5 7 2" xfId="41143"/>
    <cellStyle name="Normal 5 3 5 7 2 2" xfId="41144"/>
    <cellStyle name="Normal 5 3 5 7 2 3" xfId="58189"/>
    <cellStyle name="Normal 5 3 5 7 3" xfId="41145"/>
    <cellStyle name="Normal 5 3 5 7 4" xfId="41146"/>
    <cellStyle name="Normal 5 3 5 8" xfId="41147"/>
    <cellStyle name="Normal 5 3 5 8 2" xfId="41148"/>
    <cellStyle name="Normal 5 3 5 8 3" xfId="58190"/>
    <cellStyle name="Normal 5 3 5 9" xfId="41149"/>
    <cellStyle name="Normal 5 3 6" xfId="41150"/>
    <cellStyle name="Normal 5 3 6 10" xfId="41151"/>
    <cellStyle name="Normal 5 3 6 2" xfId="41152"/>
    <cellStyle name="Normal 5 3 6 2 2" xfId="41153"/>
    <cellStyle name="Normal 5 3 6 2 2 2" xfId="41154"/>
    <cellStyle name="Normal 5 3 6 2 2 2 2" xfId="41155"/>
    <cellStyle name="Normal 5 3 6 2 2 2 2 2" xfId="41156"/>
    <cellStyle name="Normal 5 3 6 2 2 2 2 2 2" xfId="41157"/>
    <cellStyle name="Normal 5 3 6 2 2 2 2 2 3" xfId="58191"/>
    <cellStyle name="Normal 5 3 6 2 2 2 2 3" xfId="41158"/>
    <cellStyle name="Normal 5 3 6 2 2 2 2 4" xfId="41159"/>
    <cellStyle name="Normal 5 3 6 2 2 2 3" xfId="41160"/>
    <cellStyle name="Normal 5 3 6 2 2 2 3 2" xfId="41161"/>
    <cellStyle name="Normal 5 3 6 2 2 2 3 2 2" xfId="41162"/>
    <cellStyle name="Normal 5 3 6 2 2 2 3 2 3" xfId="58192"/>
    <cellStyle name="Normal 5 3 6 2 2 2 3 3" xfId="41163"/>
    <cellStyle name="Normal 5 3 6 2 2 2 3 4" xfId="41164"/>
    <cellStyle name="Normal 5 3 6 2 2 2 4" xfId="41165"/>
    <cellStyle name="Normal 5 3 6 2 2 2 4 2" xfId="41166"/>
    <cellStyle name="Normal 5 3 6 2 2 2 4 3" xfId="58193"/>
    <cellStyle name="Normal 5 3 6 2 2 2 5" xfId="41167"/>
    <cellStyle name="Normal 5 3 6 2 2 2 6" xfId="41168"/>
    <cellStyle name="Normal 5 3 6 2 2 3" xfId="41169"/>
    <cellStyle name="Normal 5 3 6 2 2 3 2" xfId="41170"/>
    <cellStyle name="Normal 5 3 6 2 2 3 2 2" xfId="41171"/>
    <cellStyle name="Normal 5 3 6 2 2 3 2 3" xfId="58194"/>
    <cellStyle name="Normal 5 3 6 2 2 3 3" xfId="41172"/>
    <cellStyle name="Normal 5 3 6 2 2 3 4" xfId="41173"/>
    <cellStyle name="Normal 5 3 6 2 2 4" xfId="41174"/>
    <cellStyle name="Normal 5 3 6 2 2 4 2" xfId="41175"/>
    <cellStyle name="Normal 5 3 6 2 2 4 2 2" xfId="41176"/>
    <cellStyle name="Normal 5 3 6 2 2 4 2 3" xfId="58195"/>
    <cellStyle name="Normal 5 3 6 2 2 4 3" xfId="41177"/>
    <cellStyle name="Normal 5 3 6 2 2 4 4" xfId="41178"/>
    <cellStyle name="Normal 5 3 6 2 2 5" xfId="41179"/>
    <cellStyle name="Normal 5 3 6 2 2 5 2" xfId="41180"/>
    <cellStyle name="Normal 5 3 6 2 2 5 3" xfId="58196"/>
    <cellStyle name="Normal 5 3 6 2 2 6" xfId="41181"/>
    <cellStyle name="Normal 5 3 6 2 2 7" xfId="41182"/>
    <cellStyle name="Normal 5 3 6 2 3" xfId="41183"/>
    <cellStyle name="Normal 5 3 6 2 3 2" xfId="41184"/>
    <cellStyle name="Normal 5 3 6 2 3 2 2" xfId="41185"/>
    <cellStyle name="Normal 5 3 6 2 3 2 2 2" xfId="41186"/>
    <cellStyle name="Normal 5 3 6 2 3 2 2 3" xfId="58197"/>
    <cellStyle name="Normal 5 3 6 2 3 2 3" xfId="41187"/>
    <cellStyle name="Normal 5 3 6 2 3 2 4" xfId="41188"/>
    <cellStyle name="Normal 5 3 6 2 3 3" xfId="41189"/>
    <cellStyle name="Normal 5 3 6 2 3 3 2" xfId="41190"/>
    <cellStyle name="Normal 5 3 6 2 3 3 2 2" xfId="41191"/>
    <cellStyle name="Normal 5 3 6 2 3 3 2 3" xfId="58198"/>
    <cellStyle name="Normal 5 3 6 2 3 3 3" xfId="41192"/>
    <cellStyle name="Normal 5 3 6 2 3 3 4" xfId="41193"/>
    <cellStyle name="Normal 5 3 6 2 3 4" xfId="41194"/>
    <cellStyle name="Normal 5 3 6 2 3 4 2" xfId="41195"/>
    <cellStyle name="Normal 5 3 6 2 3 4 3" xfId="58199"/>
    <cellStyle name="Normal 5 3 6 2 3 5" xfId="41196"/>
    <cellStyle name="Normal 5 3 6 2 3 6" xfId="41197"/>
    <cellStyle name="Normal 5 3 6 2 4" xfId="41198"/>
    <cellStyle name="Normal 5 3 6 2 4 2" xfId="41199"/>
    <cellStyle name="Normal 5 3 6 2 4 2 2" xfId="41200"/>
    <cellStyle name="Normal 5 3 6 2 4 2 3" xfId="58200"/>
    <cellStyle name="Normal 5 3 6 2 4 3" xfId="41201"/>
    <cellStyle name="Normal 5 3 6 2 4 4" xfId="41202"/>
    <cellStyle name="Normal 5 3 6 2 5" xfId="41203"/>
    <cellStyle name="Normal 5 3 6 2 5 2" xfId="41204"/>
    <cellStyle name="Normal 5 3 6 2 5 2 2" xfId="41205"/>
    <cellStyle name="Normal 5 3 6 2 5 2 3" xfId="58201"/>
    <cellStyle name="Normal 5 3 6 2 5 3" xfId="41206"/>
    <cellStyle name="Normal 5 3 6 2 5 4" xfId="41207"/>
    <cellStyle name="Normal 5 3 6 2 6" xfId="41208"/>
    <cellStyle name="Normal 5 3 6 2 6 2" xfId="41209"/>
    <cellStyle name="Normal 5 3 6 2 6 3" xfId="58202"/>
    <cellStyle name="Normal 5 3 6 2 7" xfId="41210"/>
    <cellStyle name="Normal 5 3 6 2 8" xfId="41211"/>
    <cellStyle name="Normal 5 3 6 3" xfId="41212"/>
    <cellStyle name="Normal 5 3 6 3 2" xfId="41213"/>
    <cellStyle name="Normal 5 3 6 3 2 2" xfId="41214"/>
    <cellStyle name="Normal 5 3 6 3 2 2 2" xfId="41215"/>
    <cellStyle name="Normal 5 3 6 3 2 2 2 2" xfId="41216"/>
    <cellStyle name="Normal 5 3 6 3 2 2 2 3" xfId="58203"/>
    <cellStyle name="Normal 5 3 6 3 2 2 3" xfId="41217"/>
    <cellStyle name="Normal 5 3 6 3 2 2 4" xfId="41218"/>
    <cellStyle name="Normal 5 3 6 3 2 3" xfId="41219"/>
    <cellStyle name="Normal 5 3 6 3 2 3 2" xfId="41220"/>
    <cellStyle name="Normal 5 3 6 3 2 3 2 2" xfId="41221"/>
    <cellStyle name="Normal 5 3 6 3 2 3 2 3" xfId="58204"/>
    <cellStyle name="Normal 5 3 6 3 2 3 3" xfId="41222"/>
    <cellStyle name="Normal 5 3 6 3 2 3 4" xfId="41223"/>
    <cellStyle name="Normal 5 3 6 3 2 4" xfId="41224"/>
    <cellStyle name="Normal 5 3 6 3 2 4 2" xfId="41225"/>
    <cellStyle name="Normal 5 3 6 3 2 4 3" xfId="58205"/>
    <cellStyle name="Normal 5 3 6 3 2 5" xfId="41226"/>
    <cellStyle name="Normal 5 3 6 3 2 6" xfId="41227"/>
    <cellStyle name="Normal 5 3 6 3 3" xfId="41228"/>
    <cellStyle name="Normal 5 3 6 3 3 2" xfId="41229"/>
    <cellStyle name="Normal 5 3 6 3 3 2 2" xfId="41230"/>
    <cellStyle name="Normal 5 3 6 3 3 2 3" xfId="58206"/>
    <cellStyle name="Normal 5 3 6 3 3 3" xfId="41231"/>
    <cellStyle name="Normal 5 3 6 3 3 4" xfId="41232"/>
    <cellStyle name="Normal 5 3 6 3 4" xfId="41233"/>
    <cellStyle name="Normal 5 3 6 3 4 2" xfId="41234"/>
    <cellStyle name="Normal 5 3 6 3 4 2 2" xfId="41235"/>
    <cellStyle name="Normal 5 3 6 3 4 2 3" xfId="58207"/>
    <cellStyle name="Normal 5 3 6 3 4 3" xfId="41236"/>
    <cellStyle name="Normal 5 3 6 3 4 4" xfId="41237"/>
    <cellStyle name="Normal 5 3 6 3 5" xfId="41238"/>
    <cellStyle name="Normal 5 3 6 3 5 2" xfId="41239"/>
    <cellStyle name="Normal 5 3 6 3 5 3" xfId="58208"/>
    <cellStyle name="Normal 5 3 6 3 6" xfId="41240"/>
    <cellStyle name="Normal 5 3 6 3 7" xfId="41241"/>
    <cellStyle name="Normal 5 3 6 4" xfId="41242"/>
    <cellStyle name="Normal 5 3 6 4 2" xfId="41243"/>
    <cellStyle name="Normal 5 3 6 4 2 2" xfId="41244"/>
    <cellStyle name="Normal 5 3 6 4 2 2 2" xfId="41245"/>
    <cellStyle name="Normal 5 3 6 4 2 2 3" xfId="58209"/>
    <cellStyle name="Normal 5 3 6 4 2 3" xfId="41246"/>
    <cellStyle name="Normal 5 3 6 4 2 4" xfId="41247"/>
    <cellStyle name="Normal 5 3 6 4 3" xfId="41248"/>
    <cellStyle name="Normal 5 3 6 4 3 2" xfId="41249"/>
    <cellStyle name="Normal 5 3 6 4 3 2 2" xfId="41250"/>
    <cellStyle name="Normal 5 3 6 4 3 2 3" xfId="58210"/>
    <cellStyle name="Normal 5 3 6 4 3 3" xfId="41251"/>
    <cellStyle name="Normal 5 3 6 4 3 4" xfId="41252"/>
    <cellStyle name="Normal 5 3 6 4 4" xfId="41253"/>
    <cellStyle name="Normal 5 3 6 4 4 2" xfId="41254"/>
    <cellStyle name="Normal 5 3 6 4 4 3" xfId="58211"/>
    <cellStyle name="Normal 5 3 6 4 5" xfId="41255"/>
    <cellStyle name="Normal 5 3 6 4 6" xfId="41256"/>
    <cellStyle name="Normal 5 3 6 5" xfId="41257"/>
    <cellStyle name="Normal 5 3 6 5 2" xfId="41258"/>
    <cellStyle name="Normal 5 3 6 5 2 2" xfId="41259"/>
    <cellStyle name="Normal 5 3 6 5 2 2 2" xfId="41260"/>
    <cellStyle name="Normal 5 3 6 5 2 2 3" xfId="58212"/>
    <cellStyle name="Normal 5 3 6 5 2 3" xfId="41261"/>
    <cellStyle name="Normal 5 3 6 5 2 4" xfId="41262"/>
    <cellStyle name="Normal 5 3 6 5 3" xfId="41263"/>
    <cellStyle name="Normal 5 3 6 5 3 2" xfId="41264"/>
    <cellStyle name="Normal 5 3 6 5 3 3" xfId="58213"/>
    <cellStyle name="Normal 5 3 6 5 4" xfId="41265"/>
    <cellStyle name="Normal 5 3 6 5 5" xfId="41266"/>
    <cellStyle name="Normal 5 3 6 6" xfId="41267"/>
    <cellStyle name="Normal 5 3 6 6 2" xfId="41268"/>
    <cellStyle name="Normal 5 3 6 6 2 2" xfId="41269"/>
    <cellStyle name="Normal 5 3 6 6 2 3" xfId="58214"/>
    <cellStyle name="Normal 5 3 6 6 3" xfId="41270"/>
    <cellStyle name="Normal 5 3 6 6 4" xfId="41271"/>
    <cellStyle name="Normal 5 3 6 7" xfId="41272"/>
    <cellStyle name="Normal 5 3 6 7 2" xfId="41273"/>
    <cellStyle name="Normal 5 3 6 7 2 2" xfId="41274"/>
    <cellStyle name="Normal 5 3 6 7 2 3" xfId="58215"/>
    <cellStyle name="Normal 5 3 6 7 3" xfId="41275"/>
    <cellStyle name="Normal 5 3 6 7 4" xfId="41276"/>
    <cellStyle name="Normal 5 3 6 8" xfId="41277"/>
    <cellStyle name="Normal 5 3 6 8 2" xfId="41278"/>
    <cellStyle name="Normal 5 3 6 8 3" xfId="58216"/>
    <cellStyle name="Normal 5 3 6 9" xfId="41279"/>
    <cellStyle name="Normal 5 3 7" xfId="41280"/>
    <cellStyle name="Normal 5 3 7 10" xfId="41281"/>
    <cellStyle name="Normal 5 3 7 2" xfId="41282"/>
    <cellStyle name="Normal 5 3 7 2 2" xfId="41283"/>
    <cellStyle name="Normal 5 3 7 2 2 2" xfId="41284"/>
    <cellStyle name="Normal 5 3 7 2 2 2 2" xfId="41285"/>
    <cellStyle name="Normal 5 3 7 2 2 2 2 2" xfId="41286"/>
    <cellStyle name="Normal 5 3 7 2 2 2 2 2 2" xfId="41287"/>
    <cellStyle name="Normal 5 3 7 2 2 2 2 2 3" xfId="58217"/>
    <cellStyle name="Normal 5 3 7 2 2 2 2 3" xfId="41288"/>
    <cellStyle name="Normal 5 3 7 2 2 2 2 4" xfId="41289"/>
    <cellStyle name="Normal 5 3 7 2 2 2 3" xfId="41290"/>
    <cellStyle name="Normal 5 3 7 2 2 2 3 2" xfId="41291"/>
    <cellStyle name="Normal 5 3 7 2 2 2 3 2 2" xfId="41292"/>
    <cellStyle name="Normal 5 3 7 2 2 2 3 2 3" xfId="58218"/>
    <cellStyle name="Normal 5 3 7 2 2 2 3 3" xfId="41293"/>
    <cellStyle name="Normal 5 3 7 2 2 2 3 4" xfId="41294"/>
    <cellStyle name="Normal 5 3 7 2 2 2 4" xfId="41295"/>
    <cellStyle name="Normal 5 3 7 2 2 2 4 2" xfId="41296"/>
    <cellStyle name="Normal 5 3 7 2 2 2 4 3" xfId="58219"/>
    <cellStyle name="Normal 5 3 7 2 2 2 5" xfId="41297"/>
    <cellStyle name="Normal 5 3 7 2 2 2 6" xfId="41298"/>
    <cellStyle name="Normal 5 3 7 2 2 3" xfId="41299"/>
    <cellStyle name="Normal 5 3 7 2 2 3 2" xfId="41300"/>
    <cellStyle name="Normal 5 3 7 2 2 3 2 2" xfId="41301"/>
    <cellStyle name="Normal 5 3 7 2 2 3 2 3" xfId="58220"/>
    <cellStyle name="Normal 5 3 7 2 2 3 3" xfId="41302"/>
    <cellStyle name="Normal 5 3 7 2 2 3 4" xfId="41303"/>
    <cellStyle name="Normal 5 3 7 2 2 4" xfId="41304"/>
    <cellStyle name="Normal 5 3 7 2 2 4 2" xfId="41305"/>
    <cellStyle name="Normal 5 3 7 2 2 4 2 2" xfId="41306"/>
    <cellStyle name="Normal 5 3 7 2 2 4 2 3" xfId="58221"/>
    <cellStyle name="Normal 5 3 7 2 2 4 3" xfId="41307"/>
    <cellStyle name="Normal 5 3 7 2 2 4 4" xfId="41308"/>
    <cellStyle name="Normal 5 3 7 2 2 5" xfId="41309"/>
    <cellStyle name="Normal 5 3 7 2 2 5 2" xfId="41310"/>
    <cellStyle name="Normal 5 3 7 2 2 5 3" xfId="58222"/>
    <cellStyle name="Normal 5 3 7 2 2 6" xfId="41311"/>
    <cellStyle name="Normal 5 3 7 2 2 7" xfId="41312"/>
    <cellStyle name="Normal 5 3 7 2 3" xfId="41313"/>
    <cellStyle name="Normal 5 3 7 2 3 2" xfId="41314"/>
    <cellStyle name="Normal 5 3 7 2 3 2 2" xfId="41315"/>
    <cellStyle name="Normal 5 3 7 2 3 2 2 2" xfId="41316"/>
    <cellStyle name="Normal 5 3 7 2 3 2 2 3" xfId="58223"/>
    <cellStyle name="Normal 5 3 7 2 3 2 3" xfId="41317"/>
    <cellStyle name="Normal 5 3 7 2 3 2 4" xfId="41318"/>
    <cellStyle name="Normal 5 3 7 2 3 3" xfId="41319"/>
    <cellStyle name="Normal 5 3 7 2 3 3 2" xfId="41320"/>
    <cellStyle name="Normal 5 3 7 2 3 3 2 2" xfId="41321"/>
    <cellStyle name="Normal 5 3 7 2 3 3 2 3" xfId="58224"/>
    <cellStyle name="Normal 5 3 7 2 3 3 3" xfId="41322"/>
    <cellStyle name="Normal 5 3 7 2 3 3 4" xfId="41323"/>
    <cellStyle name="Normal 5 3 7 2 3 4" xfId="41324"/>
    <cellStyle name="Normal 5 3 7 2 3 4 2" xfId="41325"/>
    <cellStyle name="Normal 5 3 7 2 3 4 3" xfId="58225"/>
    <cellStyle name="Normal 5 3 7 2 3 5" xfId="41326"/>
    <cellStyle name="Normal 5 3 7 2 3 6" xfId="41327"/>
    <cellStyle name="Normal 5 3 7 2 4" xfId="41328"/>
    <cellStyle name="Normal 5 3 7 2 4 2" xfId="41329"/>
    <cellStyle name="Normal 5 3 7 2 4 2 2" xfId="41330"/>
    <cellStyle name="Normal 5 3 7 2 4 2 3" xfId="58226"/>
    <cellStyle name="Normal 5 3 7 2 4 3" xfId="41331"/>
    <cellStyle name="Normal 5 3 7 2 4 4" xfId="41332"/>
    <cellStyle name="Normal 5 3 7 2 5" xfId="41333"/>
    <cellStyle name="Normal 5 3 7 2 5 2" xfId="41334"/>
    <cellStyle name="Normal 5 3 7 2 5 2 2" xfId="41335"/>
    <cellStyle name="Normal 5 3 7 2 5 2 3" xfId="58227"/>
    <cellStyle name="Normal 5 3 7 2 5 3" xfId="41336"/>
    <cellStyle name="Normal 5 3 7 2 5 4" xfId="41337"/>
    <cellStyle name="Normal 5 3 7 2 6" xfId="41338"/>
    <cellStyle name="Normal 5 3 7 2 6 2" xfId="41339"/>
    <cellStyle name="Normal 5 3 7 2 6 3" xfId="58228"/>
    <cellStyle name="Normal 5 3 7 2 7" xfId="41340"/>
    <cellStyle name="Normal 5 3 7 2 8" xfId="41341"/>
    <cellStyle name="Normal 5 3 7 3" xfId="41342"/>
    <cellStyle name="Normal 5 3 7 3 2" xfId="41343"/>
    <cellStyle name="Normal 5 3 7 3 2 2" xfId="41344"/>
    <cellStyle name="Normal 5 3 7 3 2 2 2" xfId="41345"/>
    <cellStyle name="Normal 5 3 7 3 2 2 2 2" xfId="41346"/>
    <cellStyle name="Normal 5 3 7 3 2 2 2 3" xfId="58229"/>
    <cellStyle name="Normal 5 3 7 3 2 2 3" xfId="41347"/>
    <cellStyle name="Normal 5 3 7 3 2 2 4" xfId="41348"/>
    <cellStyle name="Normal 5 3 7 3 2 3" xfId="41349"/>
    <cellStyle name="Normal 5 3 7 3 2 3 2" xfId="41350"/>
    <cellStyle name="Normal 5 3 7 3 2 3 2 2" xfId="41351"/>
    <cellStyle name="Normal 5 3 7 3 2 3 2 3" xfId="58230"/>
    <cellStyle name="Normal 5 3 7 3 2 3 3" xfId="41352"/>
    <cellStyle name="Normal 5 3 7 3 2 3 4" xfId="41353"/>
    <cellStyle name="Normal 5 3 7 3 2 4" xfId="41354"/>
    <cellStyle name="Normal 5 3 7 3 2 4 2" xfId="41355"/>
    <cellStyle name="Normal 5 3 7 3 2 4 3" xfId="58231"/>
    <cellStyle name="Normal 5 3 7 3 2 5" xfId="41356"/>
    <cellStyle name="Normal 5 3 7 3 2 6" xfId="41357"/>
    <cellStyle name="Normal 5 3 7 3 3" xfId="41358"/>
    <cellStyle name="Normal 5 3 7 3 3 2" xfId="41359"/>
    <cellStyle name="Normal 5 3 7 3 3 2 2" xfId="41360"/>
    <cellStyle name="Normal 5 3 7 3 3 2 3" xfId="58232"/>
    <cellStyle name="Normal 5 3 7 3 3 3" xfId="41361"/>
    <cellStyle name="Normal 5 3 7 3 3 4" xfId="41362"/>
    <cellStyle name="Normal 5 3 7 3 4" xfId="41363"/>
    <cellStyle name="Normal 5 3 7 3 4 2" xfId="41364"/>
    <cellStyle name="Normal 5 3 7 3 4 2 2" xfId="41365"/>
    <cellStyle name="Normal 5 3 7 3 4 2 3" xfId="58233"/>
    <cellStyle name="Normal 5 3 7 3 4 3" xfId="41366"/>
    <cellStyle name="Normal 5 3 7 3 4 4" xfId="41367"/>
    <cellStyle name="Normal 5 3 7 3 5" xfId="41368"/>
    <cellStyle name="Normal 5 3 7 3 5 2" xfId="41369"/>
    <cellStyle name="Normal 5 3 7 3 5 3" xfId="58234"/>
    <cellStyle name="Normal 5 3 7 3 6" xfId="41370"/>
    <cellStyle name="Normal 5 3 7 3 7" xfId="41371"/>
    <cellStyle name="Normal 5 3 7 4" xfId="41372"/>
    <cellStyle name="Normal 5 3 7 4 2" xfId="41373"/>
    <cellStyle name="Normal 5 3 7 4 2 2" xfId="41374"/>
    <cellStyle name="Normal 5 3 7 4 2 2 2" xfId="41375"/>
    <cellStyle name="Normal 5 3 7 4 2 2 3" xfId="58235"/>
    <cellStyle name="Normal 5 3 7 4 2 3" xfId="41376"/>
    <cellStyle name="Normal 5 3 7 4 2 4" xfId="41377"/>
    <cellStyle name="Normal 5 3 7 4 3" xfId="41378"/>
    <cellStyle name="Normal 5 3 7 4 3 2" xfId="41379"/>
    <cellStyle name="Normal 5 3 7 4 3 2 2" xfId="41380"/>
    <cellStyle name="Normal 5 3 7 4 3 2 3" xfId="58236"/>
    <cellStyle name="Normal 5 3 7 4 3 3" xfId="41381"/>
    <cellStyle name="Normal 5 3 7 4 3 4" xfId="41382"/>
    <cellStyle name="Normal 5 3 7 4 4" xfId="41383"/>
    <cellStyle name="Normal 5 3 7 4 4 2" xfId="41384"/>
    <cellStyle name="Normal 5 3 7 4 4 3" xfId="58237"/>
    <cellStyle name="Normal 5 3 7 4 5" xfId="41385"/>
    <cellStyle name="Normal 5 3 7 4 6" xfId="41386"/>
    <cellStyle name="Normal 5 3 7 5" xfId="41387"/>
    <cellStyle name="Normal 5 3 7 5 2" xfId="41388"/>
    <cellStyle name="Normal 5 3 7 5 2 2" xfId="41389"/>
    <cellStyle name="Normal 5 3 7 5 2 2 2" xfId="41390"/>
    <cellStyle name="Normal 5 3 7 5 2 2 3" xfId="58238"/>
    <cellStyle name="Normal 5 3 7 5 2 3" xfId="41391"/>
    <cellStyle name="Normal 5 3 7 5 2 4" xfId="41392"/>
    <cellStyle name="Normal 5 3 7 5 3" xfId="41393"/>
    <cellStyle name="Normal 5 3 7 5 3 2" xfId="41394"/>
    <cellStyle name="Normal 5 3 7 5 3 3" xfId="58239"/>
    <cellStyle name="Normal 5 3 7 5 4" xfId="41395"/>
    <cellStyle name="Normal 5 3 7 5 5" xfId="41396"/>
    <cellStyle name="Normal 5 3 7 6" xfId="41397"/>
    <cellStyle name="Normal 5 3 7 6 2" xfId="41398"/>
    <cellStyle name="Normal 5 3 7 6 2 2" xfId="41399"/>
    <cellStyle name="Normal 5 3 7 6 2 3" xfId="58240"/>
    <cellStyle name="Normal 5 3 7 6 3" xfId="41400"/>
    <cellStyle name="Normal 5 3 7 6 4" xfId="41401"/>
    <cellStyle name="Normal 5 3 7 7" xfId="41402"/>
    <cellStyle name="Normal 5 3 7 7 2" xfId="41403"/>
    <cellStyle name="Normal 5 3 7 7 2 2" xfId="41404"/>
    <cellStyle name="Normal 5 3 7 7 2 3" xfId="58241"/>
    <cellStyle name="Normal 5 3 7 7 3" xfId="41405"/>
    <cellStyle name="Normal 5 3 7 7 4" xfId="41406"/>
    <cellStyle name="Normal 5 3 7 8" xfId="41407"/>
    <cellStyle name="Normal 5 3 7 8 2" xfId="41408"/>
    <cellStyle name="Normal 5 3 7 8 3" xfId="58242"/>
    <cellStyle name="Normal 5 3 7 9" xfId="41409"/>
    <cellStyle name="Normal 5 3 8" xfId="41410"/>
    <cellStyle name="Normal 5 3 8 2" xfId="41411"/>
    <cellStyle name="Normal 5 3 8 2 2" xfId="41412"/>
    <cellStyle name="Normal 5 3 8 2 2 2" xfId="41413"/>
    <cellStyle name="Normal 5 3 8 2 2 2 2" xfId="41414"/>
    <cellStyle name="Normal 5 3 8 2 2 2 2 2" xfId="41415"/>
    <cellStyle name="Normal 5 3 8 2 2 2 2 3" xfId="58243"/>
    <cellStyle name="Normal 5 3 8 2 2 2 3" xfId="41416"/>
    <cellStyle name="Normal 5 3 8 2 2 2 4" xfId="41417"/>
    <cellStyle name="Normal 5 3 8 2 2 3" xfId="41418"/>
    <cellStyle name="Normal 5 3 8 2 2 3 2" xfId="41419"/>
    <cellStyle name="Normal 5 3 8 2 2 3 2 2" xfId="41420"/>
    <cellStyle name="Normal 5 3 8 2 2 3 2 3" xfId="58244"/>
    <cellStyle name="Normal 5 3 8 2 2 3 3" xfId="41421"/>
    <cellStyle name="Normal 5 3 8 2 2 3 4" xfId="41422"/>
    <cellStyle name="Normal 5 3 8 2 2 4" xfId="41423"/>
    <cellStyle name="Normal 5 3 8 2 2 4 2" xfId="41424"/>
    <cellStyle name="Normal 5 3 8 2 2 4 3" xfId="58245"/>
    <cellStyle name="Normal 5 3 8 2 2 5" xfId="41425"/>
    <cellStyle name="Normal 5 3 8 2 2 6" xfId="41426"/>
    <cellStyle name="Normal 5 3 8 2 3" xfId="41427"/>
    <cellStyle name="Normal 5 3 8 2 3 2" xfId="41428"/>
    <cellStyle name="Normal 5 3 8 2 3 2 2" xfId="41429"/>
    <cellStyle name="Normal 5 3 8 2 3 2 3" xfId="58246"/>
    <cellStyle name="Normal 5 3 8 2 3 3" xfId="41430"/>
    <cellStyle name="Normal 5 3 8 2 3 4" xfId="41431"/>
    <cellStyle name="Normal 5 3 8 2 4" xfId="41432"/>
    <cellStyle name="Normal 5 3 8 2 4 2" xfId="41433"/>
    <cellStyle name="Normal 5 3 8 2 4 2 2" xfId="41434"/>
    <cellStyle name="Normal 5 3 8 2 4 2 3" xfId="58247"/>
    <cellStyle name="Normal 5 3 8 2 4 3" xfId="41435"/>
    <cellStyle name="Normal 5 3 8 2 4 4" xfId="41436"/>
    <cellStyle name="Normal 5 3 8 2 5" xfId="41437"/>
    <cellStyle name="Normal 5 3 8 2 5 2" xfId="41438"/>
    <cellStyle name="Normal 5 3 8 2 5 3" xfId="58248"/>
    <cellStyle name="Normal 5 3 8 2 6" xfId="41439"/>
    <cellStyle name="Normal 5 3 8 2 7" xfId="41440"/>
    <cellStyle name="Normal 5 3 8 3" xfId="41441"/>
    <cellStyle name="Normal 5 3 8 3 2" xfId="41442"/>
    <cellStyle name="Normal 5 3 8 3 2 2" xfId="41443"/>
    <cellStyle name="Normal 5 3 8 3 2 2 2" xfId="41444"/>
    <cellStyle name="Normal 5 3 8 3 2 2 3" xfId="58249"/>
    <cellStyle name="Normal 5 3 8 3 2 3" xfId="41445"/>
    <cellStyle name="Normal 5 3 8 3 2 4" xfId="41446"/>
    <cellStyle name="Normal 5 3 8 3 3" xfId="41447"/>
    <cellStyle name="Normal 5 3 8 3 3 2" xfId="41448"/>
    <cellStyle name="Normal 5 3 8 3 3 2 2" xfId="41449"/>
    <cellStyle name="Normal 5 3 8 3 3 2 3" xfId="58250"/>
    <cellStyle name="Normal 5 3 8 3 3 3" xfId="41450"/>
    <cellStyle name="Normal 5 3 8 3 3 4" xfId="41451"/>
    <cellStyle name="Normal 5 3 8 3 4" xfId="41452"/>
    <cellStyle name="Normal 5 3 8 3 4 2" xfId="41453"/>
    <cellStyle name="Normal 5 3 8 3 4 3" xfId="58251"/>
    <cellStyle name="Normal 5 3 8 3 5" xfId="41454"/>
    <cellStyle name="Normal 5 3 8 3 6" xfId="41455"/>
    <cellStyle name="Normal 5 3 8 4" xfId="41456"/>
    <cellStyle name="Normal 5 3 8 4 2" xfId="41457"/>
    <cellStyle name="Normal 5 3 8 4 2 2" xfId="41458"/>
    <cellStyle name="Normal 5 3 8 4 2 3" xfId="58252"/>
    <cellStyle name="Normal 5 3 8 4 3" xfId="41459"/>
    <cellStyle name="Normal 5 3 8 4 4" xfId="41460"/>
    <cellStyle name="Normal 5 3 8 5" xfId="41461"/>
    <cellStyle name="Normal 5 3 8 5 2" xfId="41462"/>
    <cellStyle name="Normal 5 3 8 5 2 2" xfId="41463"/>
    <cellStyle name="Normal 5 3 8 5 2 3" xfId="58253"/>
    <cellStyle name="Normal 5 3 8 5 3" xfId="41464"/>
    <cellStyle name="Normal 5 3 8 5 4" xfId="41465"/>
    <cellStyle name="Normal 5 3 8 6" xfId="41466"/>
    <cellStyle name="Normal 5 3 8 6 2" xfId="41467"/>
    <cellStyle name="Normal 5 3 8 6 3" xfId="58254"/>
    <cellStyle name="Normal 5 3 8 7" xfId="41468"/>
    <cellStyle name="Normal 5 3 8 8" xfId="41469"/>
    <cellStyle name="Normal 5 3 9" xfId="41470"/>
    <cellStyle name="Normal 5 3 9 2" xfId="41471"/>
    <cellStyle name="Normal 5 3 9 2 2" xfId="41472"/>
    <cellStyle name="Normal 5 3 9 2 2 2" xfId="41473"/>
    <cellStyle name="Normal 5 3 9 2 2 2 2" xfId="41474"/>
    <cellStyle name="Normal 5 3 9 2 2 2 3" xfId="58255"/>
    <cellStyle name="Normal 5 3 9 2 2 3" xfId="41475"/>
    <cellStyle name="Normal 5 3 9 2 2 4" xfId="41476"/>
    <cellStyle name="Normal 5 3 9 2 3" xfId="41477"/>
    <cellStyle name="Normal 5 3 9 2 3 2" xfId="41478"/>
    <cellStyle name="Normal 5 3 9 2 3 2 2" xfId="41479"/>
    <cellStyle name="Normal 5 3 9 2 3 2 3" xfId="58256"/>
    <cellStyle name="Normal 5 3 9 2 3 3" xfId="41480"/>
    <cellStyle name="Normal 5 3 9 2 3 4" xfId="41481"/>
    <cellStyle name="Normal 5 3 9 2 4" xfId="41482"/>
    <cellStyle name="Normal 5 3 9 2 4 2" xfId="41483"/>
    <cellStyle name="Normal 5 3 9 2 4 3" xfId="58257"/>
    <cellStyle name="Normal 5 3 9 2 5" xfId="41484"/>
    <cellStyle name="Normal 5 3 9 2 6" xfId="41485"/>
    <cellStyle name="Normal 5 3 9 3" xfId="41486"/>
    <cellStyle name="Normal 5 3 9 3 2" xfId="41487"/>
    <cellStyle name="Normal 5 3 9 3 2 2" xfId="41488"/>
    <cellStyle name="Normal 5 3 9 3 2 3" xfId="58258"/>
    <cellStyle name="Normal 5 3 9 3 3" xfId="41489"/>
    <cellStyle name="Normal 5 3 9 3 4" xfId="41490"/>
    <cellStyle name="Normal 5 3 9 4" xfId="41491"/>
    <cellStyle name="Normal 5 3 9 4 2" xfId="41492"/>
    <cellStyle name="Normal 5 3 9 4 2 2" xfId="41493"/>
    <cellStyle name="Normal 5 3 9 4 2 3" xfId="58259"/>
    <cellStyle name="Normal 5 3 9 4 3" xfId="41494"/>
    <cellStyle name="Normal 5 3 9 4 4" xfId="41495"/>
    <cellStyle name="Normal 5 3 9 5" xfId="41496"/>
    <cellStyle name="Normal 5 3 9 5 2" xfId="41497"/>
    <cellStyle name="Normal 5 3 9 5 3" xfId="58260"/>
    <cellStyle name="Normal 5 3 9 6" xfId="41498"/>
    <cellStyle name="Normal 5 3 9 7" xfId="41499"/>
    <cellStyle name="Normal 5 4" xfId="41500"/>
    <cellStyle name="Normal 5 4 10" xfId="41501"/>
    <cellStyle name="Normal 5 4 10 2" xfId="41502"/>
    <cellStyle name="Normal 5 4 10 2 2" xfId="41503"/>
    <cellStyle name="Normal 5 4 10 2 2 2" xfId="41504"/>
    <cellStyle name="Normal 5 4 10 2 2 3" xfId="58261"/>
    <cellStyle name="Normal 5 4 10 2 3" xfId="41505"/>
    <cellStyle name="Normal 5 4 10 2 4" xfId="41506"/>
    <cellStyle name="Normal 5 4 10 3" xfId="41507"/>
    <cellStyle name="Normal 5 4 10 3 2" xfId="41508"/>
    <cellStyle name="Normal 5 4 10 3 3" xfId="58262"/>
    <cellStyle name="Normal 5 4 10 4" xfId="41509"/>
    <cellStyle name="Normal 5 4 10 5" xfId="41510"/>
    <cellStyle name="Normal 5 4 11" xfId="41511"/>
    <cellStyle name="Normal 5 4 11 2" xfId="41512"/>
    <cellStyle name="Normal 5 4 11 2 2" xfId="41513"/>
    <cellStyle name="Normal 5 4 11 2 3" xfId="58263"/>
    <cellStyle name="Normal 5 4 11 3" xfId="41514"/>
    <cellStyle name="Normal 5 4 11 4" xfId="41515"/>
    <cellStyle name="Normal 5 4 12" xfId="41516"/>
    <cellStyle name="Normal 5 4 12 2" xfId="41517"/>
    <cellStyle name="Normal 5 4 12 2 2" xfId="41518"/>
    <cellStyle name="Normal 5 4 12 2 3" xfId="58264"/>
    <cellStyle name="Normal 5 4 12 3" xfId="41519"/>
    <cellStyle name="Normal 5 4 12 4" xfId="41520"/>
    <cellStyle name="Normal 5 4 13" xfId="41521"/>
    <cellStyle name="Normal 5 4 13 2" xfId="41522"/>
    <cellStyle name="Normal 5 4 13 3" xfId="58265"/>
    <cellStyle name="Normal 5 4 14" xfId="41523"/>
    <cellStyle name="Normal 5 4 15" xfId="41524"/>
    <cellStyle name="Normal 5 4 2" xfId="41525"/>
    <cellStyle name="Normal 5 4 2 10" xfId="41526"/>
    <cellStyle name="Normal 5 4 2 11" xfId="41527"/>
    <cellStyle name="Normal 5 4 2 2" xfId="41528"/>
    <cellStyle name="Normal 5 4 2 2 10" xfId="41529"/>
    <cellStyle name="Normal 5 4 2 2 2" xfId="41530"/>
    <cellStyle name="Normal 5 4 2 2 2 2" xfId="41531"/>
    <cellStyle name="Normal 5 4 2 2 2 2 2" xfId="41532"/>
    <cellStyle name="Normal 5 4 2 2 2 2 2 2" xfId="41533"/>
    <cellStyle name="Normal 5 4 2 2 2 2 2 2 2" xfId="41534"/>
    <cellStyle name="Normal 5 4 2 2 2 2 2 2 2 2" xfId="41535"/>
    <cellStyle name="Normal 5 4 2 2 2 2 2 2 2 3" xfId="58266"/>
    <cellStyle name="Normal 5 4 2 2 2 2 2 2 3" xfId="41536"/>
    <cellStyle name="Normal 5 4 2 2 2 2 2 2 4" xfId="41537"/>
    <cellStyle name="Normal 5 4 2 2 2 2 2 3" xfId="41538"/>
    <cellStyle name="Normal 5 4 2 2 2 2 2 3 2" xfId="41539"/>
    <cellStyle name="Normal 5 4 2 2 2 2 2 3 2 2" xfId="41540"/>
    <cellStyle name="Normal 5 4 2 2 2 2 2 3 2 3" xfId="58267"/>
    <cellStyle name="Normal 5 4 2 2 2 2 2 3 3" xfId="41541"/>
    <cellStyle name="Normal 5 4 2 2 2 2 2 3 4" xfId="41542"/>
    <cellStyle name="Normal 5 4 2 2 2 2 2 4" xfId="41543"/>
    <cellStyle name="Normal 5 4 2 2 2 2 2 4 2" xfId="41544"/>
    <cellStyle name="Normal 5 4 2 2 2 2 2 4 3" xfId="58268"/>
    <cellStyle name="Normal 5 4 2 2 2 2 2 5" xfId="41545"/>
    <cellStyle name="Normal 5 4 2 2 2 2 2 6" xfId="41546"/>
    <cellStyle name="Normal 5 4 2 2 2 2 3" xfId="41547"/>
    <cellStyle name="Normal 5 4 2 2 2 2 3 2" xfId="41548"/>
    <cellStyle name="Normal 5 4 2 2 2 2 3 2 2" xfId="41549"/>
    <cellStyle name="Normal 5 4 2 2 2 2 3 2 3" xfId="58269"/>
    <cellStyle name="Normal 5 4 2 2 2 2 3 3" xfId="41550"/>
    <cellStyle name="Normal 5 4 2 2 2 2 3 4" xfId="41551"/>
    <cellStyle name="Normal 5 4 2 2 2 2 4" xfId="41552"/>
    <cellStyle name="Normal 5 4 2 2 2 2 4 2" xfId="41553"/>
    <cellStyle name="Normal 5 4 2 2 2 2 4 2 2" xfId="41554"/>
    <cellStyle name="Normal 5 4 2 2 2 2 4 2 3" xfId="58270"/>
    <cellStyle name="Normal 5 4 2 2 2 2 4 3" xfId="41555"/>
    <cellStyle name="Normal 5 4 2 2 2 2 4 4" xfId="41556"/>
    <cellStyle name="Normal 5 4 2 2 2 2 5" xfId="41557"/>
    <cellStyle name="Normal 5 4 2 2 2 2 5 2" xfId="41558"/>
    <cellStyle name="Normal 5 4 2 2 2 2 5 3" xfId="58271"/>
    <cellStyle name="Normal 5 4 2 2 2 2 6" xfId="41559"/>
    <cellStyle name="Normal 5 4 2 2 2 2 7" xfId="41560"/>
    <cellStyle name="Normal 5 4 2 2 2 3" xfId="41561"/>
    <cellStyle name="Normal 5 4 2 2 2 3 2" xfId="41562"/>
    <cellStyle name="Normal 5 4 2 2 2 3 2 2" xfId="41563"/>
    <cellStyle name="Normal 5 4 2 2 2 3 2 2 2" xfId="41564"/>
    <cellStyle name="Normal 5 4 2 2 2 3 2 2 3" xfId="58272"/>
    <cellStyle name="Normal 5 4 2 2 2 3 2 3" xfId="41565"/>
    <cellStyle name="Normal 5 4 2 2 2 3 2 4" xfId="41566"/>
    <cellStyle name="Normal 5 4 2 2 2 3 3" xfId="41567"/>
    <cellStyle name="Normal 5 4 2 2 2 3 3 2" xfId="41568"/>
    <cellStyle name="Normal 5 4 2 2 2 3 3 2 2" xfId="41569"/>
    <cellStyle name="Normal 5 4 2 2 2 3 3 2 3" xfId="58273"/>
    <cellStyle name="Normal 5 4 2 2 2 3 3 3" xfId="41570"/>
    <cellStyle name="Normal 5 4 2 2 2 3 3 4" xfId="41571"/>
    <cellStyle name="Normal 5 4 2 2 2 3 4" xfId="41572"/>
    <cellStyle name="Normal 5 4 2 2 2 3 4 2" xfId="41573"/>
    <cellStyle name="Normal 5 4 2 2 2 3 4 3" xfId="58274"/>
    <cellStyle name="Normal 5 4 2 2 2 3 5" xfId="41574"/>
    <cellStyle name="Normal 5 4 2 2 2 3 6" xfId="41575"/>
    <cellStyle name="Normal 5 4 2 2 2 4" xfId="41576"/>
    <cellStyle name="Normal 5 4 2 2 2 4 2" xfId="41577"/>
    <cellStyle name="Normal 5 4 2 2 2 4 2 2" xfId="41578"/>
    <cellStyle name="Normal 5 4 2 2 2 4 2 3" xfId="58275"/>
    <cellStyle name="Normal 5 4 2 2 2 4 3" xfId="41579"/>
    <cellStyle name="Normal 5 4 2 2 2 4 4" xfId="41580"/>
    <cellStyle name="Normal 5 4 2 2 2 5" xfId="41581"/>
    <cellStyle name="Normal 5 4 2 2 2 5 2" xfId="41582"/>
    <cellStyle name="Normal 5 4 2 2 2 5 2 2" xfId="41583"/>
    <cellStyle name="Normal 5 4 2 2 2 5 2 3" xfId="58276"/>
    <cellStyle name="Normal 5 4 2 2 2 5 3" xfId="41584"/>
    <cellStyle name="Normal 5 4 2 2 2 5 4" xfId="41585"/>
    <cellStyle name="Normal 5 4 2 2 2 6" xfId="41586"/>
    <cellStyle name="Normal 5 4 2 2 2 6 2" xfId="41587"/>
    <cellStyle name="Normal 5 4 2 2 2 6 3" xfId="58277"/>
    <cellStyle name="Normal 5 4 2 2 2 7" xfId="41588"/>
    <cellStyle name="Normal 5 4 2 2 2 8" xfId="41589"/>
    <cellStyle name="Normal 5 4 2 2 3" xfId="41590"/>
    <cellStyle name="Normal 5 4 2 2 3 2" xfId="41591"/>
    <cellStyle name="Normal 5 4 2 2 3 2 2" xfId="41592"/>
    <cellStyle name="Normal 5 4 2 2 3 2 2 2" xfId="41593"/>
    <cellStyle name="Normal 5 4 2 2 3 2 2 2 2" xfId="41594"/>
    <cellStyle name="Normal 5 4 2 2 3 2 2 2 3" xfId="58278"/>
    <cellStyle name="Normal 5 4 2 2 3 2 2 3" xfId="41595"/>
    <cellStyle name="Normal 5 4 2 2 3 2 2 4" xfId="41596"/>
    <cellStyle name="Normal 5 4 2 2 3 2 3" xfId="41597"/>
    <cellStyle name="Normal 5 4 2 2 3 2 3 2" xfId="41598"/>
    <cellStyle name="Normal 5 4 2 2 3 2 3 2 2" xfId="41599"/>
    <cellStyle name="Normal 5 4 2 2 3 2 3 2 3" xfId="58279"/>
    <cellStyle name="Normal 5 4 2 2 3 2 3 3" xfId="41600"/>
    <cellStyle name="Normal 5 4 2 2 3 2 3 4" xfId="41601"/>
    <cellStyle name="Normal 5 4 2 2 3 2 4" xfId="41602"/>
    <cellStyle name="Normal 5 4 2 2 3 2 4 2" xfId="41603"/>
    <cellStyle name="Normal 5 4 2 2 3 2 4 3" xfId="58280"/>
    <cellStyle name="Normal 5 4 2 2 3 2 5" xfId="41604"/>
    <cellStyle name="Normal 5 4 2 2 3 2 6" xfId="41605"/>
    <cellStyle name="Normal 5 4 2 2 3 3" xfId="41606"/>
    <cellStyle name="Normal 5 4 2 2 3 3 2" xfId="41607"/>
    <cellStyle name="Normal 5 4 2 2 3 3 2 2" xfId="41608"/>
    <cellStyle name="Normal 5 4 2 2 3 3 2 3" xfId="58281"/>
    <cellStyle name="Normal 5 4 2 2 3 3 3" xfId="41609"/>
    <cellStyle name="Normal 5 4 2 2 3 3 4" xfId="41610"/>
    <cellStyle name="Normal 5 4 2 2 3 4" xfId="41611"/>
    <cellStyle name="Normal 5 4 2 2 3 4 2" xfId="41612"/>
    <cellStyle name="Normal 5 4 2 2 3 4 2 2" xfId="41613"/>
    <cellStyle name="Normal 5 4 2 2 3 4 2 3" xfId="58282"/>
    <cellStyle name="Normal 5 4 2 2 3 4 3" xfId="41614"/>
    <cellStyle name="Normal 5 4 2 2 3 4 4" xfId="41615"/>
    <cellStyle name="Normal 5 4 2 2 3 5" xfId="41616"/>
    <cellStyle name="Normal 5 4 2 2 3 5 2" xfId="41617"/>
    <cellStyle name="Normal 5 4 2 2 3 5 3" xfId="58283"/>
    <cellStyle name="Normal 5 4 2 2 3 6" xfId="41618"/>
    <cellStyle name="Normal 5 4 2 2 3 7" xfId="41619"/>
    <cellStyle name="Normal 5 4 2 2 4" xfId="41620"/>
    <cellStyle name="Normal 5 4 2 2 4 2" xfId="41621"/>
    <cellStyle name="Normal 5 4 2 2 4 2 2" xfId="41622"/>
    <cellStyle name="Normal 5 4 2 2 4 2 2 2" xfId="41623"/>
    <cellStyle name="Normal 5 4 2 2 4 2 2 3" xfId="58284"/>
    <cellStyle name="Normal 5 4 2 2 4 2 3" xfId="41624"/>
    <cellStyle name="Normal 5 4 2 2 4 2 4" xfId="41625"/>
    <cellStyle name="Normal 5 4 2 2 4 3" xfId="41626"/>
    <cellStyle name="Normal 5 4 2 2 4 3 2" xfId="41627"/>
    <cellStyle name="Normal 5 4 2 2 4 3 2 2" xfId="41628"/>
    <cellStyle name="Normal 5 4 2 2 4 3 2 3" xfId="58285"/>
    <cellStyle name="Normal 5 4 2 2 4 3 3" xfId="41629"/>
    <cellStyle name="Normal 5 4 2 2 4 3 4" xfId="41630"/>
    <cellStyle name="Normal 5 4 2 2 4 4" xfId="41631"/>
    <cellStyle name="Normal 5 4 2 2 4 4 2" xfId="41632"/>
    <cellStyle name="Normal 5 4 2 2 4 4 3" xfId="58286"/>
    <cellStyle name="Normal 5 4 2 2 4 5" xfId="41633"/>
    <cellStyle name="Normal 5 4 2 2 4 6" xfId="41634"/>
    <cellStyle name="Normal 5 4 2 2 5" xfId="41635"/>
    <cellStyle name="Normal 5 4 2 2 5 2" xfId="41636"/>
    <cellStyle name="Normal 5 4 2 2 5 2 2" xfId="41637"/>
    <cellStyle name="Normal 5 4 2 2 5 2 2 2" xfId="41638"/>
    <cellStyle name="Normal 5 4 2 2 5 2 2 3" xfId="58287"/>
    <cellStyle name="Normal 5 4 2 2 5 2 3" xfId="41639"/>
    <cellStyle name="Normal 5 4 2 2 5 2 4" xfId="41640"/>
    <cellStyle name="Normal 5 4 2 2 5 3" xfId="41641"/>
    <cellStyle name="Normal 5 4 2 2 5 3 2" xfId="41642"/>
    <cellStyle name="Normal 5 4 2 2 5 3 3" xfId="58288"/>
    <cellStyle name="Normal 5 4 2 2 5 4" xfId="41643"/>
    <cellStyle name="Normal 5 4 2 2 5 5" xfId="41644"/>
    <cellStyle name="Normal 5 4 2 2 6" xfId="41645"/>
    <cellStyle name="Normal 5 4 2 2 6 2" xfId="41646"/>
    <cellStyle name="Normal 5 4 2 2 6 2 2" xfId="41647"/>
    <cellStyle name="Normal 5 4 2 2 6 2 3" xfId="58289"/>
    <cellStyle name="Normal 5 4 2 2 6 3" xfId="41648"/>
    <cellStyle name="Normal 5 4 2 2 6 4" xfId="41649"/>
    <cellStyle name="Normal 5 4 2 2 7" xfId="41650"/>
    <cellStyle name="Normal 5 4 2 2 7 2" xfId="41651"/>
    <cellStyle name="Normal 5 4 2 2 7 2 2" xfId="41652"/>
    <cellStyle name="Normal 5 4 2 2 7 2 3" xfId="58290"/>
    <cellStyle name="Normal 5 4 2 2 7 3" xfId="41653"/>
    <cellStyle name="Normal 5 4 2 2 7 4" xfId="41654"/>
    <cellStyle name="Normal 5 4 2 2 8" xfId="41655"/>
    <cellStyle name="Normal 5 4 2 2 8 2" xfId="41656"/>
    <cellStyle name="Normal 5 4 2 2 8 3" xfId="58291"/>
    <cellStyle name="Normal 5 4 2 2 9" xfId="41657"/>
    <cellStyle name="Normal 5 4 2 3" xfId="41658"/>
    <cellStyle name="Normal 5 4 2 3 2" xfId="41659"/>
    <cellStyle name="Normal 5 4 2 3 2 2" xfId="41660"/>
    <cellStyle name="Normal 5 4 2 3 2 2 2" xfId="41661"/>
    <cellStyle name="Normal 5 4 2 3 2 2 2 2" xfId="41662"/>
    <cellStyle name="Normal 5 4 2 3 2 2 2 2 2" xfId="41663"/>
    <cellStyle name="Normal 5 4 2 3 2 2 2 2 3" xfId="58292"/>
    <cellStyle name="Normal 5 4 2 3 2 2 2 3" xfId="41664"/>
    <cellStyle name="Normal 5 4 2 3 2 2 2 4" xfId="41665"/>
    <cellStyle name="Normal 5 4 2 3 2 2 3" xfId="41666"/>
    <cellStyle name="Normal 5 4 2 3 2 2 3 2" xfId="41667"/>
    <cellStyle name="Normal 5 4 2 3 2 2 3 2 2" xfId="41668"/>
    <cellStyle name="Normal 5 4 2 3 2 2 3 2 3" xfId="58293"/>
    <cellStyle name="Normal 5 4 2 3 2 2 3 3" xfId="41669"/>
    <cellStyle name="Normal 5 4 2 3 2 2 3 4" xfId="41670"/>
    <cellStyle name="Normal 5 4 2 3 2 2 4" xfId="41671"/>
    <cellStyle name="Normal 5 4 2 3 2 2 4 2" xfId="41672"/>
    <cellStyle name="Normal 5 4 2 3 2 2 4 3" xfId="58294"/>
    <cellStyle name="Normal 5 4 2 3 2 2 5" xfId="41673"/>
    <cellStyle name="Normal 5 4 2 3 2 2 6" xfId="41674"/>
    <cellStyle name="Normal 5 4 2 3 2 3" xfId="41675"/>
    <cellStyle name="Normal 5 4 2 3 2 3 2" xfId="41676"/>
    <cellStyle name="Normal 5 4 2 3 2 3 2 2" xfId="41677"/>
    <cellStyle name="Normal 5 4 2 3 2 3 2 3" xfId="58295"/>
    <cellStyle name="Normal 5 4 2 3 2 3 3" xfId="41678"/>
    <cellStyle name="Normal 5 4 2 3 2 3 4" xfId="41679"/>
    <cellStyle name="Normal 5 4 2 3 2 4" xfId="41680"/>
    <cellStyle name="Normal 5 4 2 3 2 4 2" xfId="41681"/>
    <cellStyle name="Normal 5 4 2 3 2 4 2 2" xfId="41682"/>
    <cellStyle name="Normal 5 4 2 3 2 4 2 3" xfId="58296"/>
    <cellStyle name="Normal 5 4 2 3 2 4 3" xfId="41683"/>
    <cellStyle name="Normal 5 4 2 3 2 4 4" xfId="41684"/>
    <cellStyle name="Normal 5 4 2 3 2 5" xfId="41685"/>
    <cellStyle name="Normal 5 4 2 3 2 5 2" xfId="41686"/>
    <cellStyle name="Normal 5 4 2 3 2 5 3" xfId="58297"/>
    <cellStyle name="Normal 5 4 2 3 2 6" xfId="41687"/>
    <cellStyle name="Normal 5 4 2 3 2 7" xfId="41688"/>
    <cellStyle name="Normal 5 4 2 3 3" xfId="41689"/>
    <cellStyle name="Normal 5 4 2 3 3 2" xfId="41690"/>
    <cellStyle name="Normal 5 4 2 3 3 2 2" xfId="41691"/>
    <cellStyle name="Normal 5 4 2 3 3 2 2 2" xfId="41692"/>
    <cellStyle name="Normal 5 4 2 3 3 2 2 3" xfId="58298"/>
    <cellStyle name="Normal 5 4 2 3 3 2 3" xfId="41693"/>
    <cellStyle name="Normal 5 4 2 3 3 2 4" xfId="41694"/>
    <cellStyle name="Normal 5 4 2 3 3 3" xfId="41695"/>
    <cellStyle name="Normal 5 4 2 3 3 3 2" xfId="41696"/>
    <cellStyle name="Normal 5 4 2 3 3 3 2 2" xfId="41697"/>
    <cellStyle name="Normal 5 4 2 3 3 3 2 3" xfId="58299"/>
    <cellStyle name="Normal 5 4 2 3 3 3 3" xfId="41698"/>
    <cellStyle name="Normal 5 4 2 3 3 3 4" xfId="41699"/>
    <cellStyle name="Normal 5 4 2 3 3 4" xfId="41700"/>
    <cellStyle name="Normal 5 4 2 3 3 4 2" xfId="41701"/>
    <cellStyle name="Normal 5 4 2 3 3 4 3" xfId="58300"/>
    <cellStyle name="Normal 5 4 2 3 3 5" xfId="41702"/>
    <cellStyle name="Normal 5 4 2 3 3 6" xfId="41703"/>
    <cellStyle name="Normal 5 4 2 3 4" xfId="41704"/>
    <cellStyle name="Normal 5 4 2 3 4 2" xfId="41705"/>
    <cellStyle name="Normal 5 4 2 3 4 2 2" xfId="41706"/>
    <cellStyle name="Normal 5 4 2 3 4 2 2 2" xfId="41707"/>
    <cellStyle name="Normal 5 4 2 3 4 2 2 3" xfId="58301"/>
    <cellStyle name="Normal 5 4 2 3 4 2 3" xfId="41708"/>
    <cellStyle name="Normal 5 4 2 3 4 2 4" xfId="41709"/>
    <cellStyle name="Normal 5 4 2 3 4 3" xfId="41710"/>
    <cellStyle name="Normal 5 4 2 3 4 3 2" xfId="41711"/>
    <cellStyle name="Normal 5 4 2 3 4 3 3" xfId="58302"/>
    <cellStyle name="Normal 5 4 2 3 4 4" xfId="41712"/>
    <cellStyle name="Normal 5 4 2 3 4 5" xfId="41713"/>
    <cellStyle name="Normal 5 4 2 3 5" xfId="41714"/>
    <cellStyle name="Normal 5 4 2 3 5 2" xfId="41715"/>
    <cellStyle name="Normal 5 4 2 3 5 2 2" xfId="41716"/>
    <cellStyle name="Normal 5 4 2 3 5 2 3" xfId="58303"/>
    <cellStyle name="Normal 5 4 2 3 5 3" xfId="41717"/>
    <cellStyle name="Normal 5 4 2 3 5 4" xfId="41718"/>
    <cellStyle name="Normal 5 4 2 3 6" xfId="41719"/>
    <cellStyle name="Normal 5 4 2 3 6 2" xfId="41720"/>
    <cellStyle name="Normal 5 4 2 3 6 2 2" xfId="41721"/>
    <cellStyle name="Normal 5 4 2 3 6 2 3" xfId="58304"/>
    <cellStyle name="Normal 5 4 2 3 6 3" xfId="41722"/>
    <cellStyle name="Normal 5 4 2 3 6 4" xfId="41723"/>
    <cellStyle name="Normal 5 4 2 3 7" xfId="41724"/>
    <cellStyle name="Normal 5 4 2 3 7 2" xfId="41725"/>
    <cellStyle name="Normal 5 4 2 3 7 3" xfId="58305"/>
    <cellStyle name="Normal 5 4 2 3 8" xfId="41726"/>
    <cellStyle name="Normal 5 4 2 3 9" xfId="41727"/>
    <cellStyle name="Normal 5 4 2 4" xfId="41728"/>
    <cellStyle name="Normal 5 4 2 4 2" xfId="41729"/>
    <cellStyle name="Normal 5 4 2 4 2 2" xfId="41730"/>
    <cellStyle name="Normal 5 4 2 4 2 2 2" xfId="41731"/>
    <cellStyle name="Normal 5 4 2 4 2 2 2 2" xfId="41732"/>
    <cellStyle name="Normal 5 4 2 4 2 2 2 3" xfId="58306"/>
    <cellStyle name="Normal 5 4 2 4 2 2 3" xfId="41733"/>
    <cellStyle name="Normal 5 4 2 4 2 2 4" xfId="41734"/>
    <cellStyle name="Normal 5 4 2 4 2 3" xfId="41735"/>
    <cellStyle name="Normal 5 4 2 4 2 3 2" xfId="41736"/>
    <cellStyle name="Normal 5 4 2 4 2 3 2 2" xfId="41737"/>
    <cellStyle name="Normal 5 4 2 4 2 3 2 3" xfId="58307"/>
    <cellStyle name="Normal 5 4 2 4 2 3 3" xfId="41738"/>
    <cellStyle name="Normal 5 4 2 4 2 3 4" xfId="41739"/>
    <cellStyle name="Normal 5 4 2 4 2 4" xfId="41740"/>
    <cellStyle name="Normal 5 4 2 4 2 4 2" xfId="41741"/>
    <cellStyle name="Normal 5 4 2 4 2 4 3" xfId="58308"/>
    <cellStyle name="Normal 5 4 2 4 2 5" xfId="41742"/>
    <cellStyle name="Normal 5 4 2 4 2 6" xfId="41743"/>
    <cellStyle name="Normal 5 4 2 4 3" xfId="41744"/>
    <cellStyle name="Normal 5 4 2 4 3 2" xfId="41745"/>
    <cellStyle name="Normal 5 4 2 4 3 2 2" xfId="41746"/>
    <cellStyle name="Normal 5 4 2 4 3 2 3" xfId="58309"/>
    <cellStyle name="Normal 5 4 2 4 3 3" xfId="41747"/>
    <cellStyle name="Normal 5 4 2 4 3 4" xfId="41748"/>
    <cellStyle name="Normal 5 4 2 4 4" xfId="41749"/>
    <cellStyle name="Normal 5 4 2 4 4 2" xfId="41750"/>
    <cellStyle name="Normal 5 4 2 4 4 2 2" xfId="41751"/>
    <cellStyle name="Normal 5 4 2 4 4 2 3" xfId="58310"/>
    <cellStyle name="Normal 5 4 2 4 4 3" xfId="41752"/>
    <cellStyle name="Normal 5 4 2 4 4 4" xfId="41753"/>
    <cellStyle name="Normal 5 4 2 4 5" xfId="41754"/>
    <cellStyle name="Normal 5 4 2 4 5 2" xfId="41755"/>
    <cellStyle name="Normal 5 4 2 4 5 3" xfId="58311"/>
    <cellStyle name="Normal 5 4 2 4 6" xfId="41756"/>
    <cellStyle name="Normal 5 4 2 4 7" xfId="41757"/>
    <cellStyle name="Normal 5 4 2 5" xfId="41758"/>
    <cellStyle name="Normal 5 4 2 5 2" xfId="41759"/>
    <cellStyle name="Normal 5 4 2 5 2 2" xfId="41760"/>
    <cellStyle name="Normal 5 4 2 5 2 2 2" xfId="41761"/>
    <cellStyle name="Normal 5 4 2 5 2 2 3" xfId="58312"/>
    <cellStyle name="Normal 5 4 2 5 2 3" xfId="41762"/>
    <cellStyle name="Normal 5 4 2 5 2 4" xfId="41763"/>
    <cellStyle name="Normal 5 4 2 5 3" xfId="41764"/>
    <cellStyle name="Normal 5 4 2 5 3 2" xfId="41765"/>
    <cellStyle name="Normal 5 4 2 5 3 2 2" xfId="41766"/>
    <cellStyle name="Normal 5 4 2 5 3 2 3" xfId="58313"/>
    <cellStyle name="Normal 5 4 2 5 3 3" xfId="41767"/>
    <cellStyle name="Normal 5 4 2 5 3 4" xfId="41768"/>
    <cellStyle name="Normal 5 4 2 5 4" xfId="41769"/>
    <cellStyle name="Normal 5 4 2 5 4 2" xfId="41770"/>
    <cellStyle name="Normal 5 4 2 5 4 3" xfId="58314"/>
    <cellStyle name="Normal 5 4 2 5 5" xfId="41771"/>
    <cellStyle name="Normal 5 4 2 5 6" xfId="41772"/>
    <cellStyle name="Normal 5 4 2 6" xfId="41773"/>
    <cellStyle name="Normal 5 4 2 6 2" xfId="41774"/>
    <cellStyle name="Normal 5 4 2 6 2 2" xfId="41775"/>
    <cellStyle name="Normal 5 4 2 6 2 2 2" xfId="41776"/>
    <cellStyle name="Normal 5 4 2 6 2 2 3" xfId="58315"/>
    <cellStyle name="Normal 5 4 2 6 2 3" xfId="41777"/>
    <cellStyle name="Normal 5 4 2 6 2 4" xfId="41778"/>
    <cellStyle name="Normal 5 4 2 6 3" xfId="41779"/>
    <cellStyle name="Normal 5 4 2 6 3 2" xfId="41780"/>
    <cellStyle name="Normal 5 4 2 6 3 3" xfId="58316"/>
    <cellStyle name="Normal 5 4 2 6 4" xfId="41781"/>
    <cellStyle name="Normal 5 4 2 6 5" xfId="41782"/>
    <cellStyle name="Normal 5 4 2 7" xfId="41783"/>
    <cellStyle name="Normal 5 4 2 7 2" xfId="41784"/>
    <cellStyle name="Normal 5 4 2 7 2 2" xfId="41785"/>
    <cellStyle name="Normal 5 4 2 7 2 3" xfId="58317"/>
    <cellStyle name="Normal 5 4 2 7 3" xfId="41786"/>
    <cellStyle name="Normal 5 4 2 7 4" xfId="41787"/>
    <cellStyle name="Normal 5 4 2 8" xfId="41788"/>
    <cellStyle name="Normal 5 4 2 8 2" xfId="41789"/>
    <cellStyle name="Normal 5 4 2 8 2 2" xfId="41790"/>
    <cellStyle name="Normal 5 4 2 8 2 3" xfId="58318"/>
    <cellStyle name="Normal 5 4 2 8 3" xfId="41791"/>
    <cellStyle name="Normal 5 4 2 8 4" xfId="41792"/>
    <cellStyle name="Normal 5 4 2 9" xfId="41793"/>
    <cellStyle name="Normal 5 4 2 9 2" xfId="41794"/>
    <cellStyle name="Normal 5 4 2 9 3" xfId="58319"/>
    <cellStyle name="Normal 5 4 3" xfId="41795"/>
    <cellStyle name="Normal 5 4 3 10" xfId="41796"/>
    <cellStyle name="Normal 5 4 3 11" xfId="41797"/>
    <cellStyle name="Normal 5 4 3 2" xfId="41798"/>
    <cellStyle name="Normal 5 4 3 2 10" xfId="41799"/>
    <cellStyle name="Normal 5 4 3 2 2" xfId="41800"/>
    <cellStyle name="Normal 5 4 3 2 2 2" xfId="41801"/>
    <cellStyle name="Normal 5 4 3 2 2 2 2" xfId="41802"/>
    <cellStyle name="Normal 5 4 3 2 2 2 2 2" xfId="41803"/>
    <cellStyle name="Normal 5 4 3 2 2 2 2 2 2" xfId="41804"/>
    <cellStyle name="Normal 5 4 3 2 2 2 2 2 2 2" xfId="41805"/>
    <cellStyle name="Normal 5 4 3 2 2 2 2 2 2 3" xfId="58320"/>
    <cellStyle name="Normal 5 4 3 2 2 2 2 2 3" xfId="41806"/>
    <cellStyle name="Normal 5 4 3 2 2 2 2 2 4" xfId="41807"/>
    <cellStyle name="Normal 5 4 3 2 2 2 2 3" xfId="41808"/>
    <cellStyle name="Normal 5 4 3 2 2 2 2 3 2" xfId="41809"/>
    <cellStyle name="Normal 5 4 3 2 2 2 2 3 2 2" xfId="41810"/>
    <cellStyle name="Normal 5 4 3 2 2 2 2 3 2 3" xfId="58321"/>
    <cellStyle name="Normal 5 4 3 2 2 2 2 3 3" xfId="41811"/>
    <cellStyle name="Normal 5 4 3 2 2 2 2 3 4" xfId="41812"/>
    <cellStyle name="Normal 5 4 3 2 2 2 2 4" xfId="41813"/>
    <cellStyle name="Normal 5 4 3 2 2 2 2 4 2" xfId="41814"/>
    <cellStyle name="Normal 5 4 3 2 2 2 2 4 3" xfId="58322"/>
    <cellStyle name="Normal 5 4 3 2 2 2 2 5" xfId="41815"/>
    <cellStyle name="Normal 5 4 3 2 2 2 2 6" xfId="41816"/>
    <cellStyle name="Normal 5 4 3 2 2 2 3" xfId="41817"/>
    <cellStyle name="Normal 5 4 3 2 2 2 3 2" xfId="41818"/>
    <cellStyle name="Normal 5 4 3 2 2 2 3 2 2" xfId="41819"/>
    <cellStyle name="Normal 5 4 3 2 2 2 3 2 3" xfId="58323"/>
    <cellStyle name="Normal 5 4 3 2 2 2 3 3" xfId="41820"/>
    <cellStyle name="Normal 5 4 3 2 2 2 3 4" xfId="41821"/>
    <cellStyle name="Normal 5 4 3 2 2 2 4" xfId="41822"/>
    <cellStyle name="Normal 5 4 3 2 2 2 4 2" xfId="41823"/>
    <cellStyle name="Normal 5 4 3 2 2 2 4 2 2" xfId="41824"/>
    <cellStyle name="Normal 5 4 3 2 2 2 4 2 3" xfId="58324"/>
    <cellStyle name="Normal 5 4 3 2 2 2 4 3" xfId="41825"/>
    <cellStyle name="Normal 5 4 3 2 2 2 4 4" xfId="41826"/>
    <cellStyle name="Normal 5 4 3 2 2 2 5" xfId="41827"/>
    <cellStyle name="Normal 5 4 3 2 2 2 5 2" xfId="41828"/>
    <cellStyle name="Normal 5 4 3 2 2 2 5 3" xfId="58325"/>
    <cellStyle name="Normal 5 4 3 2 2 2 6" xfId="41829"/>
    <cellStyle name="Normal 5 4 3 2 2 2 7" xfId="41830"/>
    <cellStyle name="Normal 5 4 3 2 2 3" xfId="41831"/>
    <cellStyle name="Normal 5 4 3 2 2 3 2" xfId="41832"/>
    <cellStyle name="Normal 5 4 3 2 2 3 2 2" xfId="41833"/>
    <cellStyle name="Normal 5 4 3 2 2 3 2 2 2" xfId="41834"/>
    <cellStyle name="Normal 5 4 3 2 2 3 2 2 3" xfId="58326"/>
    <cellStyle name="Normal 5 4 3 2 2 3 2 3" xfId="41835"/>
    <cellStyle name="Normal 5 4 3 2 2 3 2 4" xfId="41836"/>
    <cellStyle name="Normal 5 4 3 2 2 3 3" xfId="41837"/>
    <cellStyle name="Normal 5 4 3 2 2 3 3 2" xfId="41838"/>
    <cellStyle name="Normal 5 4 3 2 2 3 3 2 2" xfId="41839"/>
    <cellStyle name="Normal 5 4 3 2 2 3 3 2 3" xfId="58327"/>
    <cellStyle name="Normal 5 4 3 2 2 3 3 3" xfId="41840"/>
    <cellStyle name="Normal 5 4 3 2 2 3 3 4" xfId="41841"/>
    <cellStyle name="Normal 5 4 3 2 2 3 4" xfId="41842"/>
    <cellStyle name="Normal 5 4 3 2 2 3 4 2" xfId="41843"/>
    <cellStyle name="Normal 5 4 3 2 2 3 4 3" xfId="58328"/>
    <cellStyle name="Normal 5 4 3 2 2 3 5" xfId="41844"/>
    <cellStyle name="Normal 5 4 3 2 2 3 6" xfId="41845"/>
    <cellStyle name="Normal 5 4 3 2 2 4" xfId="41846"/>
    <cellStyle name="Normal 5 4 3 2 2 4 2" xfId="41847"/>
    <cellStyle name="Normal 5 4 3 2 2 4 2 2" xfId="41848"/>
    <cellStyle name="Normal 5 4 3 2 2 4 2 3" xfId="58329"/>
    <cellStyle name="Normal 5 4 3 2 2 4 3" xfId="41849"/>
    <cellStyle name="Normal 5 4 3 2 2 4 4" xfId="41850"/>
    <cellStyle name="Normal 5 4 3 2 2 5" xfId="41851"/>
    <cellStyle name="Normal 5 4 3 2 2 5 2" xfId="41852"/>
    <cellStyle name="Normal 5 4 3 2 2 5 2 2" xfId="41853"/>
    <cellStyle name="Normal 5 4 3 2 2 5 2 3" xfId="58330"/>
    <cellStyle name="Normal 5 4 3 2 2 5 3" xfId="41854"/>
    <cellStyle name="Normal 5 4 3 2 2 5 4" xfId="41855"/>
    <cellStyle name="Normal 5 4 3 2 2 6" xfId="41856"/>
    <cellStyle name="Normal 5 4 3 2 2 6 2" xfId="41857"/>
    <cellStyle name="Normal 5 4 3 2 2 6 3" xfId="58331"/>
    <cellStyle name="Normal 5 4 3 2 2 7" xfId="41858"/>
    <cellStyle name="Normal 5 4 3 2 2 8" xfId="41859"/>
    <cellStyle name="Normal 5 4 3 2 3" xfId="41860"/>
    <cellStyle name="Normal 5 4 3 2 3 2" xfId="41861"/>
    <cellStyle name="Normal 5 4 3 2 3 2 2" xfId="41862"/>
    <cellStyle name="Normal 5 4 3 2 3 2 2 2" xfId="41863"/>
    <cellStyle name="Normal 5 4 3 2 3 2 2 2 2" xfId="41864"/>
    <cellStyle name="Normal 5 4 3 2 3 2 2 2 3" xfId="58332"/>
    <cellStyle name="Normal 5 4 3 2 3 2 2 3" xfId="41865"/>
    <cellStyle name="Normal 5 4 3 2 3 2 2 4" xfId="41866"/>
    <cellStyle name="Normal 5 4 3 2 3 2 3" xfId="41867"/>
    <cellStyle name="Normal 5 4 3 2 3 2 3 2" xfId="41868"/>
    <cellStyle name="Normal 5 4 3 2 3 2 3 2 2" xfId="41869"/>
    <cellStyle name="Normal 5 4 3 2 3 2 3 2 3" xfId="58333"/>
    <cellStyle name="Normal 5 4 3 2 3 2 3 3" xfId="41870"/>
    <cellStyle name="Normal 5 4 3 2 3 2 3 4" xfId="41871"/>
    <cellStyle name="Normal 5 4 3 2 3 2 4" xfId="41872"/>
    <cellStyle name="Normal 5 4 3 2 3 2 4 2" xfId="41873"/>
    <cellStyle name="Normal 5 4 3 2 3 2 4 3" xfId="58334"/>
    <cellStyle name="Normal 5 4 3 2 3 2 5" xfId="41874"/>
    <cellStyle name="Normal 5 4 3 2 3 2 6" xfId="41875"/>
    <cellStyle name="Normal 5 4 3 2 3 3" xfId="41876"/>
    <cellStyle name="Normal 5 4 3 2 3 3 2" xfId="41877"/>
    <cellStyle name="Normal 5 4 3 2 3 3 2 2" xfId="41878"/>
    <cellStyle name="Normal 5 4 3 2 3 3 2 3" xfId="58335"/>
    <cellStyle name="Normal 5 4 3 2 3 3 3" xfId="41879"/>
    <cellStyle name="Normal 5 4 3 2 3 3 4" xfId="41880"/>
    <cellStyle name="Normal 5 4 3 2 3 4" xfId="41881"/>
    <cellStyle name="Normal 5 4 3 2 3 4 2" xfId="41882"/>
    <cellStyle name="Normal 5 4 3 2 3 4 2 2" xfId="41883"/>
    <cellStyle name="Normal 5 4 3 2 3 4 2 3" xfId="58336"/>
    <cellStyle name="Normal 5 4 3 2 3 4 3" xfId="41884"/>
    <cellStyle name="Normal 5 4 3 2 3 4 4" xfId="41885"/>
    <cellStyle name="Normal 5 4 3 2 3 5" xfId="41886"/>
    <cellStyle name="Normal 5 4 3 2 3 5 2" xfId="41887"/>
    <cellStyle name="Normal 5 4 3 2 3 5 3" xfId="58337"/>
    <cellStyle name="Normal 5 4 3 2 3 6" xfId="41888"/>
    <cellStyle name="Normal 5 4 3 2 3 7" xfId="41889"/>
    <cellStyle name="Normal 5 4 3 2 4" xfId="41890"/>
    <cellStyle name="Normal 5 4 3 2 4 2" xfId="41891"/>
    <cellStyle name="Normal 5 4 3 2 4 2 2" xfId="41892"/>
    <cellStyle name="Normal 5 4 3 2 4 2 2 2" xfId="41893"/>
    <cellStyle name="Normal 5 4 3 2 4 2 2 3" xfId="58338"/>
    <cellStyle name="Normal 5 4 3 2 4 2 3" xfId="41894"/>
    <cellStyle name="Normal 5 4 3 2 4 2 4" xfId="41895"/>
    <cellStyle name="Normal 5 4 3 2 4 3" xfId="41896"/>
    <cellStyle name="Normal 5 4 3 2 4 3 2" xfId="41897"/>
    <cellStyle name="Normal 5 4 3 2 4 3 2 2" xfId="41898"/>
    <cellStyle name="Normal 5 4 3 2 4 3 2 3" xfId="58339"/>
    <cellStyle name="Normal 5 4 3 2 4 3 3" xfId="41899"/>
    <cellStyle name="Normal 5 4 3 2 4 3 4" xfId="41900"/>
    <cellStyle name="Normal 5 4 3 2 4 4" xfId="41901"/>
    <cellStyle name="Normal 5 4 3 2 4 4 2" xfId="41902"/>
    <cellStyle name="Normal 5 4 3 2 4 4 3" xfId="58340"/>
    <cellStyle name="Normal 5 4 3 2 4 5" xfId="41903"/>
    <cellStyle name="Normal 5 4 3 2 4 6" xfId="41904"/>
    <cellStyle name="Normal 5 4 3 2 5" xfId="41905"/>
    <cellStyle name="Normal 5 4 3 2 5 2" xfId="41906"/>
    <cellStyle name="Normal 5 4 3 2 5 2 2" xfId="41907"/>
    <cellStyle name="Normal 5 4 3 2 5 2 2 2" xfId="41908"/>
    <cellStyle name="Normal 5 4 3 2 5 2 2 3" xfId="58341"/>
    <cellStyle name="Normal 5 4 3 2 5 2 3" xfId="41909"/>
    <cellStyle name="Normal 5 4 3 2 5 2 4" xfId="41910"/>
    <cellStyle name="Normal 5 4 3 2 5 3" xfId="41911"/>
    <cellStyle name="Normal 5 4 3 2 5 3 2" xfId="41912"/>
    <cellStyle name="Normal 5 4 3 2 5 3 3" xfId="58342"/>
    <cellStyle name="Normal 5 4 3 2 5 4" xfId="41913"/>
    <cellStyle name="Normal 5 4 3 2 5 5" xfId="41914"/>
    <cellStyle name="Normal 5 4 3 2 6" xfId="41915"/>
    <cellStyle name="Normal 5 4 3 2 6 2" xfId="41916"/>
    <cellStyle name="Normal 5 4 3 2 6 2 2" xfId="41917"/>
    <cellStyle name="Normal 5 4 3 2 6 2 3" xfId="58343"/>
    <cellStyle name="Normal 5 4 3 2 6 3" xfId="41918"/>
    <cellStyle name="Normal 5 4 3 2 6 4" xfId="41919"/>
    <cellStyle name="Normal 5 4 3 2 7" xfId="41920"/>
    <cellStyle name="Normal 5 4 3 2 7 2" xfId="41921"/>
    <cellStyle name="Normal 5 4 3 2 7 2 2" xfId="41922"/>
    <cellStyle name="Normal 5 4 3 2 7 2 3" xfId="58344"/>
    <cellStyle name="Normal 5 4 3 2 7 3" xfId="41923"/>
    <cellStyle name="Normal 5 4 3 2 7 4" xfId="41924"/>
    <cellStyle name="Normal 5 4 3 2 8" xfId="41925"/>
    <cellStyle name="Normal 5 4 3 2 8 2" xfId="41926"/>
    <cellStyle name="Normal 5 4 3 2 8 3" xfId="58345"/>
    <cellStyle name="Normal 5 4 3 2 9" xfId="41927"/>
    <cellStyle name="Normal 5 4 3 3" xfId="41928"/>
    <cellStyle name="Normal 5 4 3 3 2" xfId="41929"/>
    <cellStyle name="Normal 5 4 3 3 2 2" xfId="41930"/>
    <cellStyle name="Normal 5 4 3 3 2 2 2" xfId="41931"/>
    <cellStyle name="Normal 5 4 3 3 2 2 2 2" xfId="41932"/>
    <cellStyle name="Normal 5 4 3 3 2 2 2 2 2" xfId="41933"/>
    <cellStyle name="Normal 5 4 3 3 2 2 2 2 3" xfId="58346"/>
    <cellStyle name="Normal 5 4 3 3 2 2 2 3" xfId="41934"/>
    <cellStyle name="Normal 5 4 3 3 2 2 2 4" xfId="41935"/>
    <cellStyle name="Normal 5 4 3 3 2 2 3" xfId="41936"/>
    <cellStyle name="Normal 5 4 3 3 2 2 3 2" xfId="41937"/>
    <cellStyle name="Normal 5 4 3 3 2 2 3 2 2" xfId="41938"/>
    <cellStyle name="Normal 5 4 3 3 2 2 3 2 3" xfId="58347"/>
    <cellStyle name="Normal 5 4 3 3 2 2 3 3" xfId="41939"/>
    <cellStyle name="Normal 5 4 3 3 2 2 3 4" xfId="41940"/>
    <cellStyle name="Normal 5 4 3 3 2 2 4" xfId="41941"/>
    <cellStyle name="Normal 5 4 3 3 2 2 4 2" xfId="41942"/>
    <cellStyle name="Normal 5 4 3 3 2 2 4 3" xfId="58348"/>
    <cellStyle name="Normal 5 4 3 3 2 2 5" xfId="41943"/>
    <cellStyle name="Normal 5 4 3 3 2 2 6" xfId="41944"/>
    <cellStyle name="Normal 5 4 3 3 2 3" xfId="41945"/>
    <cellStyle name="Normal 5 4 3 3 2 3 2" xfId="41946"/>
    <cellStyle name="Normal 5 4 3 3 2 3 2 2" xfId="41947"/>
    <cellStyle name="Normal 5 4 3 3 2 3 2 3" xfId="58349"/>
    <cellStyle name="Normal 5 4 3 3 2 3 3" xfId="41948"/>
    <cellStyle name="Normal 5 4 3 3 2 3 4" xfId="41949"/>
    <cellStyle name="Normal 5 4 3 3 2 4" xfId="41950"/>
    <cellStyle name="Normal 5 4 3 3 2 4 2" xfId="41951"/>
    <cellStyle name="Normal 5 4 3 3 2 4 2 2" xfId="41952"/>
    <cellStyle name="Normal 5 4 3 3 2 4 2 3" xfId="58350"/>
    <cellStyle name="Normal 5 4 3 3 2 4 3" xfId="41953"/>
    <cellStyle name="Normal 5 4 3 3 2 4 4" xfId="41954"/>
    <cellStyle name="Normal 5 4 3 3 2 5" xfId="41955"/>
    <cellStyle name="Normal 5 4 3 3 2 5 2" xfId="41956"/>
    <cellStyle name="Normal 5 4 3 3 2 5 3" xfId="58351"/>
    <cellStyle name="Normal 5 4 3 3 2 6" xfId="41957"/>
    <cellStyle name="Normal 5 4 3 3 2 7" xfId="41958"/>
    <cellStyle name="Normal 5 4 3 3 3" xfId="41959"/>
    <cellStyle name="Normal 5 4 3 3 3 2" xfId="41960"/>
    <cellStyle name="Normal 5 4 3 3 3 2 2" xfId="41961"/>
    <cellStyle name="Normal 5 4 3 3 3 2 2 2" xfId="41962"/>
    <cellStyle name="Normal 5 4 3 3 3 2 2 3" xfId="58352"/>
    <cellStyle name="Normal 5 4 3 3 3 2 3" xfId="41963"/>
    <cellStyle name="Normal 5 4 3 3 3 2 4" xfId="41964"/>
    <cellStyle name="Normal 5 4 3 3 3 3" xfId="41965"/>
    <cellStyle name="Normal 5 4 3 3 3 3 2" xfId="41966"/>
    <cellStyle name="Normal 5 4 3 3 3 3 2 2" xfId="41967"/>
    <cellStyle name="Normal 5 4 3 3 3 3 2 3" xfId="58353"/>
    <cellStyle name="Normal 5 4 3 3 3 3 3" xfId="41968"/>
    <cellStyle name="Normal 5 4 3 3 3 3 4" xfId="41969"/>
    <cellStyle name="Normal 5 4 3 3 3 4" xfId="41970"/>
    <cellStyle name="Normal 5 4 3 3 3 4 2" xfId="41971"/>
    <cellStyle name="Normal 5 4 3 3 3 4 3" xfId="58354"/>
    <cellStyle name="Normal 5 4 3 3 3 5" xfId="41972"/>
    <cellStyle name="Normal 5 4 3 3 3 6" xfId="41973"/>
    <cellStyle name="Normal 5 4 3 3 4" xfId="41974"/>
    <cellStyle name="Normal 5 4 3 3 4 2" xfId="41975"/>
    <cellStyle name="Normal 5 4 3 3 4 2 2" xfId="41976"/>
    <cellStyle name="Normal 5 4 3 3 4 2 3" xfId="58355"/>
    <cellStyle name="Normal 5 4 3 3 4 3" xfId="41977"/>
    <cellStyle name="Normal 5 4 3 3 4 4" xfId="41978"/>
    <cellStyle name="Normal 5 4 3 3 5" xfId="41979"/>
    <cellStyle name="Normal 5 4 3 3 5 2" xfId="41980"/>
    <cellStyle name="Normal 5 4 3 3 5 2 2" xfId="41981"/>
    <cellStyle name="Normal 5 4 3 3 5 2 3" xfId="58356"/>
    <cellStyle name="Normal 5 4 3 3 5 3" xfId="41982"/>
    <cellStyle name="Normal 5 4 3 3 5 4" xfId="41983"/>
    <cellStyle name="Normal 5 4 3 3 6" xfId="41984"/>
    <cellStyle name="Normal 5 4 3 3 6 2" xfId="41985"/>
    <cellStyle name="Normal 5 4 3 3 6 3" xfId="58357"/>
    <cellStyle name="Normal 5 4 3 3 7" xfId="41986"/>
    <cellStyle name="Normal 5 4 3 3 8" xfId="41987"/>
    <cellStyle name="Normal 5 4 3 4" xfId="41988"/>
    <cellStyle name="Normal 5 4 3 4 2" xfId="41989"/>
    <cellStyle name="Normal 5 4 3 4 2 2" xfId="41990"/>
    <cellStyle name="Normal 5 4 3 4 2 2 2" xfId="41991"/>
    <cellStyle name="Normal 5 4 3 4 2 2 2 2" xfId="41992"/>
    <cellStyle name="Normal 5 4 3 4 2 2 2 3" xfId="58358"/>
    <cellStyle name="Normal 5 4 3 4 2 2 3" xfId="41993"/>
    <cellStyle name="Normal 5 4 3 4 2 2 4" xfId="41994"/>
    <cellStyle name="Normal 5 4 3 4 2 3" xfId="41995"/>
    <cellStyle name="Normal 5 4 3 4 2 3 2" xfId="41996"/>
    <cellStyle name="Normal 5 4 3 4 2 3 2 2" xfId="41997"/>
    <cellStyle name="Normal 5 4 3 4 2 3 2 3" xfId="58359"/>
    <cellStyle name="Normal 5 4 3 4 2 3 3" xfId="41998"/>
    <cellStyle name="Normal 5 4 3 4 2 3 4" xfId="41999"/>
    <cellStyle name="Normal 5 4 3 4 2 4" xfId="42000"/>
    <cellStyle name="Normal 5 4 3 4 2 4 2" xfId="42001"/>
    <cellStyle name="Normal 5 4 3 4 2 4 3" xfId="58360"/>
    <cellStyle name="Normal 5 4 3 4 2 5" xfId="42002"/>
    <cellStyle name="Normal 5 4 3 4 2 6" xfId="42003"/>
    <cellStyle name="Normal 5 4 3 4 3" xfId="42004"/>
    <cellStyle name="Normal 5 4 3 4 3 2" xfId="42005"/>
    <cellStyle name="Normal 5 4 3 4 3 2 2" xfId="42006"/>
    <cellStyle name="Normal 5 4 3 4 3 2 3" xfId="58361"/>
    <cellStyle name="Normal 5 4 3 4 3 3" xfId="42007"/>
    <cellStyle name="Normal 5 4 3 4 3 4" xfId="42008"/>
    <cellStyle name="Normal 5 4 3 4 4" xfId="42009"/>
    <cellStyle name="Normal 5 4 3 4 4 2" xfId="42010"/>
    <cellStyle name="Normal 5 4 3 4 4 2 2" xfId="42011"/>
    <cellStyle name="Normal 5 4 3 4 4 2 3" xfId="58362"/>
    <cellStyle name="Normal 5 4 3 4 4 3" xfId="42012"/>
    <cellStyle name="Normal 5 4 3 4 4 4" xfId="42013"/>
    <cellStyle name="Normal 5 4 3 4 5" xfId="42014"/>
    <cellStyle name="Normal 5 4 3 4 5 2" xfId="42015"/>
    <cellStyle name="Normal 5 4 3 4 5 3" xfId="58363"/>
    <cellStyle name="Normal 5 4 3 4 6" xfId="42016"/>
    <cellStyle name="Normal 5 4 3 4 7" xfId="42017"/>
    <cellStyle name="Normal 5 4 3 5" xfId="42018"/>
    <cellStyle name="Normal 5 4 3 5 2" xfId="42019"/>
    <cellStyle name="Normal 5 4 3 5 2 2" xfId="42020"/>
    <cellStyle name="Normal 5 4 3 5 2 2 2" xfId="42021"/>
    <cellStyle name="Normal 5 4 3 5 2 2 3" xfId="58364"/>
    <cellStyle name="Normal 5 4 3 5 2 3" xfId="42022"/>
    <cellStyle name="Normal 5 4 3 5 2 4" xfId="42023"/>
    <cellStyle name="Normal 5 4 3 5 3" xfId="42024"/>
    <cellStyle name="Normal 5 4 3 5 3 2" xfId="42025"/>
    <cellStyle name="Normal 5 4 3 5 3 2 2" xfId="42026"/>
    <cellStyle name="Normal 5 4 3 5 3 2 3" xfId="58365"/>
    <cellStyle name="Normal 5 4 3 5 3 3" xfId="42027"/>
    <cellStyle name="Normal 5 4 3 5 3 4" xfId="42028"/>
    <cellStyle name="Normal 5 4 3 5 4" xfId="42029"/>
    <cellStyle name="Normal 5 4 3 5 4 2" xfId="42030"/>
    <cellStyle name="Normal 5 4 3 5 4 3" xfId="58366"/>
    <cellStyle name="Normal 5 4 3 5 5" xfId="42031"/>
    <cellStyle name="Normal 5 4 3 5 6" xfId="42032"/>
    <cellStyle name="Normal 5 4 3 6" xfId="42033"/>
    <cellStyle name="Normal 5 4 3 6 2" xfId="42034"/>
    <cellStyle name="Normal 5 4 3 6 2 2" xfId="42035"/>
    <cellStyle name="Normal 5 4 3 6 2 2 2" xfId="42036"/>
    <cellStyle name="Normal 5 4 3 6 2 2 3" xfId="58367"/>
    <cellStyle name="Normal 5 4 3 6 2 3" xfId="42037"/>
    <cellStyle name="Normal 5 4 3 6 2 4" xfId="42038"/>
    <cellStyle name="Normal 5 4 3 6 3" xfId="42039"/>
    <cellStyle name="Normal 5 4 3 6 3 2" xfId="42040"/>
    <cellStyle name="Normal 5 4 3 6 3 3" xfId="58368"/>
    <cellStyle name="Normal 5 4 3 6 4" xfId="42041"/>
    <cellStyle name="Normal 5 4 3 6 5" xfId="42042"/>
    <cellStyle name="Normal 5 4 3 7" xfId="42043"/>
    <cellStyle name="Normal 5 4 3 7 2" xfId="42044"/>
    <cellStyle name="Normal 5 4 3 7 2 2" xfId="42045"/>
    <cellStyle name="Normal 5 4 3 7 2 3" xfId="58369"/>
    <cellStyle name="Normal 5 4 3 7 3" xfId="42046"/>
    <cellStyle name="Normal 5 4 3 7 4" xfId="42047"/>
    <cellStyle name="Normal 5 4 3 8" xfId="42048"/>
    <cellStyle name="Normal 5 4 3 8 2" xfId="42049"/>
    <cellStyle name="Normal 5 4 3 8 2 2" xfId="42050"/>
    <cellStyle name="Normal 5 4 3 8 2 3" xfId="58370"/>
    <cellStyle name="Normal 5 4 3 8 3" xfId="42051"/>
    <cellStyle name="Normal 5 4 3 8 4" xfId="42052"/>
    <cellStyle name="Normal 5 4 3 9" xfId="42053"/>
    <cellStyle name="Normal 5 4 3 9 2" xfId="42054"/>
    <cellStyle name="Normal 5 4 3 9 3" xfId="58371"/>
    <cellStyle name="Normal 5 4 4" xfId="42055"/>
    <cellStyle name="Normal 5 4 4 10" xfId="42056"/>
    <cellStyle name="Normal 5 4 4 2" xfId="42057"/>
    <cellStyle name="Normal 5 4 4 2 2" xfId="42058"/>
    <cellStyle name="Normal 5 4 4 2 2 2" xfId="42059"/>
    <cellStyle name="Normal 5 4 4 2 2 2 2" xfId="42060"/>
    <cellStyle name="Normal 5 4 4 2 2 2 2 2" xfId="42061"/>
    <cellStyle name="Normal 5 4 4 2 2 2 2 2 2" xfId="42062"/>
    <cellStyle name="Normal 5 4 4 2 2 2 2 2 3" xfId="58372"/>
    <cellStyle name="Normal 5 4 4 2 2 2 2 3" xfId="42063"/>
    <cellStyle name="Normal 5 4 4 2 2 2 2 4" xfId="42064"/>
    <cellStyle name="Normal 5 4 4 2 2 2 3" xfId="42065"/>
    <cellStyle name="Normal 5 4 4 2 2 2 3 2" xfId="42066"/>
    <cellStyle name="Normal 5 4 4 2 2 2 3 2 2" xfId="42067"/>
    <cellStyle name="Normal 5 4 4 2 2 2 3 2 3" xfId="58373"/>
    <cellStyle name="Normal 5 4 4 2 2 2 3 3" xfId="42068"/>
    <cellStyle name="Normal 5 4 4 2 2 2 3 4" xfId="42069"/>
    <cellStyle name="Normal 5 4 4 2 2 2 4" xfId="42070"/>
    <cellStyle name="Normal 5 4 4 2 2 2 4 2" xfId="42071"/>
    <cellStyle name="Normal 5 4 4 2 2 2 4 3" xfId="58374"/>
    <cellStyle name="Normal 5 4 4 2 2 2 5" xfId="42072"/>
    <cellStyle name="Normal 5 4 4 2 2 2 6" xfId="42073"/>
    <cellStyle name="Normal 5 4 4 2 2 3" xfId="42074"/>
    <cellStyle name="Normal 5 4 4 2 2 3 2" xfId="42075"/>
    <cellStyle name="Normal 5 4 4 2 2 3 2 2" xfId="42076"/>
    <cellStyle name="Normal 5 4 4 2 2 3 2 3" xfId="58375"/>
    <cellStyle name="Normal 5 4 4 2 2 3 3" xfId="42077"/>
    <cellStyle name="Normal 5 4 4 2 2 3 4" xfId="42078"/>
    <cellStyle name="Normal 5 4 4 2 2 4" xfId="42079"/>
    <cellStyle name="Normal 5 4 4 2 2 4 2" xfId="42080"/>
    <cellStyle name="Normal 5 4 4 2 2 4 2 2" xfId="42081"/>
    <cellStyle name="Normal 5 4 4 2 2 4 2 3" xfId="58376"/>
    <cellStyle name="Normal 5 4 4 2 2 4 3" xfId="42082"/>
    <cellStyle name="Normal 5 4 4 2 2 4 4" xfId="42083"/>
    <cellStyle name="Normal 5 4 4 2 2 5" xfId="42084"/>
    <cellStyle name="Normal 5 4 4 2 2 5 2" xfId="42085"/>
    <cellStyle name="Normal 5 4 4 2 2 5 3" xfId="58377"/>
    <cellStyle name="Normal 5 4 4 2 2 6" xfId="42086"/>
    <cellStyle name="Normal 5 4 4 2 2 7" xfId="42087"/>
    <cellStyle name="Normal 5 4 4 2 3" xfId="42088"/>
    <cellStyle name="Normal 5 4 4 2 3 2" xfId="42089"/>
    <cellStyle name="Normal 5 4 4 2 3 2 2" xfId="42090"/>
    <cellStyle name="Normal 5 4 4 2 3 2 2 2" xfId="42091"/>
    <cellStyle name="Normal 5 4 4 2 3 2 2 3" xfId="58378"/>
    <cellStyle name="Normal 5 4 4 2 3 2 3" xfId="42092"/>
    <cellStyle name="Normal 5 4 4 2 3 2 4" xfId="42093"/>
    <cellStyle name="Normal 5 4 4 2 3 3" xfId="42094"/>
    <cellStyle name="Normal 5 4 4 2 3 3 2" xfId="42095"/>
    <cellStyle name="Normal 5 4 4 2 3 3 2 2" xfId="42096"/>
    <cellStyle name="Normal 5 4 4 2 3 3 2 3" xfId="58379"/>
    <cellStyle name="Normal 5 4 4 2 3 3 3" xfId="42097"/>
    <cellStyle name="Normal 5 4 4 2 3 3 4" xfId="42098"/>
    <cellStyle name="Normal 5 4 4 2 3 4" xfId="42099"/>
    <cellStyle name="Normal 5 4 4 2 3 4 2" xfId="42100"/>
    <cellStyle name="Normal 5 4 4 2 3 4 3" xfId="58380"/>
    <cellStyle name="Normal 5 4 4 2 3 5" xfId="42101"/>
    <cellStyle name="Normal 5 4 4 2 3 6" xfId="42102"/>
    <cellStyle name="Normal 5 4 4 2 4" xfId="42103"/>
    <cellStyle name="Normal 5 4 4 2 4 2" xfId="42104"/>
    <cellStyle name="Normal 5 4 4 2 4 2 2" xfId="42105"/>
    <cellStyle name="Normal 5 4 4 2 4 2 3" xfId="58381"/>
    <cellStyle name="Normal 5 4 4 2 4 3" xfId="42106"/>
    <cellStyle name="Normal 5 4 4 2 4 4" xfId="42107"/>
    <cellStyle name="Normal 5 4 4 2 5" xfId="42108"/>
    <cellStyle name="Normal 5 4 4 2 5 2" xfId="42109"/>
    <cellStyle name="Normal 5 4 4 2 5 2 2" xfId="42110"/>
    <cellStyle name="Normal 5 4 4 2 5 2 3" xfId="58382"/>
    <cellStyle name="Normal 5 4 4 2 5 3" xfId="42111"/>
    <cellStyle name="Normal 5 4 4 2 5 4" xfId="42112"/>
    <cellStyle name="Normal 5 4 4 2 6" xfId="42113"/>
    <cellStyle name="Normal 5 4 4 2 6 2" xfId="42114"/>
    <cellStyle name="Normal 5 4 4 2 6 3" xfId="58383"/>
    <cellStyle name="Normal 5 4 4 2 7" xfId="42115"/>
    <cellStyle name="Normal 5 4 4 2 8" xfId="42116"/>
    <cellStyle name="Normal 5 4 4 3" xfId="42117"/>
    <cellStyle name="Normal 5 4 4 3 2" xfId="42118"/>
    <cellStyle name="Normal 5 4 4 3 2 2" xfId="42119"/>
    <cellStyle name="Normal 5 4 4 3 2 2 2" xfId="42120"/>
    <cellStyle name="Normal 5 4 4 3 2 2 2 2" xfId="42121"/>
    <cellStyle name="Normal 5 4 4 3 2 2 2 3" xfId="58384"/>
    <cellStyle name="Normal 5 4 4 3 2 2 3" xfId="42122"/>
    <cellStyle name="Normal 5 4 4 3 2 2 4" xfId="42123"/>
    <cellStyle name="Normal 5 4 4 3 2 3" xfId="42124"/>
    <cellStyle name="Normal 5 4 4 3 2 3 2" xfId="42125"/>
    <cellStyle name="Normal 5 4 4 3 2 3 2 2" xfId="42126"/>
    <cellStyle name="Normal 5 4 4 3 2 3 2 3" xfId="58385"/>
    <cellStyle name="Normal 5 4 4 3 2 3 3" xfId="42127"/>
    <cellStyle name="Normal 5 4 4 3 2 3 4" xfId="42128"/>
    <cellStyle name="Normal 5 4 4 3 2 4" xfId="42129"/>
    <cellStyle name="Normal 5 4 4 3 2 4 2" xfId="42130"/>
    <cellStyle name="Normal 5 4 4 3 2 4 3" xfId="58386"/>
    <cellStyle name="Normal 5 4 4 3 2 5" xfId="42131"/>
    <cellStyle name="Normal 5 4 4 3 2 6" xfId="42132"/>
    <cellStyle name="Normal 5 4 4 3 3" xfId="42133"/>
    <cellStyle name="Normal 5 4 4 3 3 2" xfId="42134"/>
    <cellStyle name="Normal 5 4 4 3 3 2 2" xfId="42135"/>
    <cellStyle name="Normal 5 4 4 3 3 2 3" xfId="58387"/>
    <cellStyle name="Normal 5 4 4 3 3 3" xfId="42136"/>
    <cellStyle name="Normal 5 4 4 3 3 4" xfId="42137"/>
    <cellStyle name="Normal 5 4 4 3 4" xfId="42138"/>
    <cellStyle name="Normal 5 4 4 3 4 2" xfId="42139"/>
    <cellStyle name="Normal 5 4 4 3 4 2 2" xfId="42140"/>
    <cellStyle name="Normal 5 4 4 3 4 2 3" xfId="58388"/>
    <cellStyle name="Normal 5 4 4 3 4 3" xfId="42141"/>
    <cellStyle name="Normal 5 4 4 3 4 4" xfId="42142"/>
    <cellStyle name="Normal 5 4 4 3 5" xfId="42143"/>
    <cellStyle name="Normal 5 4 4 3 5 2" xfId="42144"/>
    <cellStyle name="Normal 5 4 4 3 5 3" xfId="58389"/>
    <cellStyle name="Normal 5 4 4 3 6" xfId="42145"/>
    <cellStyle name="Normal 5 4 4 3 7" xfId="42146"/>
    <cellStyle name="Normal 5 4 4 4" xfId="42147"/>
    <cellStyle name="Normal 5 4 4 4 2" xfId="42148"/>
    <cellStyle name="Normal 5 4 4 4 2 2" xfId="42149"/>
    <cellStyle name="Normal 5 4 4 4 2 2 2" xfId="42150"/>
    <cellStyle name="Normal 5 4 4 4 2 2 3" xfId="58390"/>
    <cellStyle name="Normal 5 4 4 4 2 3" xfId="42151"/>
    <cellStyle name="Normal 5 4 4 4 2 4" xfId="42152"/>
    <cellStyle name="Normal 5 4 4 4 3" xfId="42153"/>
    <cellStyle name="Normal 5 4 4 4 3 2" xfId="42154"/>
    <cellStyle name="Normal 5 4 4 4 3 2 2" xfId="42155"/>
    <cellStyle name="Normal 5 4 4 4 3 2 3" xfId="58391"/>
    <cellStyle name="Normal 5 4 4 4 3 3" xfId="42156"/>
    <cellStyle name="Normal 5 4 4 4 3 4" xfId="42157"/>
    <cellStyle name="Normal 5 4 4 4 4" xfId="42158"/>
    <cellStyle name="Normal 5 4 4 4 4 2" xfId="42159"/>
    <cellStyle name="Normal 5 4 4 4 4 3" xfId="58392"/>
    <cellStyle name="Normal 5 4 4 4 5" xfId="42160"/>
    <cellStyle name="Normal 5 4 4 4 6" xfId="42161"/>
    <cellStyle name="Normal 5 4 4 5" xfId="42162"/>
    <cellStyle name="Normal 5 4 4 5 2" xfId="42163"/>
    <cellStyle name="Normal 5 4 4 5 2 2" xfId="42164"/>
    <cellStyle name="Normal 5 4 4 5 2 2 2" xfId="42165"/>
    <cellStyle name="Normal 5 4 4 5 2 2 3" xfId="58393"/>
    <cellStyle name="Normal 5 4 4 5 2 3" xfId="42166"/>
    <cellStyle name="Normal 5 4 4 5 2 4" xfId="42167"/>
    <cellStyle name="Normal 5 4 4 5 3" xfId="42168"/>
    <cellStyle name="Normal 5 4 4 5 3 2" xfId="42169"/>
    <cellStyle name="Normal 5 4 4 5 3 3" xfId="58394"/>
    <cellStyle name="Normal 5 4 4 5 4" xfId="42170"/>
    <cellStyle name="Normal 5 4 4 5 5" xfId="42171"/>
    <cellStyle name="Normal 5 4 4 6" xfId="42172"/>
    <cellStyle name="Normal 5 4 4 6 2" xfId="42173"/>
    <cellStyle name="Normal 5 4 4 6 2 2" xfId="42174"/>
    <cellStyle name="Normal 5 4 4 6 2 3" xfId="58395"/>
    <cellStyle name="Normal 5 4 4 6 3" xfId="42175"/>
    <cellStyle name="Normal 5 4 4 6 4" xfId="42176"/>
    <cellStyle name="Normal 5 4 4 7" xfId="42177"/>
    <cellStyle name="Normal 5 4 4 7 2" xfId="42178"/>
    <cellStyle name="Normal 5 4 4 7 2 2" xfId="42179"/>
    <cellStyle name="Normal 5 4 4 7 2 3" xfId="58396"/>
    <cellStyle name="Normal 5 4 4 7 3" xfId="42180"/>
    <cellStyle name="Normal 5 4 4 7 4" xfId="42181"/>
    <cellStyle name="Normal 5 4 4 8" xfId="42182"/>
    <cellStyle name="Normal 5 4 4 8 2" xfId="42183"/>
    <cellStyle name="Normal 5 4 4 8 3" xfId="58397"/>
    <cellStyle name="Normal 5 4 4 9" xfId="42184"/>
    <cellStyle name="Normal 5 4 5" xfId="42185"/>
    <cellStyle name="Normal 5 4 5 10" xfId="42186"/>
    <cellStyle name="Normal 5 4 5 2" xfId="42187"/>
    <cellStyle name="Normal 5 4 5 2 2" xfId="42188"/>
    <cellStyle name="Normal 5 4 5 2 2 2" xfId="42189"/>
    <cellStyle name="Normal 5 4 5 2 2 2 2" xfId="42190"/>
    <cellStyle name="Normal 5 4 5 2 2 2 2 2" xfId="42191"/>
    <cellStyle name="Normal 5 4 5 2 2 2 2 2 2" xfId="42192"/>
    <cellStyle name="Normal 5 4 5 2 2 2 2 2 3" xfId="58398"/>
    <cellStyle name="Normal 5 4 5 2 2 2 2 3" xfId="42193"/>
    <cellStyle name="Normal 5 4 5 2 2 2 2 4" xfId="42194"/>
    <cellStyle name="Normal 5 4 5 2 2 2 3" xfId="42195"/>
    <cellStyle name="Normal 5 4 5 2 2 2 3 2" xfId="42196"/>
    <cellStyle name="Normal 5 4 5 2 2 2 3 2 2" xfId="42197"/>
    <cellStyle name="Normal 5 4 5 2 2 2 3 2 3" xfId="58399"/>
    <cellStyle name="Normal 5 4 5 2 2 2 3 3" xfId="42198"/>
    <cellStyle name="Normal 5 4 5 2 2 2 3 4" xfId="42199"/>
    <cellStyle name="Normal 5 4 5 2 2 2 4" xfId="42200"/>
    <cellStyle name="Normal 5 4 5 2 2 2 4 2" xfId="42201"/>
    <cellStyle name="Normal 5 4 5 2 2 2 4 3" xfId="58400"/>
    <cellStyle name="Normal 5 4 5 2 2 2 5" xfId="42202"/>
    <cellStyle name="Normal 5 4 5 2 2 2 6" xfId="42203"/>
    <cellStyle name="Normal 5 4 5 2 2 3" xfId="42204"/>
    <cellStyle name="Normal 5 4 5 2 2 3 2" xfId="42205"/>
    <cellStyle name="Normal 5 4 5 2 2 3 2 2" xfId="42206"/>
    <cellStyle name="Normal 5 4 5 2 2 3 2 3" xfId="58401"/>
    <cellStyle name="Normal 5 4 5 2 2 3 3" xfId="42207"/>
    <cellStyle name="Normal 5 4 5 2 2 3 4" xfId="42208"/>
    <cellStyle name="Normal 5 4 5 2 2 4" xfId="42209"/>
    <cellStyle name="Normal 5 4 5 2 2 4 2" xfId="42210"/>
    <cellStyle name="Normal 5 4 5 2 2 4 2 2" xfId="42211"/>
    <cellStyle name="Normal 5 4 5 2 2 4 2 3" xfId="58402"/>
    <cellStyle name="Normal 5 4 5 2 2 4 3" xfId="42212"/>
    <cellStyle name="Normal 5 4 5 2 2 4 4" xfId="42213"/>
    <cellStyle name="Normal 5 4 5 2 2 5" xfId="42214"/>
    <cellStyle name="Normal 5 4 5 2 2 5 2" xfId="42215"/>
    <cellStyle name="Normal 5 4 5 2 2 5 3" xfId="58403"/>
    <cellStyle name="Normal 5 4 5 2 2 6" xfId="42216"/>
    <cellStyle name="Normal 5 4 5 2 2 7" xfId="42217"/>
    <cellStyle name="Normal 5 4 5 2 3" xfId="42218"/>
    <cellStyle name="Normal 5 4 5 2 3 2" xfId="42219"/>
    <cellStyle name="Normal 5 4 5 2 3 2 2" xfId="42220"/>
    <cellStyle name="Normal 5 4 5 2 3 2 2 2" xfId="42221"/>
    <cellStyle name="Normal 5 4 5 2 3 2 2 3" xfId="58404"/>
    <cellStyle name="Normal 5 4 5 2 3 2 3" xfId="42222"/>
    <cellStyle name="Normal 5 4 5 2 3 2 4" xfId="42223"/>
    <cellStyle name="Normal 5 4 5 2 3 3" xfId="42224"/>
    <cellStyle name="Normal 5 4 5 2 3 3 2" xfId="42225"/>
    <cellStyle name="Normal 5 4 5 2 3 3 2 2" xfId="42226"/>
    <cellStyle name="Normal 5 4 5 2 3 3 2 3" xfId="58405"/>
    <cellStyle name="Normal 5 4 5 2 3 3 3" xfId="42227"/>
    <cellStyle name="Normal 5 4 5 2 3 3 4" xfId="42228"/>
    <cellStyle name="Normal 5 4 5 2 3 4" xfId="42229"/>
    <cellStyle name="Normal 5 4 5 2 3 4 2" xfId="42230"/>
    <cellStyle name="Normal 5 4 5 2 3 4 3" xfId="58406"/>
    <cellStyle name="Normal 5 4 5 2 3 5" xfId="42231"/>
    <cellStyle name="Normal 5 4 5 2 3 6" xfId="42232"/>
    <cellStyle name="Normal 5 4 5 2 4" xfId="42233"/>
    <cellStyle name="Normal 5 4 5 2 4 2" xfId="42234"/>
    <cellStyle name="Normal 5 4 5 2 4 2 2" xfId="42235"/>
    <cellStyle name="Normal 5 4 5 2 4 2 3" xfId="58407"/>
    <cellStyle name="Normal 5 4 5 2 4 3" xfId="42236"/>
    <cellStyle name="Normal 5 4 5 2 4 4" xfId="42237"/>
    <cellStyle name="Normal 5 4 5 2 5" xfId="42238"/>
    <cellStyle name="Normal 5 4 5 2 5 2" xfId="42239"/>
    <cellStyle name="Normal 5 4 5 2 5 2 2" xfId="42240"/>
    <cellStyle name="Normal 5 4 5 2 5 2 3" xfId="58408"/>
    <cellStyle name="Normal 5 4 5 2 5 3" xfId="42241"/>
    <cellStyle name="Normal 5 4 5 2 5 4" xfId="42242"/>
    <cellStyle name="Normal 5 4 5 2 6" xfId="42243"/>
    <cellStyle name="Normal 5 4 5 2 6 2" xfId="42244"/>
    <cellStyle name="Normal 5 4 5 2 6 3" xfId="58409"/>
    <cellStyle name="Normal 5 4 5 2 7" xfId="42245"/>
    <cellStyle name="Normal 5 4 5 2 8" xfId="42246"/>
    <cellStyle name="Normal 5 4 5 3" xfId="42247"/>
    <cellStyle name="Normal 5 4 5 3 2" xfId="42248"/>
    <cellStyle name="Normal 5 4 5 3 2 2" xfId="42249"/>
    <cellStyle name="Normal 5 4 5 3 2 2 2" xfId="42250"/>
    <cellStyle name="Normal 5 4 5 3 2 2 2 2" xfId="42251"/>
    <cellStyle name="Normal 5 4 5 3 2 2 2 3" xfId="58410"/>
    <cellStyle name="Normal 5 4 5 3 2 2 3" xfId="42252"/>
    <cellStyle name="Normal 5 4 5 3 2 2 4" xfId="42253"/>
    <cellStyle name="Normal 5 4 5 3 2 3" xfId="42254"/>
    <cellStyle name="Normal 5 4 5 3 2 3 2" xfId="42255"/>
    <cellStyle name="Normal 5 4 5 3 2 3 2 2" xfId="42256"/>
    <cellStyle name="Normal 5 4 5 3 2 3 2 3" xfId="58411"/>
    <cellStyle name="Normal 5 4 5 3 2 3 3" xfId="42257"/>
    <cellStyle name="Normal 5 4 5 3 2 3 4" xfId="42258"/>
    <cellStyle name="Normal 5 4 5 3 2 4" xfId="42259"/>
    <cellStyle name="Normal 5 4 5 3 2 4 2" xfId="42260"/>
    <cellStyle name="Normal 5 4 5 3 2 4 3" xfId="58412"/>
    <cellStyle name="Normal 5 4 5 3 2 5" xfId="42261"/>
    <cellStyle name="Normal 5 4 5 3 2 6" xfId="42262"/>
    <cellStyle name="Normal 5 4 5 3 3" xfId="42263"/>
    <cellStyle name="Normal 5 4 5 3 3 2" xfId="42264"/>
    <cellStyle name="Normal 5 4 5 3 3 2 2" xfId="42265"/>
    <cellStyle name="Normal 5 4 5 3 3 2 3" xfId="58413"/>
    <cellStyle name="Normal 5 4 5 3 3 3" xfId="42266"/>
    <cellStyle name="Normal 5 4 5 3 3 4" xfId="42267"/>
    <cellStyle name="Normal 5 4 5 3 4" xfId="42268"/>
    <cellStyle name="Normal 5 4 5 3 4 2" xfId="42269"/>
    <cellStyle name="Normal 5 4 5 3 4 2 2" xfId="42270"/>
    <cellStyle name="Normal 5 4 5 3 4 2 3" xfId="58414"/>
    <cellStyle name="Normal 5 4 5 3 4 3" xfId="42271"/>
    <cellStyle name="Normal 5 4 5 3 4 4" xfId="42272"/>
    <cellStyle name="Normal 5 4 5 3 5" xfId="42273"/>
    <cellStyle name="Normal 5 4 5 3 5 2" xfId="42274"/>
    <cellStyle name="Normal 5 4 5 3 5 3" xfId="58415"/>
    <cellStyle name="Normal 5 4 5 3 6" xfId="42275"/>
    <cellStyle name="Normal 5 4 5 3 7" xfId="42276"/>
    <cellStyle name="Normal 5 4 5 4" xfId="42277"/>
    <cellStyle name="Normal 5 4 5 4 2" xfId="42278"/>
    <cellStyle name="Normal 5 4 5 4 2 2" xfId="42279"/>
    <cellStyle name="Normal 5 4 5 4 2 2 2" xfId="42280"/>
    <cellStyle name="Normal 5 4 5 4 2 2 3" xfId="58416"/>
    <cellStyle name="Normal 5 4 5 4 2 3" xfId="42281"/>
    <cellStyle name="Normal 5 4 5 4 2 4" xfId="42282"/>
    <cellStyle name="Normal 5 4 5 4 3" xfId="42283"/>
    <cellStyle name="Normal 5 4 5 4 3 2" xfId="42284"/>
    <cellStyle name="Normal 5 4 5 4 3 2 2" xfId="42285"/>
    <cellStyle name="Normal 5 4 5 4 3 2 3" xfId="58417"/>
    <cellStyle name="Normal 5 4 5 4 3 3" xfId="42286"/>
    <cellStyle name="Normal 5 4 5 4 3 4" xfId="42287"/>
    <cellStyle name="Normal 5 4 5 4 4" xfId="42288"/>
    <cellStyle name="Normal 5 4 5 4 4 2" xfId="42289"/>
    <cellStyle name="Normal 5 4 5 4 4 3" xfId="58418"/>
    <cellStyle name="Normal 5 4 5 4 5" xfId="42290"/>
    <cellStyle name="Normal 5 4 5 4 6" xfId="42291"/>
    <cellStyle name="Normal 5 4 5 5" xfId="42292"/>
    <cellStyle name="Normal 5 4 5 5 2" xfId="42293"/>
    <cellStyle name="Normal 5 4 5 5 2 2" xfId="42294"/>
    <cellStyle name="Normal 5 4 5 5 2 2 2" xfId="42295"/>
    <cellStyle name="Normal 5 4 5 5 2 2 3" xfId="58419"/>
    <cellStyle name="Normal 5 4 5 5 2 3" xfId="42296"/>
    <cellStyle name="Normal 5 4 5 5 2 4" xfId="42297"/>
    <cellStyle name="Normal 5 4 5 5 3" xfId="42298"/>
    <cellStyle name="Normal 5 4 5 5 3 2" xfId="42299"/>
    <cellStyle name="Normal 5 4 5 5 3 3" xfId="58420"/>
    <cellStyle name="Normal 5 4 5 5 4" xfId="42300"/>
    <cellStyle name="Normal 5 4 5 5 5" xfId="42301"/>
    <cellStyle name="Normal 5 4 5 6" xfId="42302"/>
    <cellStyle name="Normal 5 4 5 6 2" xfId="42303"/>
    <cellStyle name="Normal 5 4 5 6 2 2" xfId="42304"/>
    <cellStyle name="Normal 5 4 5 6 2 3" xfId="58421"/>
    <cellStyle name="Normal 5 4 5 6 3" xfId="42305"/>
    <cellStyle name="Normal 5 4 5 6 4" xfId="42306"/>
    <cellStyle name="Normal 5 4 5 7" xfId="42307"/>
    <cellStyle name="Normal 5 4 5 7 2" xfId="42308"/>
    <cellStyle name="Normal 5 4 5 7 2 2" xfId="42309"/>
    <cellStyle name="Normal 5 4 5 7 2 3" xfId="58422"/>
    <cellStyle name="Normal 5 4 5 7 3" xfId="42310"/>
    <cellStyle name="Normal 5 4 5 7 4" xfId="42311"/>
    <cellStyle name="Normal 5 4 5 8" xfId="42312"/>
    <cellStyle name="Normal 5 4 5 8 2" xfId="42313"/>
    <cellStyle name="Normal 5 4 5 8 3" xfId="58423"/>
    <cellStyle name="Normal 5 4 5 9" xfId="42314"/>
    <cellStyle name="Normal 5 4 6" xfId="42315"/>
    <cellStyle name="Normal 5 4 6 10" xfId="42316"/>
    <cellStyle name="Normal 5 4 6 2" xfId="42317"/>
    <cellStyle name="Normal 5 4 6 2 2" xfId="42318"/>
    <cellStyle name="Normal 5 4 6 2 2 2" xfId="42319"/>
    <cellStyle name="Normal 5 4 6 2 2 2 2" xfId="42320"/>
    <cellStyle name="Normal 5 4 6 2 2 2 2 2" xfId="42321"/>
    <cellStyle name="Normal 5 4 6 2 2 2 2 2 2" xfId="42322"/>
    <cellStyle name="Normal 5 4 6 2 2 2 2 2 3" xfId="58424"/>
    <cellStyle name="Normal 5 4 6 2 2 2 2 3" xfId="42323"/>
    <cellStyle name="Normal 5 4 6 2 2 2 2 4" xfId="42324"/>
    <cellStyle name="Normal 5 4 6 2 2 2 3" xfId="42325"/>
    <cellStyle name="Normal 5 4 6 2 2 2 3 2" xfId="42326"/>
    <cellStyle name="Normal 5 4 6 2 2 2 3 2 2" xfId="42327"/>
    <cellStyle name="Normal 5 4 6 2 2 2 3 2 3" xfId="58425"/>
    <cellStyle name="Normal 5 4 6 2 2 2 3 3" xfId="42328"/>
    <cellStyle name="Normal 5 4 6 2 2 2 3 4" xfId="42329"/>
    <cellStyle name="Normal 5 4 6 2 2 2 4" xfId="42330"/>
    <cellStyle name="Normal 5 4 6 2 2 2 4 2" xfId="42331"/>
    <cellStyle name="Normal 5 4 6 2 2 2 4 3" xfId="58426"/>
    <cellStyle name="Normal 5 4 6 2 2 2 5" xfId="42332"/>
    <cellStyle name="Normal 5 4 6 2 2 2 6" xfId="42333"/>
    <cellStyle name="Normal 5 4 6 2 2 3" xfId="42334"/>
    <cellStyle name="Normal 5 4 6 2 2 3 2" xfId="42335"/>
    <cellStyle name="Normal 5 4 6 2 2 3 2 2" xfId="42336"/>
    <cellStyle name="Normal 5 4 6 2 2 3 2 3" xfId="58427"/>
    <cellStyle name="Normal 5 4 6 2 2 3 3" xfId="42337"/>
    <cellStyle name="Normal 5 4 6 2 2 3 4" xfId="42338"/>
    <cellStyle name="Normal 5 4 6 2 2 4" xfId="42339"/>
    <cellStyle name="Normal 5 4 6 2 2 4 2" xfId="42340"/>
    <cellStyle name="Normal 5 4 6 2 2 4 2 2" xfId="42341"/>
    <cellStyle name="Normal 5 4 6 2 2 4 2 3" xfId="58428"/>
    <cellStyle name="Normal 5 4 6 2 2 4 3" xfId="42342"/>
    <cellStyle name="Normal 5 4 6 2 2 4 4" xfId="42343"/>
    <cellStyle name="Normal 5 4 6 2 2 5" xfId="42344"/>
    <cellStyle name="Normal 5 4 6 2 2 5 2" xfId="42345"/>
    <cellStyle name="Normal 5 4 6 2 2 5 3" xfId="58429"/>
    <cellStyle name="Normal 5 4 6 2 2 6" xfId="42346"/>
    <cellStyle name="Normal 5 4 6 2 2 7" xfId="42347"/>
    <cellStyle name="Normal 5 4 6 2 3" xfId="42348"/>
    <cellStyle name="Normal 5 4 6 2 3 2" xfId="42349"/>
    <cellStyle name="Normal 5 4 6 2 3 2 2" xfId="42350"/>
    <cellStyle name="Normal 5 4 6 2 3 2 2 2" xfId="42351"/>
    <cellStyle name="Normal 5 4 6 2 3 2 2 3" xfId="58430"/>
    <cellStyle name="Normal 5 4 6 2 3 2 3" xfId="42352"/>
    <cellStyle name="Normal 5 4 6 2 3 2 4" xfId="42353"/>
    <cellStyle name="Normal 5 4 6 2 3 3" xfId="42354"/>
    <cellStyle name="Normal 5 4 6 2 3 3 2" xfId="42355"/>
    <cellStyle name="Normal 5 4 6 2 3 3 2 2" xfId="42356"/>
    <cellStyle name="Normal 5 4 6 2 3 3 2 3" xfId="58431"/>
    <cellStyle name="Normal 5 4 6 2 3 3 3" xfId="42357"/>
    <cellStyle name="Normal 5 4 6 2 3 3 4" xfId="42358"/>
    <cellStyle name="Normal 5 4 6 2 3 4" xfId="42359"/>
    <cellStyle name="Normal 5 4 6 2 3 4 2" xfId="42360"/>
    <cellStyle name="Normal 5 4 6 2 3 4 3" xfId="58432"/>
    <cellStyle name="Normal 5 4 6 2 3 5" xfId="42361"/>
    <cellStyle name="Normal 5 4 6 2 3 6" xfId="42362"/>
    <cellStyle name="Normal 5 4 6 2 4" xfId="42363"/>
    <cellStyle name="Normal 5 4 6 2 4 2" xfId="42364"/>
    <cellStyle name="Normal 5 4 6 2 4 2 2" xfId="42365"/>
    <cellStyle name="Normal 5 4 6 2 4 2 3" xfId="58433"/>
    <cellStyle name="Normal 5 4 6 2 4 3" xfId="42366"/>
    <cellStyle name="Normal 5 4 6 2 4 4" xfId="42367"/>
    <cellStyle name="Normal 5 4 6 2 5" xfId="42368"/>
    <cellStyle name="Normal 5 4 6 2 5 2" xfId="42369"/>
    <cellStyle name="Normal 5 4 6 2 5 2 2" xfId="42370"/>
    <cellStyle name="Normal 5 4 6 2 5 2 3" xfId="58434"/>
    <cellStyle name="Normal 5 4 6 2 5 3" xfId="42371"/>
    <cellStyle name="Normal 5 4 6 2 5 4" xfId="42372"/>
    <cellStyle name="Normal 5 4 6 2 6" xfId="42373"/>
    <cellStyle name="Normal 5 4 6 2 6 2" xfId="42374"/>
    <cellStyle name="Normal 5 4 6 2 6 3" xfId="58435"/>
    <cellStyle name="Normal 5 4 6 2 7" xfId="42375"/>
    <cellStyle name="Normal 5 4 6 2 8" xfId="42376"/>
    <cellStyle name="Normal 5 4 6 3" xfId="42377"/>
    <cellStyle name="Normal 5 4 6 3 2" xfId="42378"/>
    <cellStyle name="Normal 5 4 6 3 2 2" xfId="42379"/>
    <cellStyle name="Normal 5 4 6 3 2 2 2" xfId="42380"/>
    <cellStyle name="Normal 5 4 6 3 2 2 2 2" xfId="42381"/>
    <cellStyle name="Normal 5 4 6 3 2 2 2 3" xfId="58436"/>
    <cellStyle name="Normal 5 4 6 3 2 2 3" xfId="42382"/>
    <cellStyle name="Normal 5 4 6 3 2 2 4" xfId="42383"/>
    <cellStyle name="Normal 5 4 6 3 2 3" xfId="42384"/>
    <cellStyle name="Normal 5 4 6 3 2 3 2" xfId="42385"/>
    <cellStyle name="Normal 5 4 6 3 2 3 2 2" xfId="42386"/>
    <cellStyle name="Normal 5 4 6 3 2 3 2 3" xfId="58437"/>
    <cellStyle name="Normal 5 4 6 3 2 3 3" xfId="42387"/>
    <cellStyle name="Normal 5 4 6 3 2 3 4" xfId="42388"/>
    <cellStyle name="Normal 5 4 6 3 2 4" xfId="42389"/>
    <cellStyle name="Normal 5 4 6 3 2 4 2" xfId="42390"/>
    <cellStyle name="Normal 5 4 6 3 2 4 3" xfId="58438"/>
    <cellStyle name="Normal 5 4 6 3 2 5" xfId="42391"/>
    <cellStyle name="Normal 5 4 6 3 2 6" xfId="42392"/>
    <cellStyle name="Normal 5 4 6 3 3" xfId="42393"/>
    <cellStyle name="Normal 5 4 6 3 3 2" xfId="42394"/>
    <cellStyle name="Normal 5 4 6 3 3 2 2" xfId="42395"/>
    <cellStyle name="Normal 5 4 6 3 3 2 3" xfId="58439"/>
    <cellStyle name="Normal 5 4 6 3 3 3" xfId="42396"/>
    <cellStyle name="Normal 5 4 6 3 3 4" xfId="42397"/>
    <cellStyle name="Normal 5 4 6 3 4" xfId="42398"/>
    <cellStyle name="Normal 5 4 6 3 4 2" xfId="42399"/>
    <cellStyle name="Normal 5 4 6 3 4 2 2" xfId="42400"/>
    <cellStyle name="Normal 5 4 6 3 4 2 3" xfId="58440"/>
    <cellStyle name="Normal 5 4 6 3 4 3" xfId="42401"/>
    <cellStyle name="Normal 5 4 6 3 4 4" xfId="42402"/>
    <cellStyle name="Normal 5 4 6 3 5" xfId="42403"/>
    <cellStyle name="Normal 5 4 6 3 5 2" xfId="42404"/>
    <cellStyle name="Normal 5 4 6 3 5 3" xfId="58441"/>
    <cellStyle name="Normal 5 4 6 3 6" xfId="42405"/>
    <cellStyle name="Normal 5 4 6 3 7" xfId="42406"/>
    <cellStyle name="Normal 5 4 6 4" xfId="42407"/>
    <cellStyle name="Normal 5 4 6 4 2" xfId="42408"/>
    <cellStyle name="Normal 5 4 6 4 2 2" xfId="42409"/>
    <cellStyle name="Normal 5 4 6 4 2 2 2" xfId="42410"/>
    <cellStyle name="Normal 5 4 6 4 2 2 3" xfId="58442"/>
    <cellStyle name="Normal 5 4 6 4 2 3" xfId="42411"/>
    <cellStyle name="Normal 5 4 6 4 2 4" xfId="42412"/>
    <cellStyle name="Normal 5 4 6 4 3" xfId="42413"/>
    <cellStyle name="Normal 5 4 6 4 3 2" xfId="42414"/>
    <cellStyle name="Normal 5 4 6 4 3 2 2" xfId="42415"/>
    <cellStyle name="Normal 5 4 6 4 3 2 3" xfId="58443"/>
    <cellStyle name="Normal 5 4 6 4 3 3" xfId="42416"/>
    <cellStyle name="Normal 5 4 6 4 3 4" xfId="42417"/>
    <cellStyle name="Normal 5 4 6 4 4" xfId="42418"/>
    <cellStyle name="Normal 5 4 6 4 4 2" xfId="42419"/>
    <cellStyle name="Normal 5 4 6 4 4 3" xfId="58444"/>
    <cellStyle name="Normal 5 4 6 4 5" xfId="42420"/>
    <cellStyle name="Normal 5 4 6 4 6" xfId="42421"/>
    <cellStyle name="Normal 5 4 6 5" xfId="42422"/>
    <cellStyle name="Normal 5 4 6 5 2" xfId="42423"/>
    <cellStyle name="Normal 5 4 6 5 2 2" xfId="42424"/>
    <cellStyle name="Normal 5 4 6 5 2 2 2" xfId="42425"/>
    <cellStyle name="Normal 5 4 6 5 2 2 3" xfId="58445"/>
    <cellStyle name="Normal 5 4 6 5 2 3" xfId="42426"/>
    <cellStyle name="Normal 5 4 6 5 2 4" xfId="42427"/>
    <cellStyle name="Normal 5 4 6 5 3" xfId="42428"/>
    <cellStyle name="Normal 5 4 6 5 3 2" xfId="42429"/>
    <cellStyle name="Normal 5 4 6 5 3 3" xfId="58446"/>
    <cellStyle name="Normal 5 4 6 5 4" xfId="42430"/>
    <cellStyle name="Normal 5 4 6 5 5" xfId="42431"/>
    <cellStyle name="Normal 5 4 6 6" xfId="42432"/>
    <cellStyle name="Normal 5 4 6 6 2" xfId="42433"/>
    <cellStyle name="Normal 5 4 6 6 2 2" xfId="42434"/>
    <cellStyle name="Normal 5 4 6 6 2 3" xfId="58447"/>
    <cellStyle name="Normal 5 4 6 6 3" xfId="42435"/>
    <cellStyle name="Normal 5 4 6 6 4" xfId="42436"/>
    <cellStyle name="Normal 5 4 6 7" xfId="42437"/>
    <cellStyle name="Normal 5 4 6 7 2" xfId="42438"/>
    <cellStyle name="Normal 5 4 6 7 2 2" xfId="42439"/>
    <cellStyle name="Normal 5 4 6 7 2 3" xfId="58448"/>
    <cellStyle name="Normal 5 4 6 7 3" xfId="42440"/>
    <cellStyle name="Normal 5 4 6 7 4" xfId="42441"/>
    <cellStyle name="Normal 5 4 6 8" xfId="42442"/>
    <cellStyle name="Normal 5 4 6 8 2" xfId="42443"/>
    <cellStyle name="Normal 5 4 6 8 3" xfId="58449"/>
    <cellStyle name="Normal 5 4 6 9" xfId="42444"/>
    <cellStyle name="Normal 5 4 7" xfId="42445"/>
    <cellStyle name="Normal 5 4 7 2" xfId="42446"/>
    <cellStyle name="Normal 5 4 7 2 2" xfId="42447"/>
    <cellStyle name="Normal 5 4 7 2 2 2" xfId="42448"/>
    <cellStyle name="Normal 5 4 7 2 2 2 2" xfId="42449"/>
    <cellStyle name="Normal 5 4 7 2 2 2 2 2" xfId="42450"/>
    <cellStyle name="Normal 5 4 7 2 2 2 2 3" xfId="58450"/>
    <cellStyle name="Normal 5 4 7 2 2 2 3" xfId="42451"/>
    <cellStyle name="Normal 5 4 7 2 2 2 4" xfId="42452"/>
    <cellStyle name="Normal 5 4 7 2 2 3" xfId="42453"/>
    <cellStyle name="Normal 5 4 7 2 2 3 2" xfId="42454"/>
    <cellStyle name="Normal 5 4 7 2 2 3 2 2" xfId="42455"/>
    <cellStyle name="Normal 5 4 7 2 2 3 2 3" xfId="58451"/>
    <cellStyle name="Normal 5 4 7 2 2 3 3" xfId="42456"/>
    <cellStyle name="Normal 5 4 7 2 2 3 4" xfId="42457"/>
    <cellStyle name="Normal 5 4 7 2 2 4" xfId="42458"/>
    <cellStyle name="Normal 5 4 7 2 2 4 2" xfId="42459"/>
    <cellStyle name="Normal 5 4 7 2 2 4 3" xfId="58452"/>
    <cellStyle name="Normal 5 4 7 2 2 5" xfId="42460"/>
    <cellStyle name="Normal 5 4 7 2 2 6" xfId="42461"/>
    <cellStyle name="Normal 5 4 7 2 3" xfId="42462"/>
    <cellStyle name="Normal 5 4 7 2 3 2" xfId="42463"/>
    <cellStyle name="Normal 5 4 7 2 3 2 2" xfId="42464"/>
    <cellStyle name="Normal 5 4 7 2 3 2 3" xfId="58453"/>
    <cellStyle name="Normal 5 4 7 2 3 3" xfId="42465"/>
    <cellStyle name="Normal 5 4 7 2 3 4" xfId="42466"/>
    <cellStyle name="Normal 5 4 7 2 4" xfId="42467"/>
    <cellStyle name="Normal 5 4 7 2 4 2" xfId="42468"/>
    <cellStyle name="Normal 5 4 7 2 4 2 2" xfId="42469"/>
    <cellStyle name="Normal 5 4 7 2 4 2 3" xfId="58454"/>
    <cellStyle name="Normal 5 4 7 2 4 3" xfId="42470"/>
    <cellStyle name="Normal 5 4 7 2 4 4" xfId="42471"/>
    <cellStyle name="Normal 5 4 7 2 5" xfId="42472"/>
    <cellStyle name="Normal 5 4 7 2 5 2" xfId="42473"/>
    <cellStyle name="Normal 5 4 7 2 5 3" xfId="58455"/>
    <cellStyle name="Normal 5 4 7 2 6" xfId="42474"/>
    <cellStyle name="Normal 5 4 7 2 7" xfId="42475"/>
    <cellStyle name="Normal 5 4 7 3" xfId="42476"/>
    <cellStyle name="Normal 5 4 7 3 2" xfId="42477"/>
    <cellStyle name="Normal 5 4 7 3 2 2" xfId="42478"/>
    <cellStyle name="Normal 5 4 7 3 2 2 2" xfId="42479"/>
    <cellStyle name="Normal 5 4 7 3 2 2 3" xfId="58456"/>
    <cellStyle name="Normal 5 4 7 3 2 3" xfId="42480"/>
    <cellStyle name="Normal 5 4 7 3 2 4" xfId="42481"/>
    <cellStyle name="Normal 5 4 7 3 3" xfId="42482"/>
    <cellStyle name="Normal 5 4 7 3 3 2" xfId="42483"/>
    <cellStyle name="Normal 5 4 7 3 3 2 2" xfId="42484"/>
    <cellStyle name="Normal 5 4 7 3 3 2 3" xfId="58457"/>
    <cellStyle name="Normal 5 4 7 3 3 3" xfId="42485"/>
    <cellStyle name="Normal 5 4 7 3 3 4" xfId="42486"/>
    <cellStyle name="Normal 5 4 7 3 4" xfId="42487"/>
    <cellStyle name="Normal 5 4 7 3 4 2" xfId="42488"/>
    <cellStyle name="Normal 5 4 7 3 4 3" xfId="58458"/>
    <cellStyle name="Normal 5 4 7 3 5" xfId="42489"/>
    <cellStyle name="Normal 5 4 7 3 6" xfId="42490"/>
    <cellStyle name="Normal 5 4 7 4" xfId="42491"/>
    <cellStyle name="Normal 5 4 7 4 2" xfId="42492"/>
    <cellStyle name="Normal 5 4 7 4 2 2" xfId="42493"/>
    <cellStyle name="Normal 5 4 7 4 2 3" xfId="58459"/>
    <cellStyle name="Normal 5 4 7 4 3" xfId="42494"/>
    <cellStyle name="Normal 5 4 7 4 4" xfId="42495"/>
    <cellStyle name="Normal 5 4 7 5" xfId="42496"/>
    <cellStyle name="Normal 5 4 7 5 2" xfId="42497"/>
    <cellStyle name="Normal 5 4 7 5 2 2" xfId="42498"/>
    <cellStyle name="Normal 5 4 7 5 2 3" xfId="58460"/>
    <cellStyle name="Normal 5 4 7 5 3" xfId="42499"/>
    <cellStyle name="Normal 5 4 7 5 4" xfId="42500"/>
    <cellStyle name="Normal 5 4 7 6" xfId="42501"/>
    <cellStyle name="Normal 5 4 7 6 2" xfId="42502"/>
    <cellStyle name="Normal 5 4 7 6 3" xfId="58461"/>
    <cellStyle name="Normal 5 4 7 7" xfId="42503"/>
    <cellStyle name="Normal 5 4 7 8" xfId="42504"/>
    <cellStyle name="Normal 5 4 8" xfId="42505"/>
    <cellStyle name="Normal 5 4 8 2" xfId="42506"/>
    <cellStyle name="Normal 5 4 8 2 2" xfId="42507"/>
    <cellStyle name="Normal 5 4 8 2 2 2" xfId="42508"/>
    <cellStyle name="Normal 5 4 8 2 2 2 2" xfId="42509"/>
    <cellStyle name="Normal 5 4 8 2 2 2 3" xfId="58462"/>
    <cellStyle name="Normal 5 4 8 2 2 3" xfId="42510"/>
    <cellStyle name="Normal 5 4 8 2 2 4" xfId="42511"/>
    <cellStyle name="Normal 5 4 8 2 3" xfId="42512"/>
    <cellStyle name="Normal 5 4 8 2 3 2" xfId="42513"/>
    <cellStyle name="Normal 5 4 8 2 3 2 2" xfId="42514"/>
    <cellStyle name="Normal 5 4 8 2 3 2 3" xfId="58463"/>
    <cellStyle name="Normal 5 4 8 2 3 3" xfId="42515"/>
    <cellStyle name="Normal 5 4 8 2 3 4" xfId="42516"/>
    <cellStyle name="Normal 5 4 8 2 4" xfId="42517"/>
    <cellStyle name="Normal 5 4 8 2 4 2" xfId="42518"/>
    <cellStyle name="Normal 5 4 8 2 4 3" xfId="58464"/>
    <cellStyle name="Normal 5 4 8 2 5" xfId="42519"/>
    <cellStyle name="Normal 5 4 8 2 6" xfId="42520"/>
    <cellStyle name="Normal 5 4 8 3" xfId="42521"/>
    <cellStyle name="Normal 5 4 8 3 2" xfId="42522"/>
    <cellStyle name="Normal 5 4 8 3 2 2" xfId="42523"/>
    <cellStyle name="Normal 5 4 8 3 2 3" xfId="58465"/>
    <cellStyle name="Normal 5 4 8 3 3" xfId="42524"/>
    <cellStyle name="Normal 5 4 8 3 4" xfId="42525"/>
    <cellStyle name="Normal 5 4 8 4" xfId="42526"/>
    <cellStyle name="Normal 5 4 8 4 2" xfId="42527"/>
    <cellStyle name="Normal 5 4 8 4 2 2" xfId="42528"/>
    <cellStyle name="Normal 5 4 8 4 2 3" xfId="58466"/>
    <cellStyle name="Normal 5 4 8 4 3" xfId="42529"/>
    <cellStyle name="Normal 5 4 8 4 4" xfId="42530"/>
    <cellStyle name="Normal 5 4 8 5" xfId="42531"/>
    <cellStyle name="Normal 5 4 8 5 2" xfId="42532"/>
    <cellStyle name="Normal 5 4 8 5 3" xfId="58467"/>
    <cellStyle name="Normal 5 4 8 6" xfId="42533"/>
    <cellStyle name="Normal 5 4 8 7" xfId="42534"/>
    <cellStyle name="Normal 5 4 9" xfId="42535"/>
    <cellStyle name="Normal 5 4 9 2" xfId="42536"/>
    <cellStyle name="Normal 5 4 9 2 2" xfId="42537"/>
    <cellStyle name="Normal 5 4 9 2 2 2" xfId="42538"/>
    <cellStyle name="Normal 5 4 9 2 2 3" xfId="58468"/>
    <cellStyle name="Normal 5 4 9 2 3" xfId="42539"/>
    <cellStyle name="Normal 5 4 9 2 4" xfId="42540"/>
    <cellStyle name="Normal 5 4 9 3" xfId="42541"/>
    <cellStyle name="Normal 5 4 9 3 2" xfId="42542"/>
    <cellStyle name="Normal 5 4 9 3 2 2" xfId="42543"/>
    <cellStyle name="Normal 5 4 9 3 2 3" xfId="58469"/>
    <cellStyle name="Normal 5 4 9 3 3" xfId="42544"/>
    <cellStyle name="Normal 5 4 9 3 4" xfId="42545"/>
    <cellStyle name="Normal 5 4 9 4" xfId="42546"/>
    <cellStyle name="Normal 5 4 9 4 2" xfId="42547"/>
    <cellStyle name="Normal 5 4 9 4 3" xfId="58470"/>
    <cellStyle name="Normal 5 4 9 5" xfId="42548"/>
    <cellStyle name="Normal 5 4 9 6" xfId="42549"/>
    <cellStyle name="Normal 5 5" xfId="42550"/>
    <cellStyle name="Normal 5 5 10" xfId="42551"/>
    <cellStyle name="Normal 5 5 10 2" xfId="42552"/>
    <cellStyle name="Normal 5 5 10 2 2" xfId="42553"/>
    <cellStyle name="Normal 5 5 10 2 3" xfId="58471"/>
    <cellStyle name="Normal 5 5 10 3" xfId="42554"/>
    <cellStyle name="Normal 5 5 10 4" xfId="42555"/>
    <cellStyle name="Normal 5 5 11" xfId="42556"/>
    <cellStyle name="Normal 5 5 11 2" xfId="42557"/>
    <cellStyle name="Normal 5 5 11 2 2" xfId="42558"/>
    <cellStyle name="Normal 5 5 11 2 3" xfId="58472"/>
    <cellStyle name="Normal 5 5 11 3" xfId="42559"/>
    <cellStyle name="Normal 5 5 11 4" xfId="42560"/>
    <cellStyle name="Normal 5 5 12" xfId="42561"/>
    <cellStyle name="Normal 5 5 12 2" xfId="42562"/>
    <cellStyle name="Normal 5 5 12 3" xfId="58473"/>
    <cellStyle name="Normal 5 5 13" xfId="42563"/>
    <cellStyle name="Normal 5 5 14" xfId="42564"/>
    <cellStyle name="Normal 5 5 2" xfId="42565"/>
    <cellStyle name="Normal 5 5 2 10" xfId="42566"/>
    <cellStyle name="Normal 5 5 2 11" xfId="42567"/>
    <cellStyle name="Normal 5 5 2 2" xfId="42568"/>
    <cellStyle name="Normal 5 5 2 2 10" xfId="42569"/>
    <cellStyle name="Normal 5 5 2 2 2" xfId="42570"/>
    <cellStyle name="Normal 5 5 2 2 2 2" xfId="42571"/>
    <cellStyle name="Normal 5 5 2 2 2 2 2" xfId="42572"/>
    <cellStyle name="Normal 5 5 2 2 2 2 2 2" xfId="42573"/>
    <cellStyle name="Normal 5 5 2 2 2 2 2 2 2" xfId="42574"/>
    <cellStyle name="Normal 5 5 2 2 2 2 2 2 2 2" xfId="42575"/>
    <cellStyle name="Normal 5 5 2 2 2 2 2 2 2 3" xfId="58474"/>
    <cellStyle name="Normal 5 5 2 2 2 2 2 2 3" xfId="42576"/>
    <cellStyle name="Normal 5 5 2 2 2 2 2 2 4" xfId="42577"/>
    <cellStyle name="Normal 5 5 2 2 2 2 2 3" xfId="42578"/>
    <cellStyle name="Normal 5 5 2 2 2 2 2 3 2" xfId="42579"/>
    <cellStyle name="Normal 5 5 2 2 2 2 2 3 2 2" xfId="42580"/>
    <cellStyle name="Normal 5 5 2 2 2 2 2 3 2 3" xfId="58475"/>
    <cellStyle name="Normal 5 5 2 2 2 2 2 3 3" xfId="42581"/>
    <cellStyle name="Normal 5 5 2 2 2 2 2 3 4" xfId="42582"/>
    <cellStyle name="Normal 5 5 2 2 2 2 2 4" xfId="42583"/>
    <cellStyle name="Normal 5 5 2 2 2 2 2 4 2" xfId="42584"/>
    <cellStyle name="Normal 5 5 2 2 2 2 2 4 3" xfId="58476"/>
    <cellStyle name="Normal 5 5 2 2 2 2 2 5" xfId="42585"/>
    <cellStyle name="Normal 5 5 2 2 2 2 2 6" xfId="42586"/>
    <cellStyle name="Normal 5 5 2 2 2 2 3" xfId="42587"/>
    <cellStyle name="Normal 5 5 2 2 2 2 3 2" xfId="42588"/>
    <cellStyle name="Normal 5 5 2 2 2 2 3 2 2" xfId="42589"/>
    <cellStyle name="Normal 5 5 2 2 2 2 3 2 3" xfId="58477"/>
    <cellStyle name="Normal 5 5 2 2 2 2 3 3" xfId="42590"/>
    <cellStyle name="Normal 5 5 2 2 2 2 3 4" xfId="42591"/>
    <cellStyle name="Normal 5 5 2 2 2 2 4" xfId="42592"/>
    <cellStyle name="Normal 5 5 2 2 2 2 4 2" xfId="42593"/>
    <cellStyle name="Normal 5 5 2 2 2 2 4 2 2" xfId="42594"/>
    <cellStyle name="Normal 5 5 2 2 2 2 4 2 3" xfId="58478"/>
    <cellStyle name="Normal 5 5 2 2 2 2 4 3" xfId="42595"/>
    <cellStyle name="Normal 5 5 2 2 2 2 4 4" xfId="42596"/>
    <cellStyle name="Normal 5 5 2 2 2 2 5" xfId="42597"/>
    <cellStyle name="Normal 5 5 2 2 2 2 5 2" xfId="42598"/>
    <cellStyle name="Normal 5 5 2 2 2 2 5 3" xfId="58479"/>
    <cellStyle name="Normal 5 5 2 2 2 2 6" xfId="42599"/>
    <cellStyle name="Normal 5 5 2 2 2 2 7" xfId="42600"/>
    <cellStyle name="Normal 5 5 2 2 2 3" xfId="42601"/>
    <cellStyle name="Normal 5 5 2 2 2 3 2" xfId="42602"/>
    <cellStyle name="Normal 5 5 2 2 2 3 2 2" xfId="42603"/>
    <cellStyle name="Normal 5 5 2 2 2 3 2 2 2" xfId="42604"/>
    <cellStyle name="Normal 5 5 2 2 2 3 2 2 3" xfId="58480"/>
    <cellStyle name="Normal 5 5 2 2 2 3 2 3" xfId="42605"/>
    <cellStyle name="Normal 5 5 2 2 2 3 2 4" xfId="42606"/>
    <cellStyle name="Normal 5 5 2 2 2 3 3" xfId="42607"/>
    <cellStyle name="Normal 5 5 2 2 2 3 3 2" xfId="42608"/>
    <cellStyle name="Normal 5 5 2 2 2 3 3 2 2" xfId="42609"/>
    <cellStyle name="Normal 5 5 2 2 2 3 3 2 3" xfId="58481"/>
    <cellStyle name="Normal 5 5 2 2 2 3 3 3" xfId="42610"/>
    <cellStyle name="Normal 5 5 2 2 2 3 3 4" xfId="42611"/>
    <cellStyle name="Normal 5 5 2 2 2 3 4" xfId="42612"/>
    <cellStyle name="Normal 5 5 2 2 2 3 4 2" xfId="42613"/>
    <cellStyle name="Normal 5 5 2 2 2 3 4 3" xfId="58482"/>
    <cellStyle name="Normal 5 5 2 2 2 3 5" xfId="42614"/>
    <cellStyle name="Normal 5 5 2 2 2 3 6" xfId="42615"/>
    <cellStyle name="Normal 5 5 2 2 2 4" xfId="42616"/>
    <cellStyle name="Normal 5 5 2 2 2 4 2" xfId="42617"/>
    <cellStyle name="Normal 5 5 2 2 2 4 2 2" xfId="42618"/>
    <cellStyle name="Normal 5 5 2 2 2 4 2 3" xfId="58483"/>
    <cellStyle name="Normal 5 5 2 2 2 4 3" xfId="42619"/>
    <cellStyle name="Normal 5 5 2 2 2 4 4" xfId="42620"/>
    <cellStyle name="Normal 5 5 2 2 2 5" xfId="42621"/>
    <cellStyle name="Normal 5 5 2 2 2 5 2" xfId="42622"/>
    <cellStyle name="Normal 5 5 2 2 2 5 2 2" xfId="42623"/>
    <cellStyle name="Normal 5 5 2 2 2 5 2 3" xfId="58484"/>
    <cellStyle name="Normal 5 5 2 2 2 5 3" xfId="42624"/>
    <cellStyle name="Normal 5 5 2 2 2 5 4" xfId="42625"/>
    <cellStyle name="Normal 5 5 2 2 2 6" xfId="42626"/>
    <cellStyle name="Normal 5 5 2 2 2 6 2" xfId="42627"/>
    <cellStyle name="Normal 5 5 2 2 2 6 3" xfId="58485"/>
    <cellStyle name="Normal 5 5 2 2 2 7" xfId="42628"/>
    <cellStyle name="Normal 5 5 2 2 2 8" xfId="42629"/>
    <cellStyle name="Normal 5 5 2 2 3" xfId="42630"/>
    <cellStyle name="Normal 5 5 2 2 3 2" xfId="42631"/>
    <cellStyle name="Normal 5 5 2 2 3 2 2" xfId="42632"/>
    <cellStyle name="Normal 5 5 2 2 3 2 2 2" xfId="42633"/>
    <cellStyle name="Normal 5 5 2 2 3 2 2 2 2" xfId="42634"/>
    <cellStyle name="Normal 5 5 2 2 3 2 2 2 3" xfId="58486"/>
    <cellStyle name="Normal 5 5 2 2 3 2 2 3" xfId="42635"/>
    <cellStyle name="Normal 5 5 2 2 3 2 2 4" xfId="42636"/>
    <cellStyle name="Normal 5 5 2 2 3 2 3" xfId="42637"/>
    <cellStyle name="Normal 5 5 2 2 3 2 3 2" xfId="42638"/>
    <cellStyle name="Normal 5 5 2 2 3 2 3 2 2" xfId="42639"/>
    <cellStyle name="Normal 5 5 2 2 3 2 3 2 3" xfId="58487"/>
    <cellStyle name="Normal 5 5 2 2 3 2 3 3" xfId="42640"/>
    <cellStyle name="Normal 5 5 2 2 3 2 3 4" xfId="42641"/>
    <cellStyle name="Normal 5 5 2 2 3 2 4" xfId="42642"/>
    <cellStyle name="Normal 5 5 2 2 3 2 4 2" xfId="42643"/>
    <cellStyle name="Normal 5 5 2 2 3 2 4 3" xfId="58488"/>
    <cellStyle name="Normal 5 5 2 2 3 2 5" xfId="42644"/>
    <cellStyle name="Normal 5 5 2 2 3 2 6" xfId="42645"/>
    <cellStyle name="Normal 5 5 2 2 3 3" xfId="42646"/>
    <cellStyle name="Normal 5 5 2 2 3 3 2" xfId="42647"/>
    <cellStyle name="Normal 5 5 2 2 3 3 2 2" xfId="42648"/>
    <cellStyle name="Normal 5 5 2 2 3 3 2 3" xfId="58489"/>
    <cellStyle name="Normal 5 5 2 2 3 3 3" xfId="42649"/>
    <cellStyle name="Normal 5 5 2 2 3 3 4" xfId="42650"/>
    <cellStyle name="Normal 5 5 2 2 3 4" xfId="42651"/>
    <cellStyle name="Normal 5 5 2 2 3 4 2" xfId="42652"/>
    <cellStyle name="Normal 5 5 2 2 3 4 2 2" xfId="42653"/>
    <cellStyle name="Normal 5 5 2 2 3 4 2 3" xfId="58490"/>
    <cellStyle name="Normal 5 5 2 2 3 4 3" xfId="42654"/>
    <cellStyle name="Normal 5 5 2 2 3 4 4" xfId="42655"/>
    <cellStyle name="Normal 5 5 2 2 3 5" xfId="42656"/>
    <cellStyle name="Normal 5 5 2 2 3 5 2" xfId="42657"/>
    <cellStyle name="Normal 5 5 2 2 3 5 3" xfId="58491"/>
    <cellStyle name="Normal 5 5 2 2 3 6" xfId="42658"/>
    <cellStyle name="Normal 5 5 2 2 3 7" xfId="42659"/>
    <cellStyle name="Normal 5 5 2 2 4" xfId="42660"/>
    <cellStyle name="Normal 5 5 2 2 4 2" xfId="42661"/>
    <cellStyle name="Normal 5 5 2 2 4 2 2" xfId="42662"/>
    <cellStyle name="Normal 5 5 2 2 4 2 2 2" xfId="42663"/>
    <cellStyle name="Normal 5 5 2 2 4 2 2 3" xfId="58492"/>
    <cellStyle name="Normal 5 5 2 2 4 2 3" xfId="42664"/>
    <cellStyle name="Normal 5 5 2 2 4 2 4" xfId="42665"/>
    <cellStyle name="Normal 5 5 2 2 4 3" xfId="42666"/>
    <cellStyle name="Normal 5 5 2 2 4 3 2" xfId="42667"/>
    <cellStyle name="Normal 5 5 2 2 4 3 2 2" xfId="42668"/>
    <cellStyle name="Normal 5 5 2 2 4 3 2 3" xfId="58493"/>
    <cellStyle name="Normal 5 5 2 2 4 3 3" xfId="42669"/>
    <cellStyle name="Normal 5 5 2 2 4 3 4" xfId="42670"/>
    <cellStyle name="Normal 5 5 2 2 4 4" xfId="42671"/>
    <cellStyle name="Normal 5 5 2 2 4 4 2" xfId="42672"/>
    <cellStyle name="Normal 5 5 2 2 4 4 3" xfId="58494"/>
    <cellStyle name="Normal 5 5 2 2 4 5" xfId="42673"/>
    <cellStyle name="Normal 5 5 2 2 4 6" xfId="42674"/>
    <cellStyle name="Normal 5 5 2 2 5" xfId="42675"/>
    <cellStyle name="Normal 5 5 2 2 5 2" xfId="42676"/>
    <cellStyle name="Normal 5 5 2 2 5 2 2" xfId="42677"/>
    <cellStyle name="Normal 5 5 2 2 5 2 2 2" xfId="42678"/>
    <cellStyle name="Normal 5 5 2 2 5 2 2 3" xfId="58495"/>
    <cellStyle name="Normal 5 5 2 2 5 2 3" xfId="42679"/>
    <cellStyle name="Normal 5 5 2 2 5 2 4" xfId="42680"/>
    <cellStyle name="Normal 5 5 2 2 5 3" xfId="42681"/>
    <cellStyle name="Normal 5 5 2 2 5 3 2" xfId="42682"/>
    <cellStyle name="Normal 5 5 2 2 5 3 3" xfId="58496"/>
    <cellStyle name="Normal 5 5 2 2 5 4" xfId="42683"/>
    <cellStyle name="Normal 5 5 2 2 5 5" xfId="42684"/>
    <cellStyle name="Normal 5 5 2 2 6" xfId="42685"/>
    <cellStyle name="Normal 5 5 2 2 6 2" xfId="42686"/>
    <cellStyle name="Normal 5 5 2 2 6 2 2" xfId="42687"/>
    <cellStyle name="Normal 5 5 2 2 6 2 3" xfId="58497"/>
    <cellStyle name="Normal 5 5 2 2 6 3" xfId="42688"/>
    <cellStyle name="Normal 5 5 2 2 6 4" xfId="42689"/>
    <cellStyle name="Normal 5 5 2 2 7" xfId="42690"/>
    <cellStyle name="Normal 5 5 2 2 7 2" xfId="42691"/>
    <cellStyle name="Normal 5 5 2 2 7 2 2" xfId="42692"/>
    <cellStyle name="Normal 5 5 2 2 7 2 3" xfId="58498"/>
    <cellStyle name="Normal 5 5 2 2 7 3" xfId="42693"/>
    <cellStyle name="Normal 5 5 2 2 7 4" xfId="42694"/>
    <cellStyle name="Normal 5 5 2 2 8" xfId="42695"/>
    <cellStyle name="Normal 5 5 2 2 8 2" xfId="42696"/>
    <cellStyle name="Normal 5 5 2 2 8 3" xfId="58499"/>
    <cellStyle name="Normal 5 5 2 2 9" xfId="42697"/>
    <cellStyle name="Normal 5 5 2 3" xfId="42698"/>
    <cellStyle name="Normal 5 5 2 3 2" xfId="42699"/>
    <cellStyle name="Normal 5 5 2 3 2 2" xfId="42700"/>
    <cellStyle name="Normal 5 5 2 3 2 2 2" xfId="42701"/>
    <cellStyle name="Normal 5 5 2 3 2 2 2 2" xfId="42702"/>
    <cellStyle name="Normal 5 5 2 3 2 2 2 2 2" xfId="42703"/>
    <cellStyle name="Normal 5 5 2 3 2 2 2 2 3" xfId="58500"/>
    <cellStyle name="Normal 5 5 2 3 2 2 2 3" xfId="42704"/>
    <cellStyle name="Normal 5 5 2 3 2 2 2 4" xfId="42705"/>
    <cellStyle name="Normal 5 5 2 3 2 2 3" xfId="42706"/>
    <cellStyle name="Normal 5 5 2 3 2 2 3 2" xfId="42707"/>
    <cellStyle name="Normal 5 5 2 3 2 2 3 2 2" xfId="42708"/>
    <cellStyle name="Normal 5 5 2 3 2 2 3 2 3" xfId="58501"/>
    <cellStyle name="Normal 5 5 2 3 2 2 3 3" xfId="42709"/>
    <cellStyle name="Normal 5 5 2 3 2 2 3 4" xfId="42710"/>
    <cellStyle name="Normal 5 5 2 3 2 2 4" xfId="42711"/>
    <cellStyle name="Normal 5 5 2 3 2 2 4 2" xfId="42712"/>
    <cellStyle name="Normal 5 5 2 3 2 2 4 3" xfId="58502"/>
    <cellStyle name="Normal 5 5 2 3 2 2 5" xfId="42713"/>
    <cellStyle name="Normal 5 5 2 3 2 2 6" xfId="42714"/>
    <cellStyle name="Normal 5 5 2 3 2 3" xfId="42715"/>
    <cellStyle name="Normal 5 5 2 3 2 3 2" xfId="42716"/>
    <cellStyle name="Normal 5 5 2 3 2 3 2 2" xfId="42717"/>
    <cellStyle name="Normal 5 5 2 3 2 3 2 3" xfId="58503"/>
    <cellStyle name="Normal 5 5 2 3 2 3 3" xfId="42718"/>
    <cellStyle name="Normal 5 5 2 3 2 3 4" xfId="42719"/>
    <cellStyle name="Normal 5 5 2 3 2 4" xfId="42720"/>
    <cellStyle name="Normal 5 5 2 3 2 4 2" xfId="42721"/>
    <cellStyle name="Normal 5 5 2 3 2 4 2 2" xfId="42722"/>
    <cellStyle name="Normal 5 5 2 3 2 4 2 3" xfId="58504"/>
    <cellStyle name="Normal 5 5 2 3 2 4 3" xfId="42723"/>
    <cellStyle name="Normal 5 5 2 3 2 4 4" xfId="42724"/>
    <cellStyle name="Normal 5 5 2 3 2 5" xfId="42725"/>
    <cellStyle name="Normal 5 5 2 3 2 5 2" xfId="42726"/>
    <cellStyle name="Normal 5 5 2 3 2 5 3" xfId="58505"/>
    <cellStyle name="Normal 5 5 2 3 2 6" xfId="42727"/>
    <cellStyle name="Normal 5 5 2 3 2 7" xfId="42728"/>
    <cellStyle name="Normal 5 5 2 3 3" xfId="42729"/>
    <cellStyle name="Normal 5 5 2 3 3 2" xfId="42730"/>
    <cellStyle name="Normal 5 5 2 3 3 2 2" xfId="42731"/>
    <cellStyle name="Normal 5 5 2 3 3 2 2 2" xfId="42732"/>
    <cellStyle name="Normal 5 5 2 3 3 2 2 3" xfId="58506"/>
    <cellStyle name="Normal 5 5 2 3 3 2 3" xfId="42733"/>
    <cellStyle name="Normal 5 5 2 3 3 2 4" xfId="42734"/>
    <cellStyle name="Normal 5 5 2 3 3 3" xfId="42735"/>
    <cellStyle name="Normal 5 5 2 3 3 3 2" xfId="42736"/>
    <cellStyle name="Normal 5 5 2 3 3 3 2 2" xfId="42737"/>
    <cellStyle name="Normal 5 5 2 3 3 3 2 3" xfId="58507"/>
    <cellStyle name="Normal 5 5 2 3 3 3 3" xfId="42738"/>
    <cellStyle name="Normal 5 5 2 3 3 3 4" xfId="42739"/>
    <cellStyle name="Normal 5 5 2 3 3 4" xfId="42740"/>
    <cellStyle name="Normal 5 5 2 3 3 4 2" xfId="42741"/>
    <cellStyle name="Normal 5 5 2 3 3 4 3" xfId="58508"/>
    <cellStyle name="Normal 5 5 2 3 3 5" xfId="42742"/>
    <cellStyle name="Normal 5 5 2 3 3 6" xfId="42743"/>
    <cellStyle name="Normal 5 5 2 3 4" xfId="42744"/>
    <cellStyle name="Normal 5 5 2 3 4 2" xfId="42745"/>
    <cellStyle name="Normal 5 5 2 3 4 2 2" xfId="42746"/>
    <cellStyle name="Normal 5 5 2 3 4 2 3" xfId="58509"/>
    <cellStyle name="Normal 5 5 2 3 4 3" xfId="42747"/>
    <cellStyle name="Normal 5 5 2 3 4 4" xfId="42748"/>
    <cellStyle name="Normal 5 5 2 3 5" xfId="42749"/>
    <cellStyle name="Normal 5 5 2 3 5 2" xfId="42750"/>
    <cellStyle name="Normal 5 5 2 3 5 2 2" xfId="42751"/>
    <cellStyle name="Normal 5 5 2 3 5 2 3" xfId="58510"/>
    <cellStyle name="Normal 5 5 2 3 5 3" xfId="42752"/>
    <cellStyle name="Normal 5 5 2 3 5 4" xfId="42753"/>
    <cellStyle name="Normal 5 5 2 3 6" xfId="42754"/>
    <cellStyle name="Normal 5 5 2 3 6 2" xfId="42755"/>
    <cellStyle name="Normal 5 5 2 3 6 3" xfId="58511"/>
    <cellStyle name="Normal 5 5 2 3 7" xfId="42756"/>
    <cellStyle name="Normal 5 5 2 3 8" xfId="42757"/>
    <cellStyle name="Normal 5 5 2 4" xfId="42758"/>
    <cellStyle name="Normal 5 5 2 4 2" xfId="42759"/>
    <cellStyle name="Normal 5 5 2 4 2 2" xfId="42760"/>
    <cellStyle name="Normal 5 5 2 4 2 2 2" xfId="42761"/>
    <cellStyle name="Normal 5 5 2 4 2 2 2 2" xfId="42762"/>
    <cellStyle name="Normal 5 5 2 4 2 2 2 3" xfId="58512"/>
    <cellStyle name="Normal 5 5 2 4 2 2 3" xfId="42763"/>
    <cellStyle name="Normal 5 5 2 4 2 2 4" xfId="42764"/>
    <cellStyle name="Normal 5 5 2 4 2 3" xfId="42765"/>
    <cellStyle name="Normal 5 5 2 4 2 3 2" xfId="42766"/>
    <cellStyle name="Normal 5 5 2 4 2 3 2 2" xfId="42767"/>
    <cellStyle name="Normal 5 5 2 4 2 3 2 3" xfId="58513"/>
    <cellStyle name="Normal 5 5 2 4 2 3 3" xfId="42768"/>
    <cellStyle name="Normal 5 5 2 4 2 3 4" xfId="42769"/>
    <cellStyle name="Normal 5 5 2 4 2 4" xfId="42770"/>
    <cellStyle name="Normal 5 5 2 4 2 4 2" xfId="42771"/>
    <cellStyle name="Normal 5 5 2 4 2 4 3" xfId="58514"/>
    <cellStyle name="Normal 5 5 2 4 2 5" xfId="42772"/>
    <cellStyle name="Normal 5 5 2 4 2 6" xfId="42773"/>
    <cellStyle name="Normal 5 5 2 4 3" xfId="42774"/>
    <cellStyle name="Normal 5 5 2 4 3 2" xfId="42775"/>
    <cellStyle name="Normal 5 5 2 4 3 2 2" xfId="42776"/>
    <cellStyle name="Normal 5 5 2 4 3 2 3" xfId="58515"/>
    <cellStyle name="Normal 5 5 2 4 3 3" xfId="42777"/>
    <cellStyle name="Normal 5 5 2 4 3 4" xfId="42778"/>
    <cellStyle name="Normal 5 5 2 4 4" xfId="42779"/>
    <cellStyle name="Normal 5 5 2 4 4 2" xfId="42780"/>
    <cellStyle name="Normal 5 5 2 4 4 2 2" xfId="42781"/>
    <cellStyle name="Normal 5 5 2 4 4 2 3" xfId="58516"/>
    <cellStyle name="Normal 5 5 2 4 4 3" xfId="42782"/>
    <cellStyle name="Normal 5 5 2 4 4 4" xfId="42783"/>
    <cellStyle name="Normal 5 5 2 4 5" xfId="42784"/>
    <cellStyle name="Normal 5 5 2 4 5 2" xfId="42785"/>
    <cellStyle name="Normal 5 5 2 4 5 3" xfId="58517"/>
    <cellStyle name="Normal 5 5 2 4 6" xfId="42786"/>
    <cellStyle name="Normal 5 5 2 4 7" xfId="42787"/>
    <cellStyle name="Normal 5 5 2 5" xfId="42788"/>
    <cellStyle name="Normal 5 5 2 5 2" xfId="42789"/>
    <cellStyle name="Normal 5 5 2 5 2 2" xfId="42790"/>
    <cellStyle name="Normal 5 5 2 5 2 2 2" xfId="42791"/>
    <cellStyle name="Normal 5 5 2 5 2 2 3" xfId="58518"/>
    <cellStyle name="Normal 5 5 2 5 2 3" xfId="42792"/>
    <cellStyle name="Normal 5 5 2 5 2 4" xfId="42793"/>
    <cellStyle name="Normal 5 5 2 5 3" xfId="42794"/>
    <cellStyle name="Normal 5 5 2 5 3 2" xfId="42795"/>
    <cellStyle name="Normal 5 5 2 5 3 2 2" xfId="42796"/>
    <cellStyle name="Normal 5 5 2 5 3 2 3" xfId="58519"/>
    <cellStyle name="Normal 5 5 2 5 3 3" xfId="42797"/>
    <cellStyle name="Normal 5 5 2 5 3 4" xfId="42798"/>
    <cellStyle name="Normal 5 5 2 5 4" xfId="42799"/>
    <cellStyle name="Normal 5 5 2 5 4 2" xfId="42800"/>
    <cellStyle name="Normal 5 5 2 5 4 3" xfId="58520"/>
    <cellStyle name="Normal 5 5 2 5 5" xfId="42801"/>
    <cellStyle name="Normal 5 5 2 5 6" xfId="42802"/>
    <cellStyle name="Normal 5 5 2 6" xfId="42803"/>
    <cellStyle name="Normal 5 5 2 6 2" xfId="42804"/>
    <cellStyle name="Normal 5 5 2 6 2 2" xfId="42805"/>
    <cellStyle name="Normal 5 5 2 6 2 2 2" xfId="42806"/>
    <cellStyle name="Normal 5 5 2 6 2 2 3" xfId="58521"/>
    <cellStyle name="Normal 5 5 2 6 2 3" xfId="42807"/>
    <cellStyle name="Normal 5 5 2 6 2 4" xfId="42808"/>
    <cellStyle name="Normal 5 5 2 6 3" xfId="42809"/>
    <cellStyle name="Normal 5 5 2 6 3 2" xfId="42810"/>
    <cellStyle name="Normal 5 5 2 6 3 3" xfId="58522"/>
    <cellStyle name="Normal 5 5 2 6 4" xfId="42811"/>
    <cellStyle name="Normal 5 5 2 6 5" xfId="42812"/>
    <cellStyle name="Normal 5 5 2 7" xfId="42813"/>
    <cellStyle name="Normal 5 5 2 7 2" xfId="42814"/>
    <cellStyle name="Normal 5 5 2 7 2 2" xfId="42815"/>
    <cellStyle name="Normal 5 5 2 7 2 3" xfId="58523"/>
    <cellStyle name="Normal 5 5 2 7 3" xfId="42816"/>
    <cellStyle name="Normal 5 5 2 7 4" xfId="42817"/>
    <cellStyle name="Normal 5 5 2 8" xfId="42818"/>
    <cellStyle name="Normal 5 5 2 8 2" xfId="42819"/>
    <cellStyle name="Normal 5 5 2 8 2 2" xfId="42820"/>
    <cellStyle name="Normal 5 5 2 8 2 3" xfId="58524"/>
    <cellStyle name="Normal 5 5 2 8 3" xfId="42821"/>
    <cellStyle name="Normal 5 5 2 8 4" xfId="42822"/>
    <cellStyle name="Normal 5 5 2 9" xfId="42823"/>
    <cellStyle name="Normal 5 5 2 9 2" xfId="42824"/>
    <cellStyle name="Normal 5 5 2 9 3" xfId="58525"/>
    <cellStyle name="Normal 5 5 3" xfId="42825"/>
    <cellStyle name="Normal 5 5 3 10" xfId="42826"/>
    <cellStyle name="Normal 5 5 3 2" xfId="42827"/>
    <cellStyle name="Normal 5 5 3 2 2" xfId="42828"/>
    <cellStyle name="Normal 5 5 3 2 2 2" xfId="42829"/>
    <cellStyle name="Normal 5 5 3 2 2 2 2" xfId="42830"/>
    <cellStyle name="Normal 5 5 3 2 2 2 2 2" xfId="42831"/>
    <cellStyle name="Normal 5 5 3 2 2 2 2 2 2" xfId="42832"/>
    <cellStyle name="Normal 5 5 3 2 2 2 2 2 3" xfId="58526"/>
    <cellStyle name="Normal 5 5 3 2 2 2 2 3" xfId="42833"/>
    <cellStyle name="Normal 5 5 3 2 2 2 2 4" xfId="42834"/>
    <cellStyle name="Normal 5 5 3 2 2 2 3" xfId="42835"/>
    <cellStyle name="Normal 5 5 3 2 2 2 3 2" xfId="42836"/>
    <cellStyle name="Normal 5 5 3 2 2 2 3 2 2" xfId="42837"/>
    <cellStyle name="Normal 5 5 3 2 2 2 3 2 3" xfId="58527"/>
    <cellStyle name="Normal 5 5 3 2 2 2 3 3" xfId="42838"/>
    <cellStyle name="Normal 5 5 3 2 2 2 3 4" xfId="42839"/>
    <cellStyle name="Normal 5 5 3 2 2 2 4" xfId="42840"/>
    <cellStyle name="Normal 5 5 3 2 2 2 4 2" xfId="42841"/>
    <cellStyle name="Normal 5 5 3 2 2 2 4 3" xfId="58528"/>
    <cellStyle name="Normal 5 5 3 2 2 2 5" xfId="42842"/>
    <cellStyle name="Normal 5 5 3 2 2 2 6" xfId="42843"/>
    <cellStyle name="Normal 5 5 3 2 2 3" xfId="42844"/>
    <cellStyle name="Normal 5 5 3 2 2 3 2" xfId="42845"/>
    <cellStyle name="Normal 5 5 3 2 2 3 2 2" xfId="42846"/>
    <cellStyle name="Normal 5 5 3 2 2 3 2 3" xfId="58529"/>
    <cellStyle name="Normal 5 5 3 2 2 3 3" xfId="42847"/>
    <cellStyle name="Normal 5 5 3 2 2 3 4" xfId="42848"/>
    <cellStyle name="Normal 5 5 3 2 2 4" xfId="42849"/>
    <cellStyle name="Normal 5 5 3 2 2 4 2" xfId="42850"/>
    <cellStyle name="Normal 5 5 3 2 2 4 2 2" xfId="42851"/>
    <cellStyle name="Normal 5 5 3 2 2 4 2 3" xfId="58530"/>
    <cellStyle name="Normal 5 5 3 2 2 4 3" xfId="42852"/>
    <cellStyle name="Normal 5 5 3 2 2 4 4" xfId="42853"/>
    <cellStyle name="Normal 5 5 3 2 2 5" xfId="42854"/>
    <cellStyle name="Normal 5 5 3 2 2 5 2" xfId="42855"/>
    <cellStyle name="Normal 5 5 3 2 2 5 3" xfId="58531"/>
    <cellStyle name="Normal 5 5 3 2 2 6" xfId="42856"/>
    <cellStyle name="Normal 5 5 3 2 2 7" xfId="42857"/>
    <cellStyle name="Normal 5 5 3 2 3" xfId="42858"/>
    <cellStyle name="Normal 5 5 3 2 3 2" xfId="42859"/>
    <cellStyle name="Normal 5 5 3 2 3 2 2" xfId="42860"/>
    <cellStyle name="Normal 5 5 3 2 3 2 2 2" xfId="42861"/>
    <cellStyle name="Normal 5 5 3 2 3 2 2 3" xfId="58532"/>
    <cellStyle name="Normal 5 5 3 2 3 2 3" xfId="42862"/>
    <cellStyle name="Normal 5 5 3 2 3 2 4" xfId="42863"/>
    <cellStyle name="Normal 5 5 3 2 3 3" xfId="42864"/>
    <cellStyle name="Normal 5 5 3 2 3 3 2" xfId="42865"/>
    <cellStyle name="Normal 5 5 3 2 3 3 2 2" xfId="42866"/>
    <cellStyle name="Normal 5 5 3 2 3 3 2 3" xfId="58533"/>
    <cellStyle name="Normal 5 5 3 2 3 3 3" xfId="42867"/>
    <cellStyle name="Normal 5 5 3 2 3 3 4" xfId="42868"/>
    <cellStyle name="Normal 5 5 3 2 3 4" xfId="42869"/>
    <cellStyle name="Normal 5 5 3 2 3 4 2" xfId="42870"/>
    <cellStyle name="Normal 5 5 3 2 3 4 3" xfId="58534"/>
    <cellStyle name="Normal 5 5 3 2 3 5" xfId="42871"/>
    <cellStyle name="Normal 5 5 3 2 3 6" xfId="42872"/>
    <cellStyle name="Normal 5 5 3 2 4" xfId="42873"/>
    <cellStyle name="Normal 5 5 3 2 4 2" xfId="42874"/>
    <cellStyle name="Normal 5 5 3 2 4 2 2" xfId="42875"/>
    <cellStyle name="Normal 5 5 3 2 4 2 3" xfId="58535"/>
    <cellStyle name="Normal 5 5 3 2 4 3" xfId="42876"/>
    <cellStyle name="Normal 5 5 3 2 4 4" xfId="42877"/>
    <cellStyle name="Normal 5 5 3 2 5" xfId="42878"/>
    <cellStyle name="Normal 5 5 3 2 5 2" xfId="42879"/>
    <cellStyle name="Normal 5 5 3 2 5 2 2" xfId="42880"/>
    <cellStyle name="Normal 5 5 3 2 5 2 3" xfId="58536"/>
    <cellStyle name="Normal 5 5 3 2 5 3" xfId="42881"/>
    <cellStyle name="Normal 5 5 3 2 5 4" xfId="42882"/>
    <cellStyle name="Normal 5 5 3 2 6" xfId="42883"/>
    <cellStyle name="Normal 5 5 3 2 6 2" xfId="42884"/>
    <cellStyle name="Normal 5 5 3 2 6 3" xfId="58537"/>
    <cellStyle name="Normal 5 5 3 2 7" xfId="42885"/>
    <cellStyle name="Normal 5 5 3 2 8" xfId="42886"/>
    <cellStyle name="Normal 5 5 3 3" xfId="42887"/>
    <cellStyle name="Normal 5 5 3 3 2" xfId="42888"/>
    <cellStyle name="Normal 5 5 3 3 2 2" xfId="42889"/>
    <cellStyle name="Normal 5 5 3 3 2 2 2" xfId="42890"/>
    <cellStyle name="Normal 5 5 3 3 2 2 2 2" xfId="42891"/>
    <cellStyle name="Normal 5 5 3 3 2 2 2 3" xfId="58538"/>
    <cellStyle name="Normal 5 5 3 3 2 2 3" xfId="42892"/>
    <cellStyle name="Normal 5 5 3 3 2 2 4" xfId="42893"/>
    <cellStyle name="Normal 5 5 3 3 2 3" xfId="42894"/>
    <cellStyle name="Normal 5 5 3 3 2 3 2" xfId="42895"/>
    <cellStyle name="Normal 5 5 3 3 2 3 2 2" xfId="42896"/>
    <cellStyle name="Normal 5 5 3 3 2 3 2 3" xfId="58539"/>
    <cellStyle name="Normal 5 5 3 3 2 3 3" xfId="42897"/>
    <cellStyle name="Normal 5 5 3 3 2 3 4" xfId="42898"/>
    <cellStyle name="Normal 5 5 3 3 2 4" xfId="42899"/>
    <cellStyle name="Normal 5 5 3 3 2 4 2" xfId="42900"/>
    <cellStyle name="Normal 5 5 3 3 2 4 3" xfId="58540"/>
    <cellStyle name="Normal 5 5 3 3 2 5" xfId="42901"/>
    <cellStyle name="Normal 5 5 3 3 2 6" xfId="42902"/>
    <cellStyle name="Normal 5 5 3 3 3" xfId="42903"/>
    <cellStyle name="Normal 5 5 3 3 3 2" xfId="42904"/>
    <cellStyle name="Normal 5 5 3 3 3 2 2" xfId="42905"/>
    <cellStyle name="Normal 5 5 3 3 3 2 3" xfId="58541"/>
    <cellStyle name="Normal 5 5 3 3 3 3" xfId="42906"/>
    <cellStyle name="Normal 5 5 3 3 3 4" xfId="42907"/>
    <cellStyle name="Normal 5 5 3 3 4" xfId="42908"/>
    <cellStyle name="Normal 5 5 3 3 4 2" xfId="42909"/>
    <cellStyle name="Normal 5 5 3 3 4 2 2" xfId="42910"/>
    <cellStyle name="Normal 5 5 3 3 4 2 3" xfId="58542"/>
    <cellStyle name="Normal 5 5 3 3 4 3" xfId="42911"/>
    <cellStyle name="Normal 5 5 3 3 4 4" xfId="42912"/>
    <cellStyle name="Normal 5 5 3 3 5" xfId="42913"/>
    <cellStyle name="Normal 5 5 3 3 5 2" xfId="42914"/>
    <cellStyle name="Normal 5 5 3 3 5 3" xfId="58543"/>
    <cellStyle name="Normal 5 5 3 3 6" xfId="42915"/>
    <cellStyle name="Normal 5 5 3 3 7" xfId="42916"/>
    <cellStyle name="Normal 5 5 3 4" xfId="42917"/>
    <cellStyle name="Normal 5 5 3 4 2" xfId="42918"/>
    <cellStyle name="Normal 5 5 3 4 2 2" xfId="42919"/>
    <cellStyle name="Normal 5 5 3 4 2 2 2" xfId="42920"/>
    <cellStyle name="Normal 5 5 3 4 2 2 3" xfId="58544"/>
    <cellStyle name="Normal 5 5 3 4 2 3" xfId="42921"/>
    <cellStyle name="Normal 5 5 3 4 2 4" xfId="42922"/>
    <cellStyle name="Normal 5 5 3 4 3" xfId="42923"/>
    <cellStyle name="Normal 5 5 3 4 3 2" xfId="42924"/>
    <cellStyle name="Normal 5 5 3 4 3 2 2" xfId="42925"/>
    <cellStyle name="Normal 5 5 3 4 3 2 3" xfId="58545"/>
    <cellStyle name="Normal 5 5 3 4 3 3" xfId="42926"/>
    <cellStyle name="Normal 5 5 3 4 3 4" xfId="42927"/>
    <cellStyle name="Normal 5 5 3 4 4" xfId="42928"/>
    <cellStyle name="Normal 5 5 3 4 4 2" xfId="42929"/>
    <cellStyle name="Normal 5 5 3 4 4 3" xfId="58546"/>
    <cellStyle name="Normal 5 5 3 4 5" xfId="42930"/>
    <cellStyle name="Normal 5 5 3 4 6" xfId="42931"/>
    <cellStyle name="Normal 5 5 3 5" xfId="42932"/>
    <cellStyle name="Normal 5 5 3 5 2" xfId="42933"/>
    <cellStyle name="Normal 5 5 3 5 2 2" xfId="42934"/>
    <cellStyle name="Normal 5 5 3 5 2 2 2" xfId="42935"/>
    <cellStyle name="Normal 5 5 3 5 2 2 3" xfId="58547"/>
    <cellStyle name="Normal 5 5 3 5 2 3" xfId="42936"/>
    <cellStyle name="Normal 5 5 3 5 2 4" xfId="42937"/>
    <cellStyle name="Normal 5 5 3 5 3" xfId="42938"/>
    <cellStyle name="Normal 5 5 3 5 3 2" xfId="42939"/>
    <cellStyle name="Normal 5 5 3 5 3 3" xfId="58548"/>
    <cellStyle name="Normal 5 5 3 5 4" xfId="42940"/>
    <cellStyle name="Normal 5 5 3 5 5" xfId="42941"/>
    <cellStyle name="Normal 5 5 3 6" xfId="42942"/>
    <cellStyle name="Normal 5 5 3 6 2" xfId="42943"/>
    <cellStyle name="Normal 5 5 3 6 2 2" xfId="42944"/>
    <cellStyle name="Normal 5 5 3 6 2 3" xfId="58549"/>
    <cellStyle name="Normal 5 5 3 6 3" xfId="42945"/>
    <cellStyle name="Normal 5 5 3 6 4" xfId="42946"/>
    <cellStyle name="Normal 5 5 3 7" xfId="42947"/>
    <cellStyle name="Normal 5 5 3 7 2" xfId="42948"/>
    <cellStyle name="Normal 5 5 3 7 2 2" xfId="42949"/>
    <cellStyle name="Normal 5 5 3 7 2 3" xfId="58550"/>
    <cellStyle name="Normal 5 5 3 7 3" xfId="42950"/>
    <cellStyle name="Normal 5 5 3 7 4" xfId="42951"/>
    <cellStyle name="Normal 5 5 3 8" xfId="42952"/>
    <cellStyle name="Normal 5 5 3 8 2" xfId="42953"/>
    <cellStyle name="Normal 5 5 3 8 3" xfId="58551"/>
    <cellStyle name="Normal 5 5 3 9" xfId="42954"/>
    <cellStyle name="Normal 5 5 4" xfId="42955"/>
    <cellStyle name="Normal 5 5 4 10" xfId="42956"/>
    <cellStyle name="Normal 5 5 4 2" xfId="42957"/>
    <cellStyle name="Normal 5 5 4 2 2" xfId="42958"/>
    <cellStyle name="Normal 5 5 4 2 2 2" xfId="42959"/>
    <cellStyle name="Normal 5 5 4 2 2 2 2" xfId="42960"/>
    <cellStyle name="Normal 5 5 4 2 2 2 2 2" xfId="42961"/>
    <cellStyle name="Normal 5 5 4 2 2 2 2 2 2" xfId="42962"/>
    <cellStyle name="Normal 5 5 4 2 2 2 2 2 3" xfId="58552"/>
    <cellStyle name="Normal 5 5 4 2 2 2 2 3" xfId="42963"/>
    <cellStyle name="Normal 5 5 4 2 2 2 2 4" xfId="42964"/>
    <cellStyle name="Normal 5 5 4 2 2 2 3" xfId="42965"/>
    <cellStyle name="Normal 5 5 4 2 2 2 3 2" xfId="42966"/>
    <cellStyle name="Normal 5 5 4 2 2 2 3 2 2" xfId="42967"/>
    <cellStyle name="Normal 5 5 4 2 2 2 3 2 3" xfId="58553"/>
    <cellStyle name="Normal 5 5 4 2 2 2 3 3" xfId="42968"/>
    <cellStyle name="Normal 5 5 4 2 2 2 3 4" xfId="42969"/>
    <cellStyle name="Normal 5 5 4 2 2 2 4" xfId="42970"/>
    <cellStyle name="Normal 5 5 4 2 2 2 4 2" xfId="42971"/>
    <cellStyle name="Normal 5 5 4 2 2 2 4 3" xfId="58554"/>
    <cellStyle name="Normal 5 5 4 2 2 2 5" xfId="42972"/>
    <cellStyle name="Normal 5 5 4 2 2 2 6" xfId="42973"/>
    <cellStyle name="Normal 5 5 4 2 2 3" xfId="42974"/>
    <cellStyle name="Normal 5 5 4 2 2 3 2" xfId="42975"/>
    <cellStyle name="Normal 5 5 4 2 2 3 2 2" xfId="42976"/>
    <cellStyle name="Normal 5 5 4 2 2 3 2 3" xfId="58555"/>
    <cellStyle name="Normal 5 5 4 2 2 3 3" xfId="42977"/>
    <cellStyle name="Normal 5 5 4 2 2 3 4" xfId="42978"/>
    <cellStyle name="Normal 5 5 4 2 2 4" xfId="42979"/>
    <cellStyle name="Normal 5 5 4 2 2 4 2" xfId="42980"/>
    <cellStyle name="Normal 5 5 4 2 2 4 2 2" xfId="42981"/>
    <cellStyle name="Normal 5 5 4 2 2 4 2 3" xfId="58556"/>
    <cellStyle name="Normal 5 5 4 2 2 4 3" xfId="42982"/>
    <cellStyle name="Normal 5 5 4 2 2 4 4" xfId="42983"/>
    <cellStyle name="Normal 5 5 4 2 2 5" xfId="42984"/>
    <cellStyle name="Normal 5 5 4 2 2 5 2" xfId="42985"/>
    <cellStyle name="Normal 5 5 4 2 2 5 3" xfId="58557"/>
    <cellStyle name="Normal 5 5 4 2 2 6" xfId="42986"/>
    <cellStyle name="Normal 5 5 4 2 2 7" xfId="42987"/>
    <cellStyle name="Normal 5 5 4 2 3" xfId="42988"/>
    <cellStyle name="Normal 5 5 4 2 3 2" xfId="42989"/>
    <cellStyle name="Normal 5 5 4 2 3 2 2" xfId="42990"/>
    <cellStyle name="Normal 5 5 4 2 3 2 2 2" xfId="42991"/>
    <cellStyle name="Normal 5 5 4 2 3 2 2 3" xfId="58558"/>
    <cellStyle name="Normal 5 5 4 2 3 2 3" xfId="42992"/>
    <cellStyle name="Normal 5 5 4 2 3 2 4" xfId="42993"/>
    <cellStyle name="Normal 5 5 4 2 3 3" xfId="42994"/>
    <cellStyle name="Normal 5 5 4 2 3 3 2" xfId="42995"/>
    <cellStyle name="Normal 5 5 4 2 3 3 2 2" xfId="42996"/>
    <cellStyle name="Normal 5 5 4 2 3 3 2 3" xfId="58559"/>
    <cellStyle name="Normal 5 5 4 2 3 3 3" xfId="42997"/>
    <cellStyle name="Normal 5 5 4 2 3 3 4" xfId="42998"/>
    <cellStyle name="Normal 5 5 4 2 3 4" xfId="42999"/>
    <cellStyle name="Normal 5 5 4 2 3 4 2" xfId="43000"/>
    <cellStyle name="Normal 5 5 4 2 3 4 3" xfId="58560"/>
    <cellStyle name="Normal 5 5 4 2 3 5" xfId="43001"/>
    <cellStyle name="Normal 5 5 4 2 3 6" xfId="43002"/>
    <cellStyle name="Normal 5 5 4 2 4" xfId="43003"/>
    <cellStyle name="Normal 5 5 4 2 4 2" xfId="43004"/>
    <cellStyle name="Normal 5 5 4 2 4 2 2" xfId="43005"/>
    <cellStyle name="Normal 5 5 4 2 4 2 3" xfId="58561"/>
    <cellStyle name="Normal 5 5 4 2 4 3" xfId="43006"/>
    <cellStyle name="Normal 5 5 4 2 4 4" xfId="43007"/>
    <cellStyle name="Normal 5 5 4 2 5" xfId="43008"/>
    <cellStyle name="Normal 5 5 4 2 5 2" xfId="43009"/>
    <cellStyle name="Normal 5 5 4 2 5 2 2" xfId="43010"/>
    <cellStyle name="Normal 5 5 4 2 5 2 3" xfId="58562"/>
    <cellStyle name="Normal 5 5 4 2 5 3" xfId="43011"/>
    <cellStyle name="Normal 5 5 4 2 5 4" xfId="43012"/>
    <cellStyle name="Normal 5 5 4 2 6" xfId="43013"/>
    <cellStyle name="Normal 5 5 4 2 6 2" xfId="43014"/>
    <cellStyle name="Normal 5 5 4 2 6 3" xfId="58563"/>
    <cellStyle name="Normal 5 5 4 2 7" xfId="43015"/>
    <cellStyle name="Normal 5 5 4 2 8" xfId="43016"/>
    <cellStyle name="Normal 5 5 4 3" xfId="43017"/>
    <cellStyle name="Normal 5 5 4 3 2" xfId="43018"/>
    <cellStyle name="Normal 5 5 4 3 2 2" xfId="43019"/>
    <cellStyle name="Normal 5 5 4 3 2 2 2" xfId="43020"/>
    <cellStyle name="Normal 5 5 4 3 2 2 2 2" xfId="43021"/>
    <cellStyle name="Normal 5 5 4 3 2 2 2 3" xfId="58564"/>
    <cellStyle name="Normal 5 5 4 3 2 2 3" xfId="43022"/>
    <cellStyle name="Normal 5 5 4 3 2 2 4" xfId="43023"/>
    <cellStyle name="Normal 5 5 4 3 2 3" xfId="43024"/>
    <cellStyle name="Normal 5 5 4 3 2 3 2" xfId="43025"/>
    <cellStyle name="Normal 5 5 4 3 2 3 2 2" xfId="43026"/>
    <cellStyle name="Normal 5 5 4 3 2 3 2 3" xfId="58565"/>
    <cellStyle name="Normal 5 5 4 3 2 3 3" xfId="43027"/>
    <cellStyle name="Normal 5 5 4 3 2 3 4" xfId="43028"/>
    <cellStyle name="Normal 5 5 4 3 2 4" xfId="43029"/>
    <cellStyle name="Normal 5 5 4 3 2 4 2" xfId="43030"/>
    <cellStyle name="Normal 5 5 4 3 2 4 3" xfId="58566"/>
    <cellStyle name="Normal 5 5 4 3 2 5" xfId="43031"/>
    <cellStyle name="Normal 5 5 4 3 2 6" xfId="43032"/>
    <cellStyle name="Normal 5 5 4 3 3" xfId="43033"/>
    <cellStyle name="Normal 5 5 4 3 3 2" xfId="43034"/>
    <cellStyle name="Normal 5 5 4 3 3 2 2" xfId="43035"/>
    <cellStyle name="Normal 5 5 4 3 3 2 3" xfId="58567"/>
    <cellStyle name="Normal 5 5 4 3 3 3" xfId="43036"/>
    <cellStyle name="Normal 5 5 4 3 3 4" xfId="43037"/>
    <cellStyle name="Normal 5 5 4 3 4" xfId="43038"/>
    <cellStyle name="Normal 5 5 4 3 4 2" xfId="43039"/>
    <cellStyle name="Normal 5 5 4 3 4 2 2" xfId="43040"/>
    <cellStyle name="Normal 5 5 4 3 4 2 3" xfId="58568"/>
    <cellStyle name="Normal 5 5 4 3 4 3" xfId="43041"/>
    <cellStyle name="Normal 5 5 4 3 4 4" xfId="43042"/>
    <cellStyle name="Normal 5 5 4 3 5" xfId="43043"/>
    <cellStyle name="Normal 5 5 4 3 5 2" xfId="43044"/>
    <cellStyle name="Normal 5 5 4 3 5 3" xfId="58569"/>
    <cellStyle name="Normal 5 5 4 3 6" xfId="43045"/>
    <cellStyle name="Normal 5 5 4 3 7" xfId="43046"/>
    <cellStyle name="Normal 5 5 4 4" xfId="43047"/>
    <cellStyle name="Normal 5 5 4 4 2" xfId="43048"/>
    <cellStyle name="Normal 5 5 4 4 2 2" xfId="43049"/>
    <cellStyle name="Normal 5 5 4 4 2 2 2" xfId="43050"/>
    <cellStyle name="Normal 5 5 4 4 2 2 3" xfId="58570"/>
    <cellStyle name="Normal 5 5 4 4 2 3" xfId="43051"/>
    <cellStyle name="Normal 5 5 4 4 2 4" xfId="43052"/>
    <cellStyle name="Normal 5 5 4 4 3" xfId="43053"/>
    <cellStyle name="Normal 5 5 4 4 3 2" xfId="43054"/>
    <cellStyle name="Normal 5 5 4 4 3 2 2" xfId="43055"/>
    <cellStyle name="Normal 5 5 4 4 3 2 3" xfId="58571"/>
    <cellStyle name="Normal 5 5 4 4 3 3" xfId="43056"/>
    <cellStyle name="Normal 5 5 4 4 3 4" xfId="43057"/>
    <cellStyle name="Normal 5 5 4 4 4" xfId="43058"/>
    <cellStyle name="Normal 5 5 4 4 4 2" xfId="43059"/>
    <cellStyle name="Normal 5 5 4 4 4 3" xfId="58572"/>
    <cellStyle name="Normal 5 5 4 4 5" xfId="43060"/>
    <cellStyle name="Normal 5 5 4 4 6" xfId="43061"/>
    <cellStyle name="Normal 5 5 4 5" xfId="43062"/>
    <cellStyle name="Normal 5 5 4 5 2" xfId="43063"/>
    <cellStyle name="Normal 5 5 4 5 2 2" xfId="43064"/>
    <cellStyle name="Normal 5 5 4 5 2 2 2" xfId="43065"/>
    <cellStyle name="Normal 5 5 4 5 2 2 3" xfId="58573"/>
    <cellStyle name="Normal 5 5 4 5 2 3" xfId="43066"/>
    <cellStyle name="Normal 5 5 4 5 2 4" xfId="43067"/>
    <cellStyle name="Normal 5 5 4 5 3" xfId="43068"/>
    <cellStyle name="Normal 5 5 4 5 3 2" xfId="43069"/>
    <cellStyle name="Normal 5 5 4 5 3 3" xfId="58574"/>
    <cellStyle name="Normal 5 5 4 5 4" xfId="43070"/>
    <cellStyle name="Normal 5 5 4 5 5" xfId="43071"/>
    <cellStyle name="Normal 5 5 4 6" xfId="43072"/>
    <cellStyle name="Normal 5 5 4 6 2" xfId="43073"/>
    <cellStyle name="Normal 5 5 4 6 2 2" xfId="43074"/>
    <cellStyle name="Normal 5 5 4 6 2 3" xfId="58575"/>
    <cellStyle name="Normal 5 5 4 6 3" xfId="43075"/>
    <cellStyle name="Normal 5 5 4 6 4" xfId="43076"/>
    <cellStyle name="Normal 5 5 4 7" xfId="43077"/>
    <cellStyle name="Normal 5 5 4 7 2" xfId="43078"/>
    <cellStyle name="Normal 5 5 4 7 2 2" xfId="43079"/>
    <cellStyle name="Normal 5 5 4 7 2 3" xfId="58576"/>
    <cellStyle name="Normal 5 5 4 7 3" xfId="43080"/>
    <cellStyle name="Normal 5 5 4 7 4" xfId="43081"/>
    <cellStyle name="Normal 5 5 4 8" xfId="43082"/>
    <cellStyle name="Normal 5 5 4 8 2" xfId="43083"/>
    <cellStyle name="Normal 5 5 4 8 3" xfId="58577"/>
    <cellStyle name="Normal 5 5 4 9" xfId="43084"/>
    <cellStyle name="Normal 5 5 5" xfId="43085"/>
    <cellStyle name="Normal 5 5 5 10" xfId="43086"/>
    <cellStyle name="Normal 5 5 5 2" xfId="43087"/>
    <cellStyle name="Normal 5 5 5 2 2" xfId="43088"/>
    <cellStyle name="Normal 5 5 5 2 2 2" xfId="43089"/>
    <cellStyle name="Normal 5 5 5 2 2 2 2" xfId="43090"/>
    <cellStyle name="Normal 5 5 5 2 2 2 2 2" xfId="43091"/>
    <cellStyle name="Normal 5 5 5 2 2 2 2 2 2" xfId="43092"/>
    <cellStyle name="Normal 5 5 5 2 2 2 2 2 3" xfId="58578"/>
    <cellStyle name="Normal 5 5 5 2 2 2 2 3" xfId="43093"/>
    <cellStyle name="Normal 5 5 5 2 2 2 2 4" xfId="43094"/>
    <cellStyle name="Normal 5 5 5 2 2 2 3" xfId="43095"/>
    <cellStyle name="Normal 5 5 5 2 2 2 3 2" xfId="43096"/>
    <cellStyle name="Normal 5 5 5 2 2 2 3 2 2" xfId="43097"/>
    <cellStyle name="Normal 5 5 5 2 2 2 3 2 3" xfId="58579"/>
    <cellStyle name="Normal 5 5 5 2 2 2 3 3" xfId="43098"/>
    <cellStyle name="Normal 5 5 5 2 2 2 3 4" xfId="43099"/>
    <cellStyle name="Normal 5 5 5 2 2 2 4" xfId="43100"/>
    <cellStyle name="Normal 5 5 5 2 2 2 4 2" xfId="43101"/>
    <cellStyle name="Normal 5 5 5 2 2 2 4 3" xfId="58580"/>
    <cellStyle name="Normal 5 5 5 2 2 2 5" xfId="43102"/>
    <cellStyle name="Normal 5 5 5 2 2 2 6" xfId="43103"/>
    <cellStyle name="Normal 5 5 5 2 2 3" xfId="43104"/>
    <cellStyle name="Normal 5 5 5 2 2 3 2" xfId="43105"/>
    <cellStyle name="Normal 5 5 5 2 2 3 2 2" xfId="43106"/>
    <cellStyle name="Normal 5 5 5 2 2 3 2 3" xfId="58581"/>
    <cellStyle name="Normal 5 5 5 2 2 3 3" xfId="43107"/>
    <cellStyle name="Normal 5 5 5 2 2 3 4" xfId="43108"/>
    <cellStyle name="Normal 5 5 5 2 2 4" xfId="43109"/>
    <cellStyle name="Normal 5 5 5 2 2 4 2" xfId="43110"/>
    <cellStyle name="Normal 5 5 5 2 2 4 2 2" xfId="43111"/>
    <cellStyle name="Normal 5 5 5 2 2 4 2 3" xfId="58582"/>
    <cellStyle name="Normal 5 5 5 2 2 4 3" xfId="43112"/>
    <cellStyle name="Normal 5 5 5 2 2 4 4" xfId="43113"/>
    <cellStyle name="Normal 5 5 5 2 2 5" xfId="43114"/>
    <cellStyle name="Normal 5 5 5 2 2 5 2" xfId="43115"/>
    <cellStyle name="Normal 5 5 5 2 2 5 3" xfId="58583"/>
    <cellStyle name="Normal 5 5 5 2 2 6" xfId="43116"/>
    <cellStyle name="Normal 5 5 5 2 2 7" xfId="43117"/>
    <cellStyle name="Normal 5 5 5 2 3" xfId="43118"/>
    <cellStyle name="Normal 5 5 5 2 3 2" xfId="43119"/>
    <cellStyle name="Normal 5 5 5 2 3 2 2" xfId="43120"/>
    <cellStyle name="Normal 5 5 5 2 3 2 2 2" xfId="43121"/>
    <cellStyle name="Normal 5 5 5 2 3 2 2 3" xfId="58584"/>
    <cellStyle name="Normal 5 5 5 2 3 2 3" xfId="43122"/>
    <cellStyle name="Normal 5 5 5 2 3 2 4" xfId="43123"/>
    <cellStyle name="Normal 5 5 5 2 3 3" xfId="43124"/>
    <cellStyle name="Normal 5 5 5 2 3 3 2" xfId="43125"/>
    <cellStyle name="Normal 5 5 5 2 3 3 2 2" xfId="43126"/>
    <cellStyle name="Normal 5 5 5 2 3 3 2 3" xfId="58585"/>
    <cellStyle name="Normal 5 5 5 2 3 3 3" xfId="43127"/>
    <cellStyle name="Normal 5 5 5 2 3 3 4" xfId="43128"/>
    <cellStyle name="Normal 5 5 5 2 3 4" xfId="43129"/>
    <cellStyle name="Normal 5 5 5 2 3 4 2" xfId="43130"/>
    <cellStyle name="Normal 5 5 5 2 3 4 3" xfId="58586"/>
    <cellStyle name="Normal 5 5 5 2 3 5" xfId="43131"/>
    <cellStyle name="Normal 5 5 5 2 3 6" xfId="43132"/>
    <cellStyle name="Normal 5 5 5 2 4" xfId="43133"/>
    <cellStyle name="Normal 5 5 5 2 4 2" xfId="43134"/>
    <cellStyle name="Normal 5 5 5 2 4 2 2" xfId="43135"/>
    <cellStyle name="Normal 5 5 5 2 4 2 3" xfId="58587"/>
    <cellStyle name="Normal 5 5 5 2 4 3" xfId="43136"/>
    <cellStyle name="Normal 5 5 5 2 4 4" xfId="43137"/>
    <cellStyle name="Normal 5 5 5 2 5" xfId="43138"/>
    <cellStyle name="Normal 5 5 5 2 5 2" xfId="43139"/>
    <cellStyle name="Normal 5 5 5 2 5 2 2" xfId="43140"/>
    <cellStyle name="Normal 5 5 5 2 5 2 3" xfId="58588"/>
    <cellStyle name="Normal 5 5 5 2 5 3" xfId="43141"/>
    <cellStyle name="Normal 5 5 5 2 5 4" xfId="43142"/>
    <cellStyle name="Normal 5 5 5 2 6" xfId="43143"/>
    <cellStyle name="Normal 5 5 5 2 6 2" xfId="43144"/>
    <cellStyle name="Normal 5 5 5 2 6 3" xfId="58589"/>
    <cellStyle name="Normal 5 5 5 2 7" xfId="43145"/>
    <cellStyle name="Normal 5 5 5 2 8" xfId="43146"/>
    <cellStyle name="Normal 5 5 5 3" xfId="43147"/>
    <cellStyle name="Normal 5 5 5 3 2" xfId="43148"/>
    <cellStyle name="Normal 5 5 5 3 2 2" xfId="43149"/>
    <cellStyle name="Normal 5 5 5 3 2 2 2" xfId="43150"/>
    <cellStyle name="Normal 5 5 5 3 2 2 2 2" xfId="43151"/>
    <cellStyle name="Normal 5 5 5 3 2 2 2 3" xfId="58590"/>
    <cellStyle name="Normal 5 5 5 3 2 2 3" xfId="43152"/>
    <cellStyle name="Normal 5 5 5 3 2 2 4" xfId="43153"/>
    <cellStyle name="Normal 5 5 5 3 2 3" xfId="43154"/>
    <cellStyle name="Normal 5 5 5 3 2 3 2" xfId="43155"/>
    <cellStyle name="Normal 5 5 5 3 2 3 2 2" xfId="43156"/>
    <cellStyle name="Normal 5 5 5 3 2 3 2 3" xfId="58591"/>
    <cellStyle name="Normal 5 5 5 3 2 3 3" xfId="43157"/>
    <cellStyle name="Normal 5 5 5 3 2 3 4" xfId="43158"/>
    <cellStyle name="Normal 5 5 5 3 2 4" xfId="43159"/>
    <cellStyle name="Normal 5 5 5 3 2 4 2" xfId="43160"/>
    <cellStyle name="Normal 5 5 5 3 2 4 3" xfId="58592"/>
    <cellStyle name="Normal 5 5 5 3 2 5" xfId="43161"/>
    <cellStyle name="Normal 5 5 5 3 2 6" xfId="43162"/>
    <cellStyle name="Normal 5 5 5 3 3" xfId="43163"/>
    <cellStyle name="Normal 5 5 5 3 3 2" xfId="43164"/>
    <cellStyle name="Normal 5 5 5 3 3 2 2" xfId="43165"/>
    <cellStyle name="Normal 5 5 5 3 3 2 3" xfId="58593"/>
    <cellStyle name="Normal 5 5 5 3 3 3" xfId="43166"/>
    <cellStyle name="Normal 5 5 5 3 3 4" xfId="43167"/>
    <cellStyle name="Normal 5 5 5 3 4" xfId="43168"/>
    <cellStyle name="Normal 5 5 5 3 4 2" xfId="43169"/>
    <cellStyle name="Normal 5 5 5 3 4 2 2" xfId="43170"/>
    <cellStyle name="Normal 5 5 5 3 4 2 3" xfId="58594"/>
    <cellStyle name="Normal 5 5 5 3 4 3" xfId="43171"/>
    <cellStyle name="Normal 5 5 5 3 4 4" xfId="43172"/>
    <cellStyle name="Normal 5 5 5 3 5" xfId="43173"/>
    <cellStyle name="Normal 5 5 5 3 5 2" xfId="43174"/>
    <cellStyle name="Normal 5 5 5 3 5 3" xfId="58595"/>
    <cellStyle name="Normal 5 5 5 3 6" xfId="43175"/>
    <cellStyle name="Normal 5 5 5 3 7" xfId="43176"/>
    <cellStyle name="Normal 5 5 5 4" xfId="43177"/>
    <cellStyle name="Normal 5 5 5 4 2" xfId="43178"/>
    <cellStyle name="Normal 5 5 5 4 2 2" xfId="43179"/>
    <cellStyle name="Normal 5 5 5 4 2 2 2" xfId="43180"/>
    <cellStyle name="Normal 5 5 5 4 2 2 3" xfId="58596"/>
    <cellStyle name="Normal 5 5 5 4 2 3" xfId="43181"/>
    <cellStyle name="Normal 5 5 5 4 2 4" xfId="43182"/>
    <cellStyle name="Normal 5 5 5 4 3" xfId="43183"/>
    <cellStyle name="Normal 5 5 5 4 3 2" xfId="43184"/>
    <cellStyle name="Normal 5 5 5 4 3 2 2" xfId="43185"/>
    <cellStyle name="Normal 5 5 5 4 3 2 3" xfId="58597"/>
    <cellStyle name="Normal 5 5 5 4 3 3" xfId="43186"/>
    <cellStyle name="Normal 5 5 5 4 3 4" xfId="43187"/>
    <cellStyle name="Normal 5 5 5 4 4" xfId="43188"/>
    <cellStyle name="Normal 5 5 5 4 4 2" xfId="43189"/>
    <cellStyle name="Normal 5 5 5 4 4 3" xfId="58598"/>
    <cellStyle name="Normal 5 5 5 4 5" xfId="43190"/>
    <cellStyle name="Normal 5 5 5 4 6" xfId="43191"/>
    <cellStyle name="Normal 5 5 5 5" xfId="43192"/>
    <cellStyle name="Normal 5 5 5 5 2" xfId="43193"/>
    <cellStyle name="Normal 5 5 5 5 2 2" xfId="43194"/>
    <cellStyle name="Normal 5 5 5 5 2 2 2" xfId="43195"/>
    <cellStyle name="Normal 5 5 5 5 2 2 3" xfId="58599"/>
    <cellStyle name="Normal 5 5 5 5 2 3" xfId="43196"/>
    <cellStyle name="Normal 5 5 5 5 2 4" xfId="43197"/>
    <cellStyle name="Normal 5 5 5 5 3" xfId="43198"/>
    <cellStyle name="Normal 5 5 5 5 3 2" xfId="43199"/>
    <cellStyle name="Normal 5 5 5 5 3 3" xfId="58600"/>
    <cellStyle name="Normal 5 5 5 5 4" xfId="43200"/>
    <cellStyle name="Normal 5 5 5 5 5" xfId="43201"/>
    <cellStyle name="Normal 5 5 5 6" xfId="43202"/>
    <cellStyle name="Normal 5 5 5 6 2" xfId="43203"/>
    <cellStyle name="Normal 5 5 5 6 2 2" xfId="43204"/>
    <cellStyle name="Normal 5 5 5 6 2 3" xfId="58601"/>
    <cellStyle name="Normal 5 5 5 6 3" xfId="43205"/>
    <cellStyle name="Normal 5 5 5 6 4" xfId="43206"/>
    <cellStyle name="Normal 5 5 5 7" xfId="43207"/>
    <cellStyle name="Normal 5 5 5 7 2" xfId="43208"/>
    <cellStyle name="Normal 5 5 5 7 2 2" xfId="43209"/>
    <cellStyle name="Normal 5 5 5 7 2 3" xfId="58602"/>
    <cellStyle name="Normal 5 5 5 7 3" xfId="43210"/>
    <cellStyle name="Normal 5 5 5 7 4" xfId="43211"/>
    <cellStyle name="Normal 5 5 5 8" xfId="43212"/>
    <cellStyle name="Normal 5 5 5 8 2" xfId="43213"/>
    <cellStyle name="Normal 5 5 5 8 3" xfId="58603"/>
    <cellStyle name="Normal 5 5 5 9" xfId="43214"/>
    <cellStyle name="Normal 5 5 6" xfId="43215"/>
    <cellStyle name="Normal 5 5 6 2" xfId="43216"/>
    <cellStyle name="Normal 5 5 6 2 2" xfId="43217"/>
    <cellStyle name="Normal 5 5 6 2 2 2" xfId="43218"/>
    <cellStyle name="Normal 5 5 6 2 2 2 2" xfId="43219"/>
    <cellStyle name="Normal 5 5 6 2 2 2 2 2" xfId="43220"/>
    <cellStyle name="Normal 5 5 6 2 2 2 2 3" xfId="58604"/>
    <cellStyle name="Normal 5 5 6 2 2 2 3" xfId="43221"/>
    <cellStyle name="Normal 5 5 6 2 2 2 4" xfId="43222"/>
    <cellStyle name="Normal 5 5 6 2 2 3" xfId="43223"/>
    <cellStyle name="Normal 5 5 6 2 2 3 2" xfId="43224"/>
    <cellStyle name="Normal 5 5 6 2 2 3 2 2" xfId="43225"/>
    <cellStyle name="Normal 5 5 6 2 2 3 2 3" xfId="58605"/>
    <cellStyle name="Normal 5 5 6 2 2 3 3" xfId="43226"/>
    <cellStyle name="Normal 5 5 6 2 2 3 4" xfId="43227"/>
    <cellStyle name="Normal 5 5 6 2 2 4" xfId="43228"/>
    <cellStyle name="Normal 5 5 6 2 2 4 2" xfId="43229"/>
    <cellStyle name="Normal 5 5 6 2 2 4 3" xfId="58606"/>
    <cellStyle name="Normal 5 5 6 2 2 5" xfId="43230"/>
    <cellStyle name="Normal 5 5 6 2 2 6" xfId="43231"/>
    <cellStyle name="Normal 5 5 6 2 3" xfId="43232"/>
    <cellStyle name="Normal 5 5 6 2 3 2" xfId="43233"/>
    <cellStyle name="Normal 5 5 6 2 3 2 2" xfId="43234"/>
    <cellStyle name="Normal 5 5 6 2 3 2 3" xfId="58607"/>
    <cellStyle name="Normal 5 5 6 2 3 3" xfId="43235"/>
    <cellStyle name="Normal 5 5 6 2 3 4" xfId="43236"/>
    <cellStyle name="Normal 5 5 6 2 4" xfId="43237"/>
    <cellStyle name="Normal 5 5 6 2 4 2" xfId="43238"/>
    <cellStyle name="Normal 5 5 6 2 4 2 2" xfId="43239"/>
    <cellStyle name="Normal 5 5 6 2 4 2 3" xfId="58608"/>
    <cellStyle name="Normal 5 5 6 2 4 3" xfId="43240"/>
    <cellStyle name="Normal 5 5 6 2 4 4" xfId="43241"/>
    <cellStyle name="Normal 5 5 6 2 5" xfId="43242"/>
    <cellStyle name="Normal 5 5 6 2 5 2" xfId="43243"/>
    <cellStyle name="Normal 5 5 6 2 5 3" xfId="58609"/>
    <cellStyle name="Normal 5 5 6 2 6" xfId="43244"/>
    <cellStyle name="Normal 5 5 6 2 7" xfId="43245"/>
    <cellStyle name="Normal 5 5 6 3" xfId="43246"/>
    <cellStyle name="Normal 5 5 6 3 2" xfId="43247"/>
    <cellStyle name="Normal 5 5 6 3 2 2" xfId="43248"/>
    <cellStyle name="Normal 5 5 6 3 2 2 2" xfId="43249"/>
    <cellStyle name="Normal 5 5 6 3 2 2 3" xfId="58610"/>
    <cellStyle name="Normal 5 5 6 3 2 3" xfId="43250"/>
    <cellStyle name="Normal 5 5 6 3 2 4" xfId="43251"/>
    <cellStyle name="Normal 5 5 6 3 3" xfId="43252"/>
    <cellStyle name="Normal 5 5 6 3 3 2" xfId="43253"/>
    <cellStyle name="Normal 5 5 6 3 3 2 2" xfId="43254"/>
    <cellStyle name="Normal 5 5 6 3 3 2 3" xfId="58611"/>
    <cellStyle name="Normal 5 5 6 3 3 3" xfId="43255"/>
    <cellStyle name="Normal 5 5 6 3 3 4" xfId="43256"/>
    <cellStyle name="Normal 5 5 6 3 4" xfId="43257"/>
    <cellStyle name="Normal 5 5 6 3 4 2" xfId="43258"/>
    <cellStyle name="Normal 5 5 6 3 4 3" xfId="58612"/>
    <cellStyle name="Normal 5 5 6 3 5" xfId="43259"/>
    <cellStyle name="Normal 5 5 6 3 6" xfId="43260"/>
    <cellStyle name="Normal 5 5 6 4" xfId="43261"/>
    <cellStyle name="Normal 5 5 6 4 2" xfId="43262"/>
    <cellStyle name="Normal 5 5 6 4 2 2" xfId="43263"/>
    <cellStyle name="Normal 5 5 6 4 2 3" xfId="58613"/>
    <cellStyle name="Normal 5 5 6 4 3" xfId="43264"/>
    <cellStyle name="Normal 5 5 6 4 4" xfId="43265"/>
    <cellStyle name="Normal 5 5 6 5" xfId="43266"/>
    <cellStyle name="Normal 5 5 6 5 2" xfId="43267"/>
    <cellStyle name="Normal 5 5 6 5 2 2" xfId="43268"/>
    <cellStyle name="Normal 5 5 6 5 2 3" xfId="58614"/>
    <cellStyle name="Normal 5 5 6 5 3" xfId="43269"/>
    <cellStyle name="Normal 5 5 6 5 4" xfId="43270"/>
    <cellStyle name="Normal 5 5 6 6" xfId="43271"/>
    <cellStyle name="Normal 5 5 6 6 2" xfId="43272"/>
    <cellStyle name="Normal 5 5 6 6 3" xfId="58615"/>
    <cellStyle name="Normal 5 5 6 7" xfId="43273"/>
    <cellStyle name="Normal 5 5 6 8" xfId="43274"/>
    <cellStyle name="Normal 5 5 7" xfId="43275"/>
    <cellStyle name="Normal 5 5 7 2" xfId="43276"/>
    <cellStyle name="Normal 5 5 7 2 2" xfId="43277"/>
    <cellStyle name="Normal 5 5 7 2 2 2" xfId="43278"/>
    <cellStyle name="Normal 5 5 7 2 2 2 2" xfId="43279"/>
    <cellStyle name="Normal 5 5 7 2 2 2 3" xfId="58616"/>
    <cellStyle name="Normal 5 5 7 2 2 3" xfId="43280"/>
    <cellStyle name="Normal 5 5 7 2 2 4" xfId="43281"/>
    <cellStyle name="Normal 5 5 7 2 3" xfId="43282"/>
    <cellStyle name="Normal 5 5 7 2 3 2" xfId="43283"/>
    <cellStyle name="Normal 5 5 7 2 3 2 2" xfId="43284"/>
    <cellStyle name="Normal 5 5 7 2 3 2 3" xfId="58617"/>
    <cellStyle name="Normal 5 5 7 2 3 3" xfId="43285"/>
    <cellStyle name="Normal 5 5 7 2 3 4" xfId="43286"/>
    <cellStyle name="Normal 5 5 7 2 4" xfId="43287"/>
    <cellStyle name="Normal 5 5 7 2 4 2" xfId="43288"/>
    <cellStyle name="Normal 5 5 7 2 4 3" xfId="58618"/>
    <cellStyle name="Normal 5 5 7 2 5" xfId="43289"/>
    <cellStyle name="Normal 5 5 7 2 6" xfId="43290"/>
    <cellStyle name="Normal 5 5 7 3" xfId="43291"/>
    <cellStyle name="Normal 5 5 7 3 2" xfId="43292"/>
    <cellStyle name="Normal 5 5 7 3 2 2" xfId="43293"/>
    <cellStyle name="Normal 5 5 7 3 2 3" xfId="58619"/>
    <cellStyle name="Normal 5 5 7 3 3" xfId="43294"/>
    <cellStyle name="Normal 5 5 7 3 4" xfId="43295"/>
    <cellStyle name="Normal 5 5 7 4" xfId="43296"/>
    <cellStyle name="Normal 5 5 7 4 2" xfId="43297"/>
    <cellStyle name="Normal 5 5 7 4 2 2" xfId="43298"/>
    <cellStyle name="Normal 5 5 7 4 2 3" xfId="58620"/>
    <cellStyle name="Normal 5 5 7 4 3" xfId="43299"/>
    <cellStyle name="Normal 5 5 7 4 4" xfId="43300"/>
    <cellStyle name="Normal 5 5 7 5" xfId="43301"/>
    <cellStyle name="Normal 5 5 7 5 2" xfId="43302"/>
    <cellStyle name="Normal 5 5 7 5 3" xfId="58621"/>
    <cellStyle name="Normal 5 5 7 6" xfId="43303"/>
    <cellStyle name="Normal 5 5 7 7" xfId="43304"/>
    <cellStyle name="Normal 5 5 8" xfId="43305"/>
    <cellStyle name="Normal 5 5 8 2" xfId="43306"/>
    <cellStyle name="Normal 5 5 8 2 2" xfId="43307"/>
    <cellStyle name="Normal 5 5 8 2 2 2" xfId="43308"/>
    <cellStyle name="Normal 5 5 8 2 2 3" xfId="58622"/>
    <cellStyle name="Normal 5 5 8 2 3" xfId="43309"/>
    <cellStyle name="Normal 5 5 8 2 4" xfId="43310"/>
    <cellStyle name="Normal 5 5 8 3" xfId="43311"/>
    <cellStyle name="Normal 5 5 8 3 2" xfId="43312"/>
    <cellStyle name="Normal 5 5 8 3 2 2" xfId="43313"/>
    <cellStyle name="Normal 5 5 8 3 2 3" xfId="58623"/>
    <cellStyle name="Normal 5 5 8 3 3" xfId="43314"/>
    <cellStyle name="Normal 5 5 8 3 4" xfId="43315"/>
    <cellStyle name="Normal 5 5 8 4" xfId="43316"/>
    <cellStyle name="Normal 5 5 8 4 2" xfId="43317"/>
    <cellStyle name="Normal 5 5 8 4 3" xfId="58624"/>
    <cellStyle name="Normal 5 5 8 5" xfId="43318"/>
    <cellStyle name="Normal 5 5 8 6" xfId="43319"/>
    <cellStyle name="Normal 5 5 9" xfId="43320"/>
    <cellStyle name="Normal 5 5 9 2" xfId="43321"/>
    <cellStyle name="Normal 5 5 9 2 2" xfId="43322"/>
    <cellStyle name="Normal 5 5 9 2 2 2" xfId="43323"/>
    <cellStyle name="Normal 5 5 9 2 2 3" xfId="58625"/>
    <cellStyle name="Normal 5 5 9 2 3" xfId="43324"/>
    <cellStyle name="Normal 5 5 9 2 4" xfId="43325"/>
    <cellStyle name="Normal 5 5 9 3" xfId="43326"/>
    <cellStyle name="Normal 5 5 9 3 2" xfId="43327"/>
    <cellStyle name="Normal 5 5 9 3 3" xfId="58626"/>
    <cellStyle name="Normal 5 5 9 4" xfId="43328"/>
    <cellStyle name="Normal 5 5 9 5" xfId="43329"/>
    <cellStyle name="Normal 5 6" xfId="43330"/>
    <cellStyle name="Normal 5 6 10" xfId="43331"/>
    <cellStyle name="Normal 5 6 11" xfId="43332"/>
    <cellStyle name="Normal 5 6 2" xfId="43333"/>
    <cellStyle name="Normal 5 6 2 10" xfId="43334"/>
    <cellStyle name="Normal 5 6 2 2" xfId="43335"/>
    <cellStyle name="Normal 5 6 2 2 2" xfId="43336"/>
    <cellStyle name="Normal 5 6 2 2 2 2" xfId="43337"/>
    <cellStyle name="Normal 5 6 2 2 2 2 2" xfId="43338"/>
    <cellStyle name="Normal 5 6 2 2 2 2 2 2" xfId="43339"/>
    <cellStyle name="Normal 5 6 2 2 2 2 2 2 2" xfId="43340"/>
    <cellStyle name="Normal 5 6 2 2 2 2 2 2 3" xfId="58627"/>
    <cellStyle name="Normal 5 6 2 2 2 2 2 3" xfId="43341"/>
    <cellStyle name="Normal 5 6 2 2 2 2 2 4" xfId="43342"/>
    <cellStyle name="Normal 5 6 2 2 2 2 3" xfId="43343"/>
    <cellStyle name="Normal 5 6 2 2 2 2 3 2" xfId="43344"/>
    <cellStyle name="Normal 5 6 2 2 2 2 3 2 2" xfId="43345"/>
    <cellStyle name="Normal 5 6 2 2 2 2 3 2 3" xfId="58628"/>
    <cellStyle name="Normal 5 6 2 2 2 2 3 3" xfId="43346"/>
    <cellStyle name="Normal 5 6 2 2 2 2 3 4" xfId="43347"/>
    <cellStyle name="Normal 5 6 2 2 2 2 4" xfId="43348"/>
    <cellStyle name="Normal 5 6 2 2 2 2 4 2" xfId="43349"/>
    <cellStyle name="Normal 5 6 2 2 2 2 4 3" xfId="58629"/>
    <cellStyle name="Normal 5 6 2 2 2 2 5" xfId="43350"/>
    <cellStyle name="Normal 5 6 2 2 2 2 6" xfId="43351"/>
    <cellStyle name="Normal 5 6 2 2 2 3" xfId="43352"/>
    <cellStyle name="Normal 5 6 2 2 2 3 2" xfId="43353"/>
    <cellStyle name="Normal 5 6 2 2 2 3 2 2" xfId="43354"/>
    <cellStyle name="Normal 5 6 2 2 2 3 2 3" xfId="58630"/>
    <cellStyle name="Normal 5 6 2 2 2 3 3" xfId="43355"/>
    <cellStyle name="Normal 5 6 2 2 2 3 4" xfId="43356"/>
    <cellStyle name="Normal 5 6 2 2 2 4" xfId="43357"/>
    <cellStyle name="Normal 5 6 2 2 2 4 2" xfId="43358"/>
    <cellStyle name="Normal 5 6 2 2 2 4 2 2" xfId="43359"/>
    <cellStyle name="Normal 5 6 2 2 2 4 2 3" xfId="58631"/>
    <cellStyle name="Normal 5 6 2 2 2 4 3" xfId="43360"/>
    <cellStyle name="Normal 5 6 2 2 2 4 4" xfId="43361"/>
    <cellStyle name="Normal 5 6 2 2 2 5" xfId="43362"/>
    <cellStyle name="Normal 5 6 2 2 2 5 2" xfId="43363"/>
    <cellStyle name="Normal 5 6 2 2 2 5 3" xfId="58632"/>
    <cellStyle name="Normal 5 6 2 2 2 6" xfId="43364"/>
    <cellStyle name="Normal 5 6 2 2 2 7" xfId="43365"/>
    <cellStyle name="Normal 5 6 2 2 3" xfId="43366"/>
    <cellStyle name="Normal 5 6 2 2 3 2" xfId="43367"/>
    <cellStyle name="Normal 5 6 2 2 3 2 2" xfId="43368"/>
    <cellStyle name="Normal 5 6 2 2 3 2 2 2" xfId="43369"/>
    <cellStyle name="Normal 5 6 2 2 3 2 2 3" xfId="58633"/>
    <cellStyle name="Normal 5 6 2 2 3 2 3" xfId="43370"/>
    <cellStyle name="Normal 5 6 2 2 3 2 4" xfId="43371"/>
    <cellStyle name="Normal 5 6 2 2 3 3" xfId="43372"/>
    <cellStyle name="Normal 5 6 2 2 3 3 2" xfId="43373"/>
    <cellStyle name="Normal 5 6 2 2 3 3 2 2" xfId="43374"/>
    <cellStyle name="Normal 5 6 2 2 3 3 2 3" xfId="58634"/>
    <cellStyle name="Normal 5 6 2 2 3 3 3" xfId="43375"/>
    <cellStyle name="Normal 5 6 2 2 3 3 4" xfId="43376"/>
    <cellStyle name="Normal 5 6 2 2 3 4" xfId="43377"/>
    <cellStyle name="Normal 5 6 2 2 3 4 2" xfId="43378"/>
    <cellStyle name="Normal 5 6 2 2 3 4 3" xfId="58635"/>
    <cellStyle name="Normal 5 6 2 2 3 5" xfId="43379"/>
    <cellStyle name="Normal 5 6 2 2 3 6" xfId="43380"/>
    <cellStyle name="Normal 5 6 2 2 4" xfId="43381"/>
    <cellStyle name="Normal 5 6 2 2 4 2" xfId="43382"/>
    <cellStyle name="Normal 5 6 2 2 4 2 2" xfId="43383"/>
    <cellStyle name="Normal 5 6 2 2 4 2 3" xfId="58636"/>
    <cellStyle name="Normal 5 6 2 2 4 3" xfId="43384"/>
    <cellStyle name="Normal 5 6 2 2 4 4" xfId="43385"/>
    <cellStyle name="Normal 5 6 2 2 5" xfId="43386"/>
    <cellStyle name="Normal 5 6 2 2 5 2" xfId="43387"/>
    <cellStyle name="Normal 5 6 2 2 5 2 2" xfId="43388"/>
    <cellStyle name="Normal 5 6 2 2 5 2 3" xfId="58637"/>
    <cellStyle name="Normal 5 6 2 2 5 3" xfId="43389"/>
    <cellStyle name="Normal 5 6 2 2 5 4" xfId="43390"/>
    <cellStyle name="Normal 5 6 2 2 6" xfId="43391"/>
    <cellStyle name="Normal 5 6 2 2 6 2" xfId="43392"/>
    <cellStyle name="Normal 5 6 2 2 6 3" xfId="58638"/>
    <cellStyle name="Normal 5 6 2 2 7" xfId="43393"/>
    <cellStyle name="Normal 5 6 2 2 8" xfId="43394"/>
    <cellStyle name="Normal 5 6 2 3" xfId="43395"/>
    <cellStyle name="Normal 5 6 2 3 2" xfId="43396"/>
    <cellStyle name="Normal 5 6 2 3 2 2" xfId="43397"/>
    <cellStyle name="Normal 5 6 2 3 2 2 2" xfId="43398"/>
    <cellStyle name="Normal 5 6 2 3 2 2 2 2" xfId="43399"/>
    <cellStyle name="Normal 5 6 2 3 2 2 2 3" xfId="58639"/>
    <cellStyle name="Normal 5 6 2 3 2 2 3" xfId="43400"/>
    <cellStyle name="Normal 5 6 2 3 2 2 4" xfId="43401"/>
    <cellStyle name="Normal 5 6 2 3 2 3" xfId="43402"/>
    <cellStyle name="Normal 5 6 2 3 2 3 2" xfId="43403"/>
    <cellStyle name="Normal 5 6 2 3 2 3 2 2" xfId="43404"/>
    <cellStyle name="Normal 5 6 2 3 2 3 2 3" xfId="58640"/>
    <cellStyle name="Normal 5 6 2 3 2 3 3" xfId="43405"/>
    <cellStyle name="Normal 5 6 2 3 2 3 4" xfId="43406"/>
    <cellStyle name="Normal 5 6 2 3 2 4" xfId="43407"/>
    <cellStyle name="Normal 5 6 2 3 2 4 2" xfId="43408"/>
    <cellStyle name="Normal 5 6 2 3 2 4 3" xfId="58641"/>
    <cellStyle name="Normal 5 6 2 3 2 5" xfId="43409"/>
    <cellStyle name="Normal 5 6 2 3 2 6" xfId="43410"/>
    <cellStyle name="Normal 5 6 2 3 3" xfId="43411"/>
    <cellStyle name="Normal 5 6 2 3 3 2" xfId="43412"/>
    <cellStyle name="Normal 5 6 2 3 3 2 2" xfId="43413"/>
    <cellStyle name="Normal 5 6 2 3 3 2 3" xfId="58642"/>
    <cellStyle name="Normal 5 6 2 3 3 3" xfId="43414"/>
    <cellStyle name="Normal 5 6 2 3 3 4" xfId="43415"/>
    <cellStyle name="Normal 5 6 2 3 4" xfId="43416"/>
    <cellStyle name="Normal 5 6 2 3 4 2" xfId="43417"/>
    <cellStyle name="Normal 5 6 2 3 4 2 2" xfId="43418"/>
    <cellStyle name="Normal 5 6 2 3 4 2 3" xfId="58643"/>
    <cellStyle name="Normal 5 6 2 3 4 3" xfId="43419"/>
    <cellStyle name="Normal 5 6 2 3 4 4" xfId="43420"/>
    <cellStyle name="Normal 5 6 2 3 5" xfId="43421"/>
    <cellStyle name="Normal 5 6 2 3 5 2" xfId="43422"/>
    <cellStyle name="Normal 5 6 2 3 5 3" xfId="58644"/>
    <cellStyle name="Normal 5 6 2 3 6" xfId="43423"/>
    <cellStyle name="Normal 5 6 2 3 7" xfId="43424"/>
    <cellStyle name="Normal 5 6 2 4" xfId="43425"/>
    <cellStyle name="Normal 5 6 2 4 2" xfId="43426"/>
    <cellStyle name="Normal 5 6 2 4 2 2" xfId="43427"/>
    <cellStyle name="Normal 5 6 2 4 2 2 2" xfId="43428"/>
    <cellStyle name="Normal 5 6 2 4 2 2 3" xfId="58645"/>
    <cellStyle name="Normal 5 6 2 4 2 3" xfId="43429"/>
    <cellStyle name="Normal 5 6 2 4 2 4" xfId="43430"/>
    <cellStyle name="Normal 5 6 2 4 3" xfId="43431"/>
    <cellStyle name="Normal 5 6 2 4 3 2" xfId="43432"/>
    <cellStyle name="Normal 5 6 2 4 3 2 2" xfId="43433"/>
    <cellStyle name="Normal 5 6 2 4 3 2 3" xfId="58646"/>
    <cellStyle name="Normal 5 6 2 4 3 3" xfId="43434"/>
    <cellStyle name="Normal 5 6 2 4 3 4" xfId="43435"/>
    <cellStyle name="Normal 5 6 2 4 4" xfId="43436"/>
    <cellStyle name="Normal 5 6 2 4 4 2" xfId="43437"/>
    <cellStyle name="Normal 5 6 2 4 4 3" xfId="58647"/>
    <cellStyle name="Normal 5 6 2 4 5" xfId="43438"/>
    <cellStyle name="Normal 5 6 2 4 6" xfId="43439"/>
    <cellStyle name="Normal 5 6 2 5" xfId="43440"/>
    <cellStyle name="Normal 5 6 2 5 2" xfId="43441"/>
    <cellStyle name="Normal 5 6 2 5 2 2" xfId="43442"/>
    <cellStyle name="Normal 5 6 2 5 2 2 2" xfId="43443"/>
    <cellStyle name="Normal 5 6 2 5 2 2 3" xfId="58648"/>
    <cellStyle name="Normal 5 6 2 5 2 3" xfId="43444"/>
    <cellStyle name="Normal 5 6 2 5 2 4" xfId="43445"/>
    <cellStyle name="Normal 5 6 2 5 3" xfId="43446"/>
    <cellStyle name="Normal 5 6 2 5 3 2" xfId="43447"/>
    <cellStyle name="Normal 5 6 2 5 3 3" xfId="58649"/>
    <cellStyle name="Normal 5 6 2 5 4" xfId="43448"/>
    <cellStyle name="Normal 5 6 2 5 5" xfId="43449"/>
    <cellStyle name="Normal 5 6 2 6" xfId="43450"/>
    <cellStyle name="Normal 5 6 2 6 2" xfId="43451"/>
    <cellStyle name="Normal 5 6 2 6 2 2" xfId="43452"/>
    <cellStyle name="Normal 5 6 2 6 2 3" xfId="58650"/>
    <cellStyle name="Normal 5 6 2 6 3" xfId="43453"/>
    <cellStyle name="Normal 5 6 2 6 4" xfId="43454"/>
    <cellStyle name="Normal 5 6 2 7" xfId="43455"/>
    <cellStyle name="Normal 5 6 2 7 2" xfId="43456"/>
    <cellStyle name="Normal 5 6 2 7 2 2" xfId="43457"/>
    <cellStyle name="Normal 5 6 2 7 2 3" xfId="58651"/>
    <cellStyle name="Normal 5 6 2 7 3" xfId="43458"/>
    <cellStyle name="Normal 5 6 2 7 4" xfId="43459"/>
    <cellStyle name="Normal 5 6 2 8" xfId="43460"/>
    <cellStyle name="Normal 5 6 2 8 2" xfId="43461"/>
    <cellStyle name="Normal 5 6 2 8 3" xfId="58652"/>
    <cellStyle name="Normal 5 6 2 9" xfId="43462"/>
    <cellStyle name="Normal 5 6 3" xfId="43463"/>
    <cellStyle name="Normal 5 6 3 2" xfId="43464"/>
    <cellStyle name="Normal 5 6 3 2 2" xfId="43465"/>
    <cellStyle name="Normal 5 6 3 2 2 2" xfId="43466"/>
    <cellStyle name="Normal 5 6 3 2 2 2 2" xfId="43467"/>
    <cellStyle name="Normal 5 6 3 2 2 2 2 2" xfId="43468"/>
    <cellStyle name="Normal 5 6 3 2 2 2 2 3" xfId="58653"/>
    <cellStyle name="Normal 5 6 3 2 2 2 3" xfId="43469"/>
    <cellStyle name="Normal 5 6 3 2 2 2 4" xfId="43470"/>
    <cellStyle name="Normal 5 6 3 2 2 3" xfId="43471"/>
    <cellStyle name="Normal 5 6 3 2 2 3 2" xfId="43472"/>
    <cellStyle name="Normal 5 6 3 2 2 3 2 2" xfId="43473"/>
    <cellStyle name="Normal 5 6 3 2 2 3 2 3" xfId="58654"/>
    <cellStyle name="Normal 5 6 3 2 2 3 3" xfId="43474"/>
    <cellStyle name="Normal 5 6 3 2 2 3 4" xfId="43475"/>
    <cellStyle name="Normal 5 6 3 2 2 4" xfId="43476"/>
    <cellStyle name="Normal 5 6 3 2 2 4 2" xfId="43477"/>
    <cellStyle name="Normal 5 6 3 2 2 4 3" xfId="58655"/>
    <cellStyle name="Normal 5 6 3 2 2 5" xfId="43478"/>
    <cellStyle name="Normal 5 6 3 2 2 6" xfId="43479"/>
    <cellStyle name="Normal 5 6 3 2 3" xfId="43480"/>
    <cellStyle name="Normal 5 6 3 2 3 2" xfId="43481"/>
    <cellStyle name="Normal 5 6 3 2 3 2 2" xfId="43482"/>
    <cellStyle name="Normal 5 6 3 2 3 2 3" xfId="58656"/>
    <cellStyle name="Normal 5 6 3 2 3 3" xfId="43483"/>
    <cellStyle name="Normal 5 6 3 2 3 4" xfId="43484"/>
    <cellStyle name="Normal 5 6 3 2 4" xfId="43485"/>
    <cellStyle name="Normal 5 6 3 2 4 2" xfId="43486"/>
    <cellStyle name="Normal 5 6 3 2 4 2 2" xfId="43487"/>
    <cellStyle name="Normal 5 6 3 2 4 2 3" xfId="58657"/>
    <cellStyle name="Normal 5 6 3 2 4 3" xfId="43488"/>
    <cellStyle name="Normal 5 6 3 2 4 4" xfId="43489"/>
    <cellStyle name="Normal 5 6 3 2 5" xfId="43490"/>
    <cellStyle name="Normal 5 6 3 2 5 2" xfId="43491"/>
    <cellStyle name="Normal 5 6 3 2 5 3" xfId="58658"/>
    <cellStyle name="Normal 5 6 3 2 6" xfId="43492"/>
    <cellStyle name="Normal 5 6 3 2 7" xfId="43493"/>
    <cellStyle name="Normal 5 6 3 3" xfId="43494"/>
    <cellStyle name="Normal 5 6 3 3 2" xfId="43495"/>
    <cellStyle name="Normal 5 6 3 3 2 2" xfId="43496"/>
    <cellStyle name="Normal 5 6 3 3 2 2 2" xfId="43497"/>
    <cellStyle name="Normal 5 6 3 3 2 2 3" xfId="58659"/>
    <cellStyle name="Normal 5 6 3 3 2 3" xfId="43498"/>
    <cellStyle name="Normal 5 6 3 3 2 4" xfId="43499"/>
    <cellStyle name="Normal 5 6 3 3 3" xfId="43500"/>
    <cellStyle name="Normal 5 6 3 3 3 2" xfId="43501"/>
    <cellStyle name="Normal 5 6 3 3 3 2 2" xfId="43502"/>
    <cellStyle name="Normal 5 6 3 3 3 2 3" xfId="58660"/>
    <cellStyle name="Normal 5 6 3 3 3 3" xfId="43503"/>
    <cellStyle name="Normal 5 6 3 3 3 4" xfId="43504"/>
    <cellStyle name="Normal 5 6 3 3 4" xfId="43505"/>
    <cellStyle name="Normal 5 6 3 3 4 2" xfId="43506"/>
    <cellStyle name="Normal 5 6 3 3 4 3" xfId="58661"/>
    <cellStyle name="Normal 5 6 3 3 5" xfId="43507"/>
    <cellStyle name="Normal 5 6 3 3 6" xfId="43508"/>
    <cellStyle name="Normal 5 6 3 4" xfId="43509"/>
    <cellStyle name="Normal 5 6 3 4 2" xfId="43510"/>
    <cellStyle name="Normal 5 6 3 4 2 2" xfId="43511"/>
    <cellStyle name="Normal 5 6 3 4 2 2 2" xfId="43512"/>
    <cellStyle name="Normal 5 6 3 4 2 2 3" xfId="58662"/>
    <cellStyle name="Normal 5 6 3 4 2 3" xfId="43513"/>
    <cellStyle name="Normal 5 6 3 4 2 4" xfId="43514"/>
    <cellStyle name="Normal 5 6 3 4 3" xfId="43515"/>
    <cellStyle name="Normal 5 6 3 4 3 2" xfId="43516"/>
    <cellStyle name="Normal 5 6 3 4 3 3" xfId="58663"/>
    <cellStyle name="Normal 5 6 3 4 4" xfId="43517"/>
    <cellStyle name="Normal 5 6 3 4 5" xfId="43518"/>
    <cellStyle name="Normal 5 6 3 5" xfId="43519"/>
    <cellStyle name="Normal 5 6 3 5 2" xfId="43520"/>
    <cellStyle name="Normal 5 6 3 5 2 2" xfId="43521"/>
    <cellStyle name="Normal 5 6 3 5 2 3" xfId="58664"/>
    <cellStyle name="Normal 5 6 3 5 3" xfId="43522"/>
    <cellStyle name="Normal 5 6 3 5 4" xfId="43523"/>
    <cellStyle name="Normal 5 6 3 6" xfId="43524"/>
    <cellStyle name="Normal 5 6 3 6 2" xfId="43525"/>
    <cellStyle name="Normal 5 6 3 6 2 2" xfId="43526"/>
    <cellStyle name="Normal 5 6 3 6 2 3" xfId="58665"/>
    <cellStyle name="Normal 5 6 3 6 3" xfId="43527"/>
    <cellStyle name="Normal 5 6 3 6 4" xfId="43528"/>
    <cellStyle name="Normal 5 6 3 7" xfId="43529"/>
    <cellStyle name="Normal 5 6 3 7 2" xfId="43530"/>
    <cellStyle name="Normal 5 6 3 7 3" xfId="58666"/>
    <cellStyle name="Normal 5 6 3 8" xfId="43531"/>
    <cellStyle name="Normal 5 6 3 9" xfId="43532"/>
    <cellStyle name="Normal 5 6 4" xfId="43533"/>
    <cellStyle name="Normal 5 6 4 2" xfId="43534"/>
    <cellStyle name="Normal 5 6 4 2 2" xfId="43535"/>
    <cellStyle name="Normal 5 6 4 2 2 2" xfId="43536"/>
    <cellStyle name="Normal 5 6 4 2 2 2 2" xfId="43537"/>
    <cellStyle name="Normal 5 6 4 2 2 2 3" xfId="58667"/>
    <cellStyle name="Normal 5 6 4 2 2 3" xfId="43538"/>
    <cellStyle name="Normal 5 6 4 2 2 4" xfId="43539"/>
    <cellStyle name="Normal 5 6 4 2 3" xfId="43540"/>
    <cellStyle name="Normal 5 6 4 2 3 2" xfId="43541"/>
    <cellStyle name="Normal 5 6 4 2 3 2 2" xfId="43542"/>
    <cellStyle name="Normal 5 6 4 2 3 2 3" xfId="58668"/>
    <cellStyle name="Normal 5 6 4 2 3 3" xfId="43543"/>
    <cellStyle name="Normal 5 6 4 2 3 4" xfId="43544"/>
    <cellStyle name="Normal 5 6 4 2 4" xfId="43545"/>
    <cellStyle name="Normal 5 6 4 2 4 2" xfId="43546"/>
    <cellStyle name="Normal 5 6 4 2 4 3" xfId="58669"/>
    <cellStyle name="Normal 5 6 4 2 5" xfId="43547"/>
    <cellStyle name="Normal 5 6 4 2 6" xfId="43548"/>
    <cellStyle name="Normal 5 6 4 3" xfId="43549"/>
    <cellStyle name="Normal 5 6 4 3 2" xfId="43550"/>
    <cellStyle name="Normal 5 6 4 3 2 2" xfId="43551"/>
    <cellStyle name="Normal 5 6 4 3 2 3" xfId="58670"/>
    <cellStyle name="Normal 5 6 4 3 3" xfId="43552"/>
    <cellStyle name="Normal 5 6 4 3 4" xfId="43553"/>
    <cellStyle name="Normal 5 6 4 4" xfId="43554"/>
    <cellStyle name="Normal 5 6 4 4 2" xfId="43555"/>
    <cellStyle name="Normal 5 6 4 4 2 2" xfId="43556"/>
    <cellStyle name="Normal 5 6 4 4 2 3" xfId="58671"/>
    <cellStyle name="Normal 5 6 4 4 3" xfId="43557"/>
    <cellStyle name="Normal 5 6 4 4 4" xfId="43558"/>
    <cellStyle name="Normal 5 6 4 5" xfId="43559"/>
    <cellStyle name="Normal 5 6 4 5 2" xfId="43560"/>
    <cellStyle name="Normal 5 6 4 5 3" xfId="58672"/>
    <cellStyle name="Normal 5 6 4 6" xfId="43561"/>
    <cellStyle name="Normal 5 6 4 7" xfId="43562"/>
    <cellStyle name="Normal 5 6 5" xfId="43563"/>
    <cellStyle name="Normal 5 6 5 2" xfId="43564"/>
    <cellStyle name="Normal 5 6 5 2 2" xfId="43565"/>
    <cellStyle name="Normal 5 6 5 2 2 2" xfId="43566"/>
    <cellStyle name="Normal 5 6 5 2 2 3" xfId="58673"/>
    <cellStyle name="Normal 5 6 5 2 3" xfId="43567"/>
    <cellStyle name="Normal 5 6 5 2 4" xfId="43568"/>
    <cellStyle name="Normal 5 6 5 3" xfId="43569"/>
    <cellStyle name="Normal 5 6 5 3 2" xfId="43570"/>
    <cellStyle name="Normal 5 6 5 3 2 2" xfId="43571"/>
    <cellStyle name="Normal 5 6 5 3 2 3" xfId="58674"/>
    <cellStyle name="Normal 5 6 5 3 3" xfId="43572"/>
    <cellStyle name="Normal 5 6 5 3 4" xfId="43573"/>
    <cellStyle name="Normal 5 6 5 4" xfId="43574"/>
    <cellStyle name="Normal 5 6 5 4 2" xfId="43575"/>
    <cellStyle name="Normal 5 6 5 4 3" xfId="58675"/>
    <cellStyle name="Normal 5 6 5 5" xfId="43576"/>
    <cellStyle name="Normal 5 6 5 6" xfId="43577"/>
    <cellStyle name="Normal 5 6 6" xfId="43578"/>
    <cellStyle name="Normal 5 6 6 2" xfId="43579"/>
    <cellStyle name="Normal 5 6 6 2 2" xfId="43580"/>
    <cellStyle name="Normal 5 6 6 2 2 2" xfId="43581"/>
    <cellStyle name="Normal 5 6 6 2 2 3" xfId="58676"/>
    <cellStyle name="Normal 5 6 6 2 3" xfId="43582"/>
    <cellStyle name="Normal 5 6 6 2 4" xfId="43583"/>
    <cellStyle name="Normal 5 6 6 3" xfId="43584"/>
    <cellStyle name="Normal 5 6 6 3 2" xfId="43585"/>
    <cellStyle name="Normal 5 6 6 3 3" xfId="58677"/>
    <cellStyle name="Normal 5 6 6 4" xfId="43586"/>
    <cellStyle name="Normal 5 6 6 5" xfId="43587"/>
    <cellStyle name="Normal 5 6 7" xfId="43588"/>
    <cellStyle name="Normal 5 6 7 2" xfId="43589"/>
    <cellStyle name="Normal 5 6 7 2 2" xfId="43590"/>
    <cellStyle name="Normal 5 6 7 2 3" xfId="58678"/>
    <cellStyle name="Normal 5 6 7 3" xfId="43591"/>
    <cellStyle name="Normal 5 6 7 4" xfId="43592"/>
    <cellStyle name="Normal 5 6 8" xfId="43593"/>
    <cellStyle name="Normal 5 6 8 2" xfId="43594"/>
    <cellStyle name="Normal 5 6 8 2 2" xfId="43595"/>
    <cellStyle name="Normal 5 6 8 2 3" xfId="58679"/>
    <cellStyle name="Normal 5 6 8 3" xfId="43596"/>
    <cellStyle name="Normal 5 6 8 4" xfId="43597"/>
    <cellStyle name="Normal 5 6 9" xfId="43598"/>
    <cellStyle name="Normal 5 6 9 2" xfId="43599"/>
    <cellStyle name="Normal 5 6 9 3" xfId="58680"/>
    <cellStyle name="Normal 5 7" xfId="43600"/>
    <cellStyle name="Normal 5 7 10" xfId="43601"/>
    <cellStyle name="Normal 5 7 2" xfId="43602"/>
    <cellStyle name="Normal 5 7 2 2" xfId="43603"/>
    <cellStyle name="Normal 5 7 2 2 2" xfId="43604"/>
    <cellStyle name="Normal 5 7 2 2 2 2" xfId="43605"/>
    <cellStyle name="Normal 5 7 2 2 2 2 2" xfId="43606"/>
    <cellStyle name="Normal 5 7 2 2 2 2 2 2" xfId="43607"/>
    <cellStyle name="Normal 5 7 2 2 2 2 2 3" xfId="58681"/>
    <cellStyle name="Normal 5 7 2 2 2 2 3" xfId="43608"/>
    <cellStyle name="Normal 5 7 2 2 2 2 4" xfId="43609"/>
    <cellStyle name="Normal 5 7 2 2 2 3" xfId="43610"/>
    <cellStyle name="Normal 5 7 2 2 2 3 2" xfId="43611"/>
    <cellStyle name="Normal 5 7 2 2 2 3 2 2" xfId="43612"/>
    <cellStyle name="Normal 5 7 2 2 2 3 2 3" xfId="58682"/>
    <cellStyle name="Normal 5 7 2 2 2 3 3" xfId="43613"/>
    <cellStyle name="Normal 5 7 2 2 2 3 4" xfId="43614"/>
    <cellStyle name="Normal 5 7 2 2 2 4" xfId="43615"/>
    <cellStyle name="Normal 5 7 2 2 2 4 2" xfId="43616"/>
    <cellStyle name="Normal 5 7 2 2 2 4 3" xfId="58683"/>
    <cellStyle name="Normal 5 7 2 2 2 5" xfId="43617"/>
    <cellStyle name="Normal 5 7 2 2 2 6" xfId="43618"/>
    <cellStyle name="Normal 5 7 2 2 3" xfId="43619"/>
    <cellStyle name="Normal 5 7 2 2 3 2" xfId="43620"/>
    <cellStyle name="Normal 5 7 2 2 3 2 2" xfId="43621"/>
    <cellStyle name="Normal 5 7 2 2 3 2 3" xfId="58684"/>
    <cellStyle name="Normal 5 7 2 2 3 3" xfId="43622"/>
    <cellStyle name="Normal 5 7 2 2 3 4" xfId="43623"/>
    <cellStyle name="Normal 5 7 2 2 4" xfId="43624"/>
    <cellStyle name="Normal 5 7 2 2 4 2" xfId="43625"/>
    <cellStyle name="Normal 5 7 2 2 4 2 2" xfId="43626"/>
    <cellStyle name="Normal 5 7 2 2 4 2 3" xfId="58685"/>
    <cellStyle name="Normal 5 7 2 2 4 3" xfId="43627"/>
    <cellStyle name="Normal 5 7 2 2 4 4" xfId="43628"/>
    <cellStyle name="Normal 5 7 2 2 5" xfId="43629"/>
    <cellStyle name="Normal 5 7 2 2 5 2" xfId="43630"/>
    <cellStyle name="Normal 5 7 2 2 5 3" xfId="58686"/>
    <cellStyle name="Normal 5 7 2 2 6" xfId="43631"/>
    <cellStyle name="Normal 5 7 2 2 7" xfId="43632"/>
    <cellStyle name="Normal 5 7 2 3" xfId="43633"/>
    <cellStyle name="Normal 5 7 2 3 2" xfId="43634"/>
    <cellStyle name="Normal 5 7 2 3 2 2" xfId="43635"/>
    <cellStyle name="Normal 5 7 2 3 2 2 2" xfId="43636"/>
    <cellStyle name="Normal 5 7 2 3 2 2 3" xfId="58687"/>
    <cellStyle name="Normal 5 7 2 3 2 3" xfId="43637"/>
    <cellStyle name="Normal 5 7 2 3 2 4" xfId="43638"/>
    <cellStyle name="Normal 5 7 2 3 3" xfId="43639"/>
    <cellStyle name="Normal 5 7 2 3 3 2" xfId="43640"/>
    <cellStyle name="Normal 5 7 2 3 3 2 2" xfId="43641"/>
    <cellStyle name="Normal 5 7 2 3 3 2 3" xfId="58688"/>
    <cellStyle name="Normal 5 7 2 3 3 3" xfId="43642"/>
    <cellStyle name="Normal 5 7 2 3 3 4" xfId="43643"/>
    <cellStyle name="Normal 5 7 2 3 4" xfId="43644"/>
    <cellStyle name="Normal 5 7 2 3 4 2" xfId="43645"/>
    <cellStyle name="Normal 5 7 2 3 4 3" xfId="58689"/>
    <cellStyle name="Normal 5 7 2 3 5" xfId="43646"/>
    <cellStyle name="Normal 5 7 2 3 6" xfId="43647"/>
    <cellStyle name="Normal 5 7 2 4" xfId="43648"/>
    <cellStyle name="Normal 5 7 2 4 2" xfId="43649"/>
    <cellStyle name="Normal 5 7 2 4 2 2" xfId="43650"/>
    <cellStyle name="Normal 5 7 2 4 2 3" xfId="58690"/>
    <cellStyle name="Normal 5 7 2 4 3" xfId="43651"/>
    <cellStyle name="Normal 5 7 2 4 4" xfId="43652"/>
    <cellStyle name="Normal 5 7 2 5" xfId="43653"/>
    <cellStyle name="Normal 5 7 2 5 2" xfId="43654"/>
    <cellStyle name="Normal 5 7 2 5 2 2" xfId="43655"/>
    <cellStyle name="Normal 5 7 2 5 2 3" xfId="58691"/>
    <cellStyle name="Normal 5 7 2 5 3" xfId="43656"/>
    <cellStyle name="Normal 5 7 2 5 4" xfId="43657"/>
    <cellStyle name="Normal 5 7 2 6" xfId="43658"/>
    <cellStyle name="Normal 5 7 2 6 2" xfId="43659"/>
    <cellStyle name="Normal 5 7 2 6 3" xfId="58692"/>
    <cellStyle name="Normal 5 7 2 7" xfId="43660"/>
    <cellStyle name="Normal 5 7 2 8" xfId="43661"/>
    <cellStyle name="Normal 5 7 3" xfId="43662"/>
    <cellStyle name="Normal 5 7 3 2" xfId="43663"/>
    <cellStyle name="Normal 5 7 3 2 2" xfId="43664"/>
    <cellStyle name="Normal 5 7 3 2 2 2" xfId="43665"/>
    <cellStyle name="Normal 5 7 3 2 2 2 2" xfId="43666"/>
    <cellStyle name="Normal 5 7 3 2 2 2 3" xfId="58693"/>
    <cellStyle name="Normal 5 7 3 2 2 3" xfId="43667"/>
    <cellStyle name="Normal 5 7 3 2 2 4" xfId="43668"/>
    <cellStyle name="Normal 5 7 3 2 3" xfId="43669"/>
    <cellStyle name="Normal 5 7 3 2 3 2" xfId="43670"/>
    <cellStyle name="Normal 5 7 3 2 3 2 2" xfId="43671"/>
    <cellStyle name="Normal 5 7 3 2 3 2 3" xfId="58694"/>
    <cellStyle name="Normal 5 7 3 2 3 3" xfId="43672"/>
    <cellStyle name="Normal 5 7 3 2 3 4" xfId="43673"/>
    <cellStyle name="Normal 5 7 3 2 4" xfId="43674"/>
    <cellStyle name="Normal 5 7 3 2 4 2" xfId="43675"/>
    <cellStyle name="Normal 5 7 3 2 4 3" xfId="58695"/>
    <cellStyle name="Normal 5 7 3 2 5" xfId="43676"/>
    <cellStyle name="Normal 5 7 3 2 6" xfId="43677"/>
    <cellStyle name="Normal 5 7 3 3" xfId="43678"/>
    <cellStyle name="Normal 5 7 3 3 2" xfId="43679"/>
    <cellStyle name="Normal 5 7 3 3 2 2" xfId="43680"/>
    <cellStyle name="Normal 5 7 3 3 2 3" xfId="58696"/>
    <cellStyle name="Normal 5 7 3 3 3" xfId="43681"/>
    <cellStyle name="Normal 5 7 3 3 4" xfId="43682"/>
    <cellStyle name="Normal 5 7 3 4" xfId="43683"/>
    <cellStyle name="Normal 5 7 3 4 2" xfId="43684"/>
    <cellStyle name="Normal 5 7 3 4 2 2" xfId="43685"/>
    <cellStyle name="Normal 5 7 3 4 2 3" xfId="58697"/>
    <cellStyle name="Normal 5 7 3 4 3" xfId="43686"/>
    <cellStyle name="Normal 5 7 3 4 4" xfId="43687"/>
    <cellStyle name="Normal 5 7 3 5" xfId="43688"/>
    <cellStyle name="Normal 5 7 3 5 2" xfId="43689"/>
    <cellStyle name="Normal 5 7 3 5 3" xfId="58698"/>
    <cellStyle name="Normal 5 7 3 6" xfId="43690"/>
    <cellStyle name="Normal 5 7 3 7" xfId="43691"/>
    <cellStyle name="Normal 5 7 4" xfId="43692"/>
    <cellStyle name="Normal 5 7 4 2" xfId="43693"/>
    <cellStyle name="Normal 5 7 4 2 2" xfId="43694"/>
    <cellStyle name="Normal 5 7 4 2 2 2" xfId="43695"/>
    <cellStyle name="Normal 5 7 4 2 2 3" xfId="58699"/>
    <cellStyle name="Normal 5 7 4 2 3" xfId="43696"/>
    <cellStyle name="Normal 5 7 4 2 4" xfId="43697"/>
    <cellStyle name="Normal 5 7 4 3" xfId="43698"/>
    <cellStyle name="Normal 5 7 4 3 2" xfId="43699"/>
    <cellStyle name="Normal 5 7 4 3 2 2" xfId="43700"/>
    <cellStyle name="Normal 5 7 4 3 2 3" xfId="58700"/>
    <cellStyle name="Normal 5 7 4 3 3" xfId="43701"/>
    <cellStyle name="Normal 5 7 4 3 4" xfId="43702"/>
    <cellStyle name="Normal 5 7 4 4" xfId="43703"/>
    <cellStyle name="Normal 5 7 4 4 2" xfId="43704"/>
    <cellStyle name="Normal 5 7 4 4 3" xfId="58701"/>
    <cellStyle name="Normal 5 7 4 5" xfId="43705"/>
    <cellStyle name="Normal 5 7 4 6" xfId="43706"/>
    <cellStyle name="Normal 5 7 5" xfId="43707"/>
    <cellStyle name="Normal 5 7 5 2" xfId="43708"/>
    <cellStyle name="Normal 5 7 5 2 2" xfId="43709"/>
    <cellStyle name="Normal 5 7 5 2 2 2" xfId="43710"/>
    <cellStyle name="Normal 5 7 5 2 2 3" xfId="58702"/>
    <cellStyle name="Normal 5 7 5 2 3" xfId="43711"/>
    <cellStyle name="Normal 5 7 5 2 4" xfId="43712"/>
    <cellStyle name="Normal 5 7 5 3" xfId="43713"/>
    <cellStyle name="Normal 5 7 5 3 2" xfId="43714"/>
    <cellStyle name="Normal 5 7 5 3 3" xfId="58703"/>
    <cellStyle name="Normal 5 7 5 4" xfId="43715"/>
    <cellStyle name="Normal 5 7 5 5" xfId="43716"/>
    <cellStyle name="Normal 5 7 6" xfId="43717"/>
    <cellStyle name="Normal 5 7 6 2" xfId="43718"/>
    <cellStyle name="Normal 5 7 6 2 2" xfId="43719"/>
    <cellStyle name="Normal 5 7 6 2 3" xfId="58704"/>
    <cellStyle name="Normal 5 7 6 3" xfId="43720"/>
    <cellStyle name="Normal 5 7 6 4" xfId="43721"/>
    <cellStyle name="Normal 5 7 7" xfId="43722"/>
    <cellStyle name="Normal 5 7 7 2" xfId="43723"/>
    <cellStyle name="Normal 5 7 7 2 2" xfId="43724"/>
    <cellStyle name="Normal 5 7 7 2 3" xfId="58705"/>
    <cellStyle name="Normal 5 7 7 3" xfId="43725"/>
    <cellStyle name="Normal 5 7 7 4" xfId="43726"/>
    <cellStyle name="Normal 5 7 8" xfId="43727"/>
    <cellStyle name="Normal 5 7 8 2" xfId="43728"/>
    <cellStyle name="Normal 5 7 8 3" xfId="58706"/>
    <cellStyle name="Normal 5 7 9" xfId="43729"/>
    <cellStyle name="Normal 5 8" xfId="43730"/>
    <cellStyle name="Normal 5 8 10" xfId="43731"/>
    <cellStyle name="Normal 5 8 2" xfId="43732"/>
    <cellStyle name="Normal 5 8 2 2" xfId="43733"/>
    <cellStyle name="Normal 5 8 2 2 2" xfId="43734"/>
    <cellStyle name="Normal 5 8 2 2 2 2" xfId="43735"/>
    <cellStyle name="Normal 5 8 2 2 2 2 2" xfId="43736"/>
    <cellStyle name="Normal 5 8 2 2 2 2 2 2" xfId="43737"/>
    <cellStyle name="Normal 5 8 2 2 2 2 2 3" xfId="58707"/>
    <cellStyle name="Normal 5 8 2 2 2 2 3" xfId="43738"/>
    <cellStyle name="Normal 5 8 2 2 2 2 4" xfId="43739"/>
    <cellStyle name="Normal 5 8 2 2 2 3" xfId="43740"/>
    <cellStyle name="Normal 5 8 2 2 2 3 2" xfId="43741"/>
    <cellStyle name="Normal 5 8 2 2 2 3 2 2" xfId="43742"/>
    <cellStyle name="Normal 5 8 2 2 2 3 2 3" xfId="58708"/>
    <cellStyle name="Normal 5 8 2 2 2 3 3" xfId="43743"/>
    <cellStyle name="Normal 5 8 2 2 2 3 4" xfId="43744"/>
    <cellStyle name="Normal 5 8 2 2 2 4" xfId="43745"/>
    <cellStyle name="Normal 5 8 2 2 2 4 2" xfId="43746"/>
    <cellStyle name="Normal 5 8 2 2 2 4 3" xfId="58709"/>
    <cellStyle name="Normal 5 8 2 2 2 5" xfId="43747"/>
    <cellStyle name="Normal 5 8 2 2 2 6" xfId="43748"/>
    <cellStyle name="Normal 5 8 2 2 3" xfId="43749"/>
    <cellStyle name="Normal 5 8 2 2 3 2" xfId="43750"/>
    <cellStyle name="Normal 5 8 2 2 3 2 2" xfId="43751"/>
    <cellStyle name="Normal 5 8 2 2 3 2 3" xfId="58710"/>
    <cellStyle name="Normal 5 8 2 2 3 3" xfId="43752"/>
    <cellStyle name="Normal 5 8 2 2 3 4" xfId="43753"/>
    <cellStyle name="Normal 5 8 2 2 4" xfId="43754"/>
    <cellStyle name="Normal 5 8 2 2 4 2" xfId="43755"/>
    <cellStyle name="Normal 5 8 2 2 4 2 2" xfId="43756"/>
    <cellStyle name="Normal 5 8 2 2 4 2 3" xfId="58711"/>
    <cellStyle name="Normal 5 8 2 2 4 3" xfId="43757"/>
    <cellStyle name="Normal 5 8 2 2 4 4" xfId="43758"/>
    <cellStyle name="Normal 5 8 2 2 5" xfId="43759"/>
    <cellStyle name="Normal 5 8 2 2 5 2" xfId="43760"/>
    <cellStyle name="Normal 5 8 2 2 5 3" xfId="58712"/>
    <cellStyle name="Normal 5 8 2 2 6" xfId="43761"/>
    <cellStyle name="Normal 5 8 2 2 7" xfId="43762"/>
    <cellStyle name="Normal 5 8 2 3" xfId="43763"/>
    <cellStyle name="Normal 5 8 2 3 2" xfId="43764"/>
    <cellStyle name="Normal 5 8 2 3 2 2" xfId="43765"/>
    <cellStyle name="Normal 5 8 2 3 2 2 2" xfId="43766"/>
    <cellStyle name="Normal 5 8 2 3 2 2 3" xfId="58713"/>
    <cellStyle name="Normal 5 8 2 3 2 3" xfId="43767"/>
    <cellStyle name="Normal 5 8 2 3 2 4" xfId="43768"/>
    <cellStyle name="Normal 5 8 2 3 3" xfId="43769"/>
    <cellStyle name="Normal 5 8 2 3 3 2" xfId="43770"/>
    <cellStyle name="Normal 5 8 2 3 3 2 2" xfId="43771"/>
    <cellStyle name="Normal 5 8 2 3 3 2 3" xfId="58714"/>
    <cellStyle name="Normal 5 8 2 3 3 3" xfId="43772"/>
    <cellStyle name="Normal 5 8 2 3 3 4" xfId="43773"/>
    <cellStyle name="Normal 5 8 2 3 4" xfId="43774"/>
    <cellStyle name="Normal 5 8 2 3 4 2" xfId="43775"/>
    <cellStyle name="Normal 5 8 2 3 4 3" xfId="58715"/>
    <cellStyle name="Normal 5 8 2 3 5" xfId="43776"/>
    <cellStyle name="Normal 5 8 2 3 6" xfId="43777"/>
    <cellStyle name="Normal 5 8 2 4" xfId="43778"/>
    <cellStyle name="Normal 5 8 2 4 2" xfId="43779"/>
    <cellStyle name="Normal 5 8 2 4 2 2" xfId="43780"/>
    <cellStyle name="Normal 5 8 2 4 2 3" xfId="58716"/>
    <cellStyle name="Normal 5 8 2 4 3" xfId="43781"/>
    <cellStyle name="Normal 5 8 2 4 4" xfId="43782"/>
    <cellStyle name="Normal 5 8 2 5" xfId="43783"/>
    <cellStyle name="Normal 5 8 2 5 2" xfId="43784"/>
    <cellStyle name="Normal 5 8 2 5 2 2" xfId="43785"/>
    <cellStyle name="Normal 5 8 2 5 2 3" xfId="58717"/>
    <cellStyle name="Normal 5 8 2 5 3" xfId="43786"/>
    <cellStyle name="Normal 5 8 2 5 4" xfId="43787"/>
    <cellStyle name="Normal 5 8 2 6" xfId="43788"/>
    <cellStyle name="Normal 5 8 2 6 2" xfId="43789"/>
    <cellStyle name="Normal 5 8 2 6 3" xfId="58718"/>
    <cellStyle name="Normal 5 8 2 7" xfId="43790"/>
    <cellStyle name="Normal 5 8 2 8" xfId="43791"/>
    <cellStyle name="Normal 5 8 3" xfId="43792"/>
    <cellStyle name="Normal 5 8 3 2" xfId="43793"/>
    <cellStyle name="Normal 5 8 3 2 2" xfId="43794"/>
    <cellStyle name="Normal 5 8 3 2 2 2" xfId="43795"/>
    <cellStyle name="Normal 5 8 3 2 2 2 2" xfId="43796"/>
    <cellStyle name="Normal 5 8 3 2 2 2 3" xfId="58719"/>
    <cellStyle name="Normal 5 8 3 2 2 3" xfId="43797"/>
    <cellStyle name="Normal 5 8 3 2 2 4" xfId="43798"/>
    <cellStyle name="Normal 5 8 3 2 3" xfId="43799"/>
    <cellStyle name="Normal 5 8 3 2 3 2" xfId="43800"/>
    <cellStyle name="Normal 5 8 3 2 3 2 2" xfId="43801"/>
    <cellStyle name="Normal 5 8 3 2 3 2 3" xfId="58720"/>
    <cellStyle name="Normal 5 8 3 2 3 3" xfId="43802"/>
    <cellStyle name="Normal 5 8 3 2 3 4" xfId="43803"/>
    <cellStyle name="Normal 5 8 3 2 4" xfId="43804"/>
    <cellStyle name="Normal 5 8 3 2 4 2" xfId="43805"/>
    <cellStyle name="Normal 5 8 3 2 4 3" xfId="58721"/>
    <cellStyle name="Normal 5 8 3 2 5" xfId="43806"/>
    <cellStyle name="Normal 5 8 3 2 6" xfId="43807"/>
    <cellStyle name="Normal 5 8 3 3" xfId="43808"/>
    <cellStyle name="Normal 5 8 3 3 2" xfId="43809"/>
    <cellStyle name="Normal 5 8 3 3 2 2" xfId="43810"/>
    <cellStyle name="Normal 5 8 3 3 2 3" xfId="58722"/>
    <cellStyle name="Normal 5 8 3 3 3" xfId="43811"/>
    <cellStyle name="Normal 5 8 3 3 4" xfId="43812"/>
    <cellStyle name="Normal 5 8 3 4" xfId="43813"/>
    <cellStyle name="Normal 5 8 3 4 2" xfId="43814"/>
    <cellStyle name="Normal 5 8 3 4 2 2" xfId="43815"/>
    <cellStyle name="Normal 5 8 3 4 2 3" xfId="58723"/>
    <cellStyle name="Normal 5 8 3 4 3" xfId="43816"/>
    <cellStyle name="Normal 5 8 3 4 4" xfId="43817"/>
    <cellStyle name="Normal 5 8 3 5" xfId="43818"/>
    <cellStyle name="Normal 5 8 3 5 2" xfId="43819"/>
    <cellStyle name="Normal 5 8 3 5 3" xfId="58724"/>
    <cellStyle name="Normal 5 8 3 6" xfId="43820"/>
    <cellStyle name="Normal 5 8 3 7" xfId="43821"/>
    <cellStyle name="Normal 5 8 4" xfId="43822"/>
    <cellStyle name="Normal 5 8 4 2" xfId="43823"/>
    <cellStyle name="Normal 5 8 4 2 2" xfId="43824"/>
    <cellStyle name="Normal 5 8 4 2 2 2" xfId="43825"/>
    <cellStyle name="Normal 5 8 4 2 2 3" xfId="58725"/>
    <cellStyle name="Normal 5 8 4 2 3" xfId="43826"/>
    <cellStyle name="Normal 5 8 4 2 4" xfId="43827"/>
    <cellStyle name="Normal 5 8 4 3" xfId="43828"/>
    <cellStyle name="Normal 5 8 4 3 2" xfId="43829"/>
    <cellStyle name="Normal 5 8 4 3 2 2" xfId="43830"/>
    <cellStyle name="Normal 5 8 4 3 2 3" xfId="58726"/>
    <cellStyle name="Normal 5 8 4 3 3" xfId="43831"/>
    <cellStyle name="Normal 5 8 4 3 4" xfId="43832"/>
    <cellStyle name="Normal 5 8 4 4" xfId="43833"/>
    <cellStyle name="Normal 5 8 4 4 2" xfId="43834"/>
    <cellStyle name="Normal 5 8 4 4 3" xfId="58727"/>
    <cellStyle name="Normal 5 8 4 5" xfId="43835"/>
    <cellStyle name="Normal 5 8 4 6" xfId="43836"/>
    <cellStyle name="Normal 5 8 5" xfId="43837"/>
    <cellStyle name="Normal 5 8 5 2" xfId="43838"/>
    <cellStyle name="Normal 5 8 5 2 2" xfId="43839"/>
    <cellStyle name="Normal 5 8 5 2 2 2" xfId="43840"/>
    <cellStyle name="Normal 5 8 5 2 2 3" xfId="58728"/>
    <cellStyle name="Normal 5 8 5 2 3" xfId="43841"/>
    <cellStyle name="Normal 5 8 5 2 4" xfId="43842"/>
    <cellStyle name="Normal 5 8 5 3" xfId="43843"/>
    <cellStyle name="Normal 5 8 5 3 2" xfId="43844"/>
    <cellStyle name="Normal 5 8 5 3 3" xfId="58729"/>
    <cellStyle name="Normal 5 8 5 4" xfId="43845"/>
    <cellStyle name="Normal 5 8 5 5" xfId="43846"/>
    <cellStyle name="Normal 5 8 6" xfId="43847"/>
    <cellStyle name="Normal 5 8 6 2" xfId="43848"/>
    <cellStyle name="Normal 5 8 6 2 2" xfId="43849"/>
    <cellStyle name="Normal 5 8 6 2 3" xfId="58730"/>
    <cellStyle name="Normal 5 8 6 3" xfId="43850"/>
    <cellStyle name="Normal 5 8 6 4" xfId="43851"/>
    <cellStyle name="Normal 5 8 7" xfId="43852"/>
    <cellStyle name="Normal 5 8 7 2" xfId="43853"/>
    <cellStyle name="Normal 5 8 7 2 2" xfId="43854"/>
    <cellStyle name="Normal 5 8 7 2 3" xfId="58731"/>
    <cellStyle name="Normal 5 8 7 3" xfId="43855"/>
    <cellStyle name="Normal 5 8 7 4" xfId="43856"/>
    <cellStyle name="Normal 5 8 8" xfId="43857"/>
    <cellStyle name="Normal 5 8 8 2" xfId="43858"/>
    <cellStyle name="Normal 5 8 8 3" xfId="58732"/>
    <cellStyle name="Normal 5 8 9" xfId="43859"/>
    <cellStyle name="Normal 5 9" xfId="43860"/>
    <cellStyle name="Normal 5 9 10" xfId="43861"/>
    <cellStyle name="Normal 5 9 2" xfId="43862"/>
    <cellStyle name="Normal 5 9 2 2" xfId="43863"/>
    <cellStyle name="Normal 5 9 2 2 2" xfId="43864"/>
    <cellStyle name="Normal 5 9 2 2 2 2" xfId="43865"/>
    <cellStyle name="Normal 5 9 2 2 2 2 2" xfId="43866"/>
    <cellStyle name="Normal 5 9 2 2 2 2 2 2" xfId="43867"/>
    <cellStyle name="Normal 5 9 2 2 2 2 2 3" xfId="58733"/>
    <cellStyle name="Normal 5 9 2 2 2 2 3" xfId="43868"/>
    <cellStyle name="Normal 5 9 2 2 2 2 4" xfId="43869"/>
    <cellStyle name="Normal 5 9 2 2 2 3" xfId="43870"/>
    <cellStyle name="Normal 5 9 2 2 2 3 2" xfId="43871"/>
    <cellStyle name="Normal 5 9 2 2 2 3 2 2" xfId="43872"/>
    <cellStyle name="Normal 5 9 2 2 2 3 2 3" xfId="58734"/>
    <cellStyle name="Normal 5 9 2 2 2 3 3" xfId="43873"/>
    <cellStyle name="Normal 5 9 2 2 2 3 4" xfId="43874"/>
    <cellStyle name="Normal 5 9 2 2 2 4" xfId="43875"/>
    <cellStyle name="Normal 5 9 2 2 2 4 2" xfId="43876"/>
    <cellStyle name="Normal 5 9 2 2 2 4 3" xfId="58735"/>
    <cellStyle name="Normal 5 9 2 2 2 5" xfId="43877"/>
    <cellStyle name="Normal 5 9 2 2 2 6" xfId="43878"/>
    <cellStyle name="Normal 5 9 2 2 3" xfId="43879"/>
    <cellStyle name="Normal 5 9 2 2 3 2" xfId="43880"/>
    <cellStyle name="Normal 5 9 2 2 3 2 2" xfId="43881"/>
    <cellStyle name="Normal 5 9 2 2 3 2 3" xfId="58736"/>
    <cellStyle name="Normal 5 9 2 2 3 3" xfId="43882"/>
    <cellStyle name="Normal 5 9 2 2 3 4" xfId="43883"/>
    <cellStyle name="Normal 5 9 2 2 4" xfId="43884"/>
    <cellStyle name="Normal 5 9 2 2 4 2" xfId="43885"/>
    <cellStyle name="Normal 5 9 2 2 4 2 2" xfId="43886"/>
    <cellStyle name="Normal 5 9 2 2 4 2 3" xfId="58737"/>
    <cellStyle name="Normal 5 9 2 2 4 3" xfId="43887"/>
    <cellStyle name="Normal 5 9 2 2 4 4" xfId="43888"/>
    <cellStyle name="Normal 5 9 2 2 5" xfId="43889"/>
    <cellStyle name="Normal 5 9 2 2 5 2" xfId="43890"/>
    <cellStyle name="Normal 5 9 2 2 5 3" xfId="58738"/>
    <cellStyle name="Normal 5 9 2 2 6" xfId="43891"/>
    <cellStyle name="Normal 5 9 2 2 7" xfId="43892"/>
    <cellStyle name="Normal 5 9 2 3" xfId="43893"/>
    <cellStyle name="Normal 5 9 2 3 2" xfId="43894"/>
    <cellStyle name="Normal 5 9 2 3 2 2" xfId="43895"/>
    <cellStyle name="Normal 5 9 2 3 2 2 2" xfId="43896"/>
    <cellStyle name="Normal 5 9 2 3 2 2 3" xfId="58739"/>
    <cellStyle name="Normal 5 9 2 3 2 3" xfId="43897"/>
    <cellStyle name="Normal 5 9 2 3 2 4" xfId="43898"/>
    <cellStyle name="Normal 5 9 2 3 3" xfId="43899"/>
    <cellStyle name="Normal 5 9 2 3 3 2" xfId="43900"/>
    <cellStyle name="Normal 5 9 2 3 3 2 2" xfId="43901"/>
    <cellStyle name="Normal 5 9 2 3 3 2 3" xfId="58740"/>
    <cellStyle name="Normal 5 9 2 3 3 3" xfId="43902"/>
    <cellStyle name="Normal 5 9 2 3 3 4" xfId="43903"/>
    <cellStyle name="Normal 5 9 2 3 4" xfId="43904"/>
    <cellStyle name="Normal 5 9 2 3 4 2" xfId="43905"/>
    <cellStyle name="Normal 5 9 2 3 4 3" xfId="58741"/>
    <cellStyle name="Normal 5 9 2 3 5" xfId="43906"/>
    <cellStyle name="Normal 5 9 2 3 6" xfId="43907"/>
    <cellStyle name="Normal 5 9 2 4" xfId="43908"/>
    <cellStyle name="Normal 5 9 2 4 2" xfId="43909"/>
    <cellStyle name="Normal 5 9 2 4 2 2" xfId="43910"/>
    <cellStyle name="Normal 5 9 2 4 2 3" xfId="58742"/>
    <cellStyle name="Normal 5 9 2 4 3" xfId="43911"/>
    <cellStyle name="Normal 5 9 2 4 4" xfId="43912"/>
    <cellStyle name="Normal 5 9 2 5" xfId="43913"/>
    <cellStyle name="Normal 5 9 2 5 2" xfId="43914"/>
    <cellStyle name="Normal 5 9 2 5 2 2" xfId="43915"/>
    <cellStyle name="Normal 5 9 2 5 2 3" xfId="58743"/>
    <cellStyle name="Normal 5 9 2 5 3" xfId="43916"/>
    <cellStyle name="Normal 5 9 2 5 4" xfId="43917"/>
    <cellStyle name="Normal 5 9 2 6" xfId="43918"/>
    <cellStyle name="Normal 5 9 2 6 2" xfId="43919"/>
    <cellStyle name="Normal 5 9 2 6 3" xfId="58744"/>
    <cellStyle name="Normal 5 9 2 7" xfId="43920"/>
    <cellStyle name="Normal 5 9 2 8" xfId="43921"/>
    <cellStyle name="Normal 5 9 3" xfId="43922"/>
    <cellStyle name="Normal 5 9 3 2" xfId="43923"/>
    <cellStyle name="Normal 5 9 3 2 2" xfId="43924"/>
    <cellStyle name="Normal 5 9 3 2 2 2" xfId="43925"/>
    <cellStyle name="Normal 5 9 3 2 2 2 2" xfId="43926"/>
    <cellStyle name="Normal 5 9 3 2 2 2 3" xfId="58745"/>
    <cellStyle name="Normal 5 9 3 2 2 3" xfId="43927"/>
    <cellStyle name="Normal 5 9 3 2 2 4" xfId="43928"/>
    <cellStyle name="Normal 5 9 3 2 3" xfId="43929"/>
    <cellStyle name="Normal 5 9 3 2 3 2" xfId="43930"/>
    <cellStyle name="Normal 5 9 3 2 3 2 2" xfId="43931"/>
    <cellStyle name="Normal 5 9 3 2 3 2 3" xfId="58746"/>
    <cellStyle name="Normal 5 9 3 2 3 3" xfId="43932"/>
    <cellStyle name="Normal 5 9 3 2 3 4" xfId="43933"/>
    <cellStyle name="Normal 5 9 3 2 4" xfId="43934"/>
    <cellStyle name="Normal 5 9 3 2 4 2" xfId="43935"/>
    <cellStyle name="Normal 5 9 3 2 4 3" xfId="58747"/>
    <cellStyle name="Normal 5 9 3 2 5" xfId="43936"/>
    <cellStyle name="Normal 5 9 3 2 6" xfId="43937"/>
    <cellStyle name="Normal 5 9 3 3" xfId="43938"/>
    <cellStyle name="Normal 5 9 3 3 2" xfId="43939"/>
    <cellStyle name="Normal 5 9 3 3 2 2" xfId="43940"/>
    <cellStyle name="Normal 5 9 3 3 2 3" xfId="58748"/>
    <cellStyle name="Normal 5 9 3 3 3" xfId="43941"/>
    <cellStyle name="Normal 5 9 3 3 4" xfId="43942"/>
    <cellStyle name="Normal 5 9 3 4" xfId="43943"/>
    <cellStyle name="Normal 5 9 3 4 2" xfId="43944"/>
    <cellStyle name="Normal 5 9 3 4 2 2" xfId="43945"/>
    <cellStyle name="Normal 5 9 3 4 2 3" xfId="58749"/>
    <cellStyle name="Normal 5 9 3 4 3" xfId="43946"/>
    <cellStyle name="Normal 5 9 3 4 4" xfId="43947"/>
    <cellStyle name="Normal 5 9 3 5" xfId="43948"/>
    <cellStyle name="Normal 5 9 3 5 2" xfId="43949"/>
    <cellStyle name="Normal 5 9 3 5 3" xfId="58750"/>
    <cellStyle name="Normal 5 9 3 6" xfId="43950"/>
    <cellStyle name="Normal 5 9 3 7" xfId="43951"/>
    <cellStyle name="Normal 5 9 4" xfId="43952"/>
    <cellStyle name="Normal 5 9 4 2" xfId="43953"/>
    <cellStyle name="Normal 5 9 4 2 2" xfId="43954"/>
    <cellStyle name="Normal 5 9 4 2 2 2" xfId="43955"/>
    <cellStyle name="Normal 5 9 4 2 2 3" xfId="58751"/>
    <cellStyle name="Normal 5 9 4 2 3" xfId="43956"/>
    <cellStyle name="Normal 5 9 4 2 4" xfId="43957"/>
    <cellStyle name="Normal 5 9 4 3" xfId="43958"/>
    <cellStyle name="Normal 5 9 4 3 2" xfId="43959"/>
    <cellStyle name="Normal 5 9 4 3 2 2" xfId="43960"/>
    <cellStyle name="Normal 5 9 4 3 2 3" xfId="58752"/>
    <cellStyle name="Normal 5 9 4 3 3" xfId="43961"/>
    <cellStyle name="Normal 5 9 4 3 4" xfId="43962"/>
    <cellStyle name="Normal 5 9 4 4" xfId="43963"/>
    <cellStyle name="Normal 5 9 4 4 2" xfId="43964"/>
    <cellStyle name="Normal 5 9 4 4 3" xfId="58753"/>
    <cellStyle name="Normal 5 9 4 5" xfId="43965"/>
    <cellStyle name="Normal 5 9 4 6" xfId="43966"/>
    <cellStyle name="Normal 5 9 5" xfId="43967"/>
    <cellStyle name="Normal 5 9 5 2" xfId="43968"/>
    <cellStyle name="Normal 5 9 5 2 2" xfId="43969"/>
    <cellStyle name="Normal 5 9 5 2 2 2" xfId="43970"/>
    <cellStyle name="Normal 5 9 5 2 2 3" xfId="58754"/>
    <cellStyle name="Normal 5 9 5 2 3" xfId="43971"/>
    <cellStyle name="Normal 5 9 5 2 4" xfId="43972"/>
    <cellStyle name="Normal 5 9 5 3" xfId="43973"/>
    <cellStyle name="Normal 5 9 5 3 2" xfId="43974"/>
    <cellStyle name="Normal 5 9 5 3 3" xfId="58755"/>
    <cellStyle name="Normal 5 9 5 4" xfId="43975"/>
    <cellStyle name="Normal 5 9 5 5" xfId="43976"/>
    <cellStyle name="Normal 5 9 6" xfId="43977"/>
    <cellStyle name="Normal 5 9 6 2" xfId="43978"/>
    <cellStyle name="Normal 5 9 6 2 2" xfId="43979"/>
    <cellStyle name="Normal 5 9 6 2 3" xfId="58756"/>
    <cellStyle name="Normal 5 9 6 3" xfId="43980"/>
    <cellStyle name="Normal 5 9 6 4" xfId="43981"/>
    <cellStyle name="Normal 5 9 7" xfId="43982"/>
    <cellStyle name="Normal 5 9 7 2" xfId="43983"/>
    <cellStyle name="Normal 5 9 7 2 2" xfId="43984"/>
    <cellStyle name="Normal 5 9 7 2 3" xfId="58757"/>
    <cellStyle name="Normal 5 9 7 3" xfId="43985"/>
    <cellStyle name="Normal 5 9 7 4" xfId="43986"/>
    <cellStyle name="Normal 5 9 8" xfId="43987"/>
    <cellStyle name="Normal 5 9 8 2" xfId="43988"/>
    <cellStyle name="Normal 5 9 8 3" xfId="58758"/>
    <cellStyle name="Normal 5 9 9" xfId="43989"/>
    <cellStyle name="Normal 6" xfId="13"/>
    <cellStyle name="Normal 6 10" xfId="43990"/>
    <cellStyle name="Normal 6 10 2" xfId="43991"/>
    <cellStyle name="Normal 6 10 2 2" xfId="43992"/>
    <cellStyle name="Normal 6 10 2 2 2" xfId="43993"/>
    <cellStyle name="Normal 6 10 2 2 3" xfId="58759"/>
    <cellStyle name="Normal 6 10 2 3" xfId="43994"/>
    <cellStyle name="Normal 6 10 2 4" xfId="43995"/>
    <cellStyle name="Normal 6 10 3" xfId="43996"/>
    <cellStyle name="Normal 6 10 3 2" xfId="43997"/>
    <cellStyle name="Normal 6 10 3 2 2" xfId="43998"/>
    <cellStyle name="Normal 6 10 3 2 3" xfId="58760"/>
    <cellStyle name="Normal 6 10 3 3" xfId="43999"/>
    <cellStyle name="Normal 6 10 3 4" xfId="44000"/>
    <cellStyle name="Normal 6 10 4" xfId="44001"/>
    <cellStyle name="Normal 6 10 4 2" xfId="44002"/>
    <cellStyle name="Normal 6 10 4 3" xfId="58761"/>
    <cellStyle name="Normal 6 10 5" xfId="44003"/>
    <cellStyle name="Normal 6 10 6" xfId="44004"/>
    <cellStyle name="Normal 6 11" xfId="44005"/>
    <cellStyle name="Normal 6 11 2" xfId="44006"/>
    <cellStyle name="Normal 6 11 2 2" xfId="44007"/>
    <cellStyle name="Normal 6 11 2 2 2" xfId="44008"/>
    <cellStyle name="Normal 6 11 2 2 3" xfId="58762"/>
    <cellStyle name="Normal 6 11 2 3" xfId="44009"/>
    <cellStyle name="Normal 6 11 2 4" xfId="44010"/>
    <cellStyle name="Normal 6 11 3" xfId="44011"/>
    <cellStyle name="Normal 6 11 3 2" xfId="44012"/>
    <cellStyle name="Normal 6 11 3 3" xfId="58763"/>
    <cellStyle name="Normal 6 11 4" xfId="44013"/>
    <cellStyle name="Normal 6 11 5" xfId="44014"/>
    <cellStyle name="Normal 6 12" xfId="44015"/>
    <cellStyle name="Normal 6 12 2" xfId="44016"/>
    <cellStyle name="Normal 6 12 2 2" xfId="44017"/>
    <cellStyle name="Normal 6 12 2 3" xfId="58764"/>
    <cellStyle name="Normal 6 12 3" xfId="44018"/>
    <cellStyle name="Normal 6 12 4" xfId="44019"/>
    <cellStyle name="Normal 6 13" xfId="44020"/>
    <cellStyle name="Normal 6 14" xfId="44021"/>
    <cellStyle name="Normal 6 14 2" xfId="44022"/>
    <cellStyle name="Normal 6 14 2 2" xfId="44023"/>
    <cellStyle name="Normal 6 14 2 3" xfId="58765"/>
    <cellStyle name="Normal 6 14 3" xfId="44024"/>
    <cellStyle name="Normal 6 14 4" xfId="44025"/>
    <cellStyle name="Normal 6 15" xfId="44026"/>
    <cellStyle name="Normal 6 15 2" xfId="44027"/>
    <cellStyle name="Normal 6 15 3" xfId="58766"/>
    <cellStyle name="Normal 6 16" xfId="44028"/>
    <cellStyle name="Normal 6 17" xfId="44029"/>
    <cellStyle name="Normal 6 18" xfId="60165"/>
    <cellStyle name="Normal 6 2" xfId="16"/>
    <cellStyle name="Normal 6 2 10" xfId="44030"/>
    <cellStyle name="Normal 6 2 10 2" xfId="44031"/>
    <cellStyle name="Normal 6 2 10 2 2" xfId="44032"/>
    <cellStyle name="Normal 6 2 10 2 2 2" xfId="44033"/>
    <cellStyle name="Normal 6 2 10 2 2 3" xfId="58767"/>
    <cellStyle name="Normal 6 2 10 2 3" xfId="44034"/>
    <cellStyle name="Normal 6 2 10 2 4" xfId="44035"/>
    <cellStyle name="Normal 6 2 10 3" xfId="44036"/>
    <cellStyle name="Normal 6 2 10 3 2" xfId="44037"/>
    <cellStyle name="Normal 6 2 10 3 3" xfId="58768"/>
    <cellStyle name="Normal 6 2 10 4" xfId="44038"/>
    <cellStyle name="Normal 6 2 10 5" xfId="44039"/>
    <cellStyle name="Normal 6 2 11" xfId="44040"/>
    <cellStyle name="Normal 6 2 11 2" xfId="44041"/>
    <cellStyle name="Normal 6 2 11 2 2" xfId="44042"/>
    <cellStyle name="Normal 6 2 11 2 3" xfId="58769"/>
    <cellStyle name="Normal 6 2 11 3" xfId="44043"/>
    <cellStyle name="Normal 6 2 11 4" xfId="44044"/>
    <cellStyle name="Normal 6 2 12" xfId="44045"/>
    <cellStyle name="Normal 6 2 12 2" xfId="44046"/>
    <cellStyle name="Normal 6 2 12 2 2" xfId="44047"/>
    <cellStyle name="Normal 6 2 12 2 3" xfId="58770"/>
    <cellStyle name="Normal 6 2 12 3" xfId="44048"/>
    <cellStyle name="Normal 6 2 12 4" xfId="44049"/>
    <cellStyle name="Normal 6 2 13" xfId="44050"/>
    <cellStyle name="Normal 6 2 13 2" xfId="44051"/>
    <cellStyle name="Normal 6 2 13 3" xfId="58771"/>
    <cellStyle name="Normal 6 2 14" xfId="44052"/>
    <cellStyle name="Normal 6 2 15" xfId="44053"/>
    <cellStyle name="Normal 6 2 16" xfId="60348"/>
    <cellStyle name="Normal 6 2 2" xfId="44054"/>
    <cellStyle name="Normal 6 2 2 10" xfId="44055"/>
    <cellStyle name="Normal 6 2 2 11" xfId="44056"/>
    <cellStyle name="Normal 6 2 2 12" xfId="60716"/>
    <cellStyle name="Normal 6 2 2 2" xfId="44057"/>
    <cellStyle name="Normal 6 2 2 2 10" xfId="44058"/>
    <cellStyle name="Normal 6 2 2 2 2" xfId="44059"/>
    <cellStyle name="Normal 6 2 2 2 2 2" xfId="44060"/>
    <cellStyle name="Normal 6 2 2 2 2 2 2" xfId="44061"/>
    <cellStyle name="Normal 6 2 2 2 2 2 2 2" xfId="44062"/>
    <cellStyle name="Normal 6 2 2 2 2 2 2 2 2" xfId="44063"/>
    <cellStyle name="Normal 6 2 2 2 2 2 2 2 2 2" xfId="44064"/>
    <cellStyle name="Normal 6 2 2 2 2 2 2 2 2 3" xfId="58772"/>
    <cellStyle name="Normal 6 2 2 2 2 2 2 2 3" xfId="44065"/>
    <cellStyle name="Normal 6 2 2 2 2 2 2 2 4" xfId="44066"/>
    <cellStyle name="Normal 6 2 2 2 2 2 2 3" xfId="44067"/>
    <cellStyle name="Normal 6 2 2 2 2 2 2 3 2" xfId="44068"/>
    <cellStyle name="Normal 6 2 2 2 2 2 2 3 2 2" xfId="44069"/>
    <cellStyle name="Normal 6 2 2 2 2 2 2 3 2 3" xfId="58773"/>
    <cellStyle name="Normal 6 2 2 2 2 2 2 3 3" xfId="44070"/>
    <cellStyle name="Normal 6 2 2 2 2 2 2 3 4" xfId="44071"/>
    <cellStyle name="Normal 6 2 2 2 2 2 2 4" xfId="44072"/>
    <cellStyle name="Normal 6 2 2 2 2 2 2 4 2" xfId="44073"/>
    <cellStyle name="Normal 6 2 2 2 2 2 2 4 3" xfId="58774"/>
    <cellStyle name="Normal 6 2 2 2 2 2 2 5" xfId="44074"/>
    <cellStyle name="Normal 6 2 2 2 2 2 2 6" xfId="44075"/>
    <cellStyle name="Normal 6 2 2 2 2 2 3" xfId="44076"/>
    <cellStyle name="Normal 6 2 2 2 2 2 3 2" xfId="44077"/>
    <cellStyle name="Normal 6 2 2 2 2 2 3 2 2" xfId="44078"/>
    <cellStyle name="Normal 6 2 2 2 2 2 3 2 3" xfId="58775"/>
    <cellStyle name="Normal 6 2 2 2 2 2 3 3" xfId="44079"/>
    <cellStyle name="Normal 6 2 2 2 2 2 3 4" xfId="44080"/>
    <cellStyle name="Normal 6 2 2 2 2 2 4" xfId="44081"/>
    <cellStyle name="Normal 6 2 2 2 2 2 4 2" xfId="44082"/>
    <cellStyle name="Normal 6 2 2 2 2 2 4 2 2" xfId="44083"/>
    <cellStyle name="Normal 6 2 2 2 2 2 4 2 3" xfId="58776"/>
    <cellStyle name="Normal 6 2 2 2 2 2 4 3" xfId="44084"/>
    <cellStyle name="Normal 6 2 2 2 2 2 4 4" xfId="44085"/>
    <cellStyle name="Normal 6 2 2 2 2 2 5" xfId="44086"/>
    <cellStyle name="Normal 6 2 2 2 2 2 5 2" xfId="44087"/>
    <cellStyle name="Normal 6 2 2 2 2 2 5 3" xfId="58777"/>
    <cellStyle name="Normal 6 2 2 2 2 2 6" xfId="44088"/>
    <cellStyle name="Normal 6 2 2 2 2 2 7" xfId="44089"/>
    <cellStyle name="Normal 6 2 2 2 2 3" xfId="44090"/>
    <cellStyle name="Normal 6 2 2 2 2 3 2" xfId="44091"/>
    <cellStyle name="Normal 6 2 2 2 2 3 2 2" xfId="44092"/>
    <cellStyle name="Normal 6 2 2 2 2 3 2 2 2" xfId="44093"/>
    <cellStyle name="Normal 6 2 2 2 2 3 2 2 3" xfId="58778"/>
    <cellStyle name="Normal 6 2 2 2 2 3 2 3" xfId="44094"/>
    <cellStyle name="Normal 6 2 2 2 2 3 2 4" xfId="44095"/>
    <cellStyle name="Normal 6 2 2 2 2 3 3" xfId="44096"/>
    <cellStyle name="Normal 6 2 2 2 2 3 3 2" xfId="44097"/>
    <cellStyle name="Normal 6 2 2 2 2 3 3 2 2" xfId="44098"/>
    <cellStyle name="Normal 6 2 2 2 2 3 3 2 3" xfId="58779"/>
    <cellStyle name="Normal 6 2 2 2 2 3 3 3" xfId="44099"/>
    <cellStyle name="Normal 6 2 2 2 2 3 3 4" xfId="44100"/>
    <cellStyle name="Normal 6 2 2 2 2 3 4" xfId="44101"/>
    <cellStyle name="Normal 6 2 2 2 2 3 4 2" xfId="44102"/>
    <cellStyle name="Normal 6 2 2 2 2 3 4 3" xfId="58780"/>
    <cellStyle name="Normal 6 2 2 2 2 3 5" xfId="44103"/>
    <cellStyle name="Normal 6 2 2 2 2 3 6" xfId="44104"/>
    <cellStyle name="Normal 6 2 2 2 2 4" xfId="44105"/>
    <cellStyle name="Normal 6 2 2 2 2 4 2" xfId="44106"/>
    <cellStyle name="Normal 6 2 2 2 2 4 2 2" xfId="44107"/>
    <cellStyle name="Normal 6 2 2 2 2 4 2 3" xfId="58781"/>
    <cellStyle name="Normal 6 2 2 2 2 4 3" xfId="44108"/>
    <cellStyle name="Normal 6 2 2 2 2 4 4" xfId="44109"/>
    <cellStyle name="Normal 6 2 2 2 2 5" xfId="44110"/>
    <cellStyle name="Normal 6 2 2 2 2 5 2" xfId="44111"/>
    <cellStyle name="Normal 6 2 2 2 2 5 2 2" xfId="44112"/>
    <cellStyle name="Normal 6 2 2 2 2 5 2 3" xfId="58782"/>
    <cellStyle name="Normal 6 2 2 2 2 5 3" xfId="44113"/>
    <cellStyle name="Normal 6 2 2 2 2 5 4" xfId="44114"/>
    <cellStyle name="Normal 6 2 2 2 2 6" xfId="44115"/>
    <cellStyle name="Normal 6 2 2 2 2 6 2" xfId="44116"/>
    <cellStyle name="Normal 6 2 2 2 2 6 3" xfId="58783"/>
    <cellStyle name="Normal 6 2 2 2 2 7" xfId="44117"/>
    <cellStyle name="Normal 6 2 2 2 2 8" xfId="44118"/>
    <cellStyle name="Normal 6 2 2 2 3" xfId="44119"/>
    <cellStyle name="Normal 6 2 2 2 3 2" xfId="44120"/>
    <cellStyle name="Normal 6 2 2 2 3 2 2" xfId="44121"/>
    <cellStyle name="Normal 6 2 2 2 3 2 2 2" xfId="44122"/>
    <cellStyle name="Normal 6 2 2 2 3 2 2 2 2" xfId="44123"/>
    <cellStyle name="Normal 6 2 2 2 3 2 2 2 3" xfId="58784"/>
    <cellStyle name="Normal 6 2 2 2 3 2 2 3" xfId="44124"/>
    <cellStyle name="Normal 6 2 2 2 3 2 2 4" xfId="44125"/>
    <cellStyle name="Normal 6 2 2 2 3 2 3" xfId="44126"/>
    <cellStyle name="Normal 6 2 2 2 3 2 3 2" xfId="44127"/>
    <cellStyle name="Normal 6 2 2 2 3 2 3 2 2" xfId="44128"/>
    <cellStyle name="Normal 6 2 2 2 3 2 3 2 3" xfId="58785"/>
    <cellStyle name="Normal 6 2 2 2 3 2 3 3" xfId="44129"/>
    <cellStyle name="Normal 6 2 2 2 3 2 3 4" xfId="44130"/>
    <cellStyle name="Normal 6 2 2 2 3 2 4" xfId="44131"/>
    <cellStyle name="Normal 6 2 2 2 3 2 4 2" xfId="44132"/>
    <cellStyle name="Normal 6 2 2 2 3 2 4 3" xfId="58786"/>
    <cellStyle name="Normal 6 2 2 2 3 2 5" xfId="44133"/>
    <cellStyle name="Normal 6 2 2 2 3 2 6" xfId="44134"/>
    <cellStyle name="Normal 6 2 2 2 3 3" xfId="44135"/>
    <cellStyle name="Normal 6 2 2 2 3 3 2" xfId="44136"/>
    <cellStyle name="Normal 6 2 2 2 3 3 2 2" xfId="44137"/>
    <cellStyle name="Normal 6 2 2 2 3 3 2 3" xfId="58787"/>
    <cellStyle name="Normal 6 2 2 2 3 3 3" xfId="44138"/>
    <cellStyle name="Normal 6 2 2 2 3 3 4" xfId="44139"/>
    <cellStyle name="Normal 6 2 2 2 3 4" xfId="44140"/>
    <cellStyle name="Normal 6 2 2 2 3 4 2" xfId="44141"/>
    <cellStyle name="Normal 6 2 2 2 3 4 2 2" xfId="44142"/>
    <cellStyle name="Normal 6 2 2 2 3 4 2 3" xfId="58788"/>
    <cellStyle name="Normal 6 2 2 2 3 4 3" xfId="44143"/>
    <cellStyle name="Normal 6 2 2 2 3 4 4" xfId="44144"/>
    <cellStyle name="Normal 6 2 2 2 3 5" xfId="44145"/>
    <cellStyle name="Normal 6 2 2 2 3 5 2" xfId="44146"/>
    <cellStyle name="Normal 6 2 2 2 3 5 3" xfId="58789"/>
    <cellStyle name="Normal 6 2 2 2 3 6" xfId="44147"/>
    <cellStyle name="Normal 6 2 2 2 3 7" xfId="44148"/>
    <cellStyle name="Normal 6 2 2 2 4" xfId="44149"/>
    <cellStyle name="Normal 6 2 2 2 4 2" xfId="44150"/>
    <cellStyle name="Normal 6 2 2 2 4 2 2" xfId="44151"/>
    <cellStyle name="Normal 6 2 2 2 4 2 2 2" xfId="44152"/>
    <cellStyle name="Normal 6 2 2 2 4 2 2 3" xfId="58790"/>
    <cellStyle name="Normal 6 2 2 2 4 2 3" xfId="44153"/>
    <cellStyle name="Normal 6 2 2 2 4 2 4" xfId="44154"/>
    <cellStyle name="Normal 6 2 2 2 4 3" xfId="44155"/>
    <cellStyle name="Normal 6 2 2 2 4 3 2" xfId="44156"/>
    <cellStyle name="Normal 6 2 2 2 4 3 2 2" xfId="44157"/>
    <cellStyle name="Normal 6 2 2 2 4 3 2 3" xfId="58791"/>
    <cellStyle name="Normal 6 2 2 2 4 3 3" xfId="44158"/>
    <cellStyle name="Normal 6 2 2 2 4 3 4" xfId="44159"/>
    <cellStyle name="Normal 6 2 2 2 4 4" xfId="44160"/>
    <cellStyle name="Normal 6 2 2 2 4 4 2" xfId="44161"/>
    <cellStyle name="Normal 6 2 2 2 4 4 3" xfId="58792"/>
    <cellStyle name="Normal 6 2 2 2 4 5" xfId="44162"/>
    <cellStyle name="Normal 6 2 2 2 4 6" xfId="44163"/>
    <cellStyle name="Normal 6 2 2 2 5" xfId="44164"/>
    <cellStyle name="Normal 6 2 2 2 5 2" xfId="44165"/>
    <cellStyle name="Normal 6 2 2 2 5 2 2" xfId="44166"/>
    <cellStyle name="Normal 6 2 2 2 5 2 2 2" xfId="44167"/>
    <cellStyle name="Normal 6 2 2 2 5 2 2 3" xfId="58793"/>
    <cellStyle name="Normal 6 2 2 2 5 2 3" xfId="44168"/>
    <cellStyle name="Normal 6 2 2 2 5 2 4" xfId="44169"/>
    <cellStyle name="Normal 6 2 2 2 5 3" xfId="44170"/>
    <cellStyle name="Normal 6 2 2 2 5 3 2" xfId="44171"/>
    <cellStyle name="Normal 6 2 2 2 5 3 3" xfId="58794"/>
    <cellStyle name="Normal 6 2 2 2 5 4" xfId="44172"/>
    <cellStyle name="Normal 6 2 2 2 5 5" xfId="44173"/>
    <cellStyle name="Normal 6 2 2 2 6" xfId="44174"/>
    <cellStyle name="Normal 6 2 2 2 6 2" xfId="44175"/>
    <cellStyle name="Normal 6 2 2 2 6 2 2" xfId="44176"/>
    <cellStyle name="Normal 6 2 2 2 6 2 3" xfId="58795"/>
    <cellStyle name="Normal 6 2 2 2 6 3" xfId="44177"/>
    <cellStyle name="Normal 6 2 2 2 6 4" xfId="44178"/>
    <cellStyle name="Normal 6 2 2 2 7" xfId="44179"/>
    <cellStyle name="Normal 6 2 2 2 7 2" xfId="44180"/>
    <cellStyle name="Normal 6 2 2 2 7 2 2" xfId="44181"/>
    <cellStyle name="Normal 6 2 2 2 7 2 3" xfId="58796"/>
    <cellStyle name="Normal 6 2 2 2 7 3" xfId="44182"/>
    <cellStyle name="Normal 6 2 2 2 7 4" xfId="44183"/>
    <cellStyle name="Normal 6 2 2 2 8" xfId="44184"/>
    <cellStyle name="Normal 6 2 2 2 8 2" xfId="44185"/>
    <cellStyle name="Normal 6 2 2 2 8 3" xfId="58797"/>
    <cellStyle name="Normal 6 2 2 2 9" xfId="44186"/>
    <cellStyle name="Normal 6 2 2 3" xfId="44187"/>
    <cellStyle name="Normal 6 2 2 3 2" xfId="44188"/>
    <cellStyle name="Normal 6 2 2 3 2 2" xfId="44189"/>
    <cellStyle name="Normal 6 2 2 3 2 2 2" xfId="44190"/>
    <cellStyle name="Normal 6 2 2 3 2 2 2 2" xfId="44191"/>
    <cellStyle name="Normal 6 2 2 3 2 2 2 2 2" xfId="44192"/>
    <cellStyle name="Normal 6 2 2 3 2 2 2 2 3" xfId="58798"/>
    <cellStyle name="Normal 6 2 2 3 2 2 2 3" xfId="44193"/>
    <cellStyle name="Normal 6 2 2 3 2 2 2 4" xfId="44194"/>
    <cellStyle name="Normal 6 2 2 3 2 2 3" xfId="44195"/>
    <cellStyle name="Normal 6 2 2 3 2 2 3 2" xfId="44196"/>
    <cellStyle name="Normal 6 2 2 3 2 2 3 2 2" xfId="44197"/>
    <cellStyle name="Normal 6 2 2 3 2 2 3 2 3" xfId="58799"/>
    <cellStyle name="Normal 6 2 2 3 2 2 3 3" xfId="44198"/>
    <cellStyle name="Normal 6 2 2 3 2 2 3 4" xfId="44199"/>
    <cellStyle name="Normal 6 2 2 3 2 2 4" xfId="44200"/>
    <cellStyle name="Normal 6 2 2 3 2 2 4 2" xfId="44201"/>
    <cellStyle name="Normal 6 2 2 3 2 2 4 3" xfId="58800"/>
    <cellStyle name="Normal 6 2 2 3 2 2 5" xfId="44202"/>
    <cellStyle name="Normal 6 2 2 3 2 2 6" xfId="44203"/>
    <cellStyle name="Normal 6 2 2 3 2 3" xfId="44204"/>
    <cellStyle name="Normal 6 2 2 3 2 3 2" xfId="44205"/>
    <cellStyle name="Normal 6 2 2 3 2 3 2 2" xfId="44206"/>
    <cellStyle name="Normal 6 2 2 3 2 3 2 3" xfId="58801"/>
    <cellStyle name="Normal 6 2 2 3 2 3 3" xfId="44207"/>
    <cellStyle name="Normal 6 2 2 3 2 3 4" xfId="44208"/>
    <cellStyle name="Normal 6 2 2 3 2 4" xfId="44209"/>
    <cellStyle name="Normal 6 2 2 3 2 4 2" xfId="44210"/>
    <cellStyle name="Normal 6 2 2 3 2 4 2 2" xfId="44211"/>
    <cellStyle name="Normal 6 2 2 3 2 4 2 3" xfId="58802"/>
    <cellStyle name="Normal 6 2 2 3 2 4 3" xfId="44212"/>
    <cellStyle name="Normal 6 2 2 3 2 4 4" xfId="44213"/>
    <cellStyle name="Normal 6 2 2 3 2 5" xfId="44214"/>
    <cellStyle name="Normal 6 2 2 3 2 5 2" xfId="44215"/>
    <cellStyle name="Normal 6 2 2 3 2 5 3" xfId="58803"/>
    <cellStyle name="Normal 6 2 2 3 2 6" xfId="44216"/>
    <cellStyle name="Normal 6 2 2 3 2 7" xfId="44217"/>
    <cellStyle name="Normal 6 2 2 3 3" xfId="44218"/>
    <cellStyle name="Normal 6 2 2 3 3 2" xfId="44219"/>
    <cellStyle name="Normal 6 2 2 3 3 2 2" xfId="44220"/>
    <cellStyle name="Normal 6 2 2 3 3 2 2 2" xfId="44221"/>
    <cellStyle name="Normal 6 2 2 3 3 2 2 3" xfId="58804"/>
    <cellStyle name="Normal 6 2 2 3 3 2 3" xfId="44222"/>
    <cellStyle name="Normal 6 2 2 3 3 2 4" xfId="44223"/>
    <cellStyle name="Normal 6 2 2 3 3 3" xfId="44224"/>
    <cellStyle name="Normal 6 2 2 3 3 3 2" xfId="44225"/>
    <cellStyle name="Normal 6 2 2 3 3 3 2 2" xfId="44226"/>
    <cellStyle name="Normal 6 2 2 3 3 3 2 3" xfId="58805"/>
    <cellStyle name="Normal 6 2 2 3 3 3 3" xfId="44227"/>
    <cellStyle name="Normal 6 2 2 3 3 3 4" xfId="44228"/>
    <cellStyle name="Normal 6 2 2 3 3 4" xfId="44229"/>
    <cellStyle name="Normal 6 2 2 3 3 4 2" xfId="44230"/>
    <cellStyle name="Normal 6 2 2 3 3 4 3" xfId="58806"/>
    <cellStyle name="Normal 6 2 2 3 3 5" xfId="44231"/>
    <cellStyle name="Normal 6 2 2 3 3 6" xfId="44232"/>
    <cellStyle name="Normal 6 2 2 3 4" xfId="44233"/>
    <cellStyle name="Normal 6 2 2 3 4 2" xfId="44234"/>
    <cellStyle name="Normal 6 2 2 3 4 2 2" xfId="44235"/>
    <cellStyle name="Normal 6 2 2 3 4 2 2 2" xfId="44236"/>
    <cellStyle name="Normal 6 2 2 3 4 2 2 3" xfId="58807"/>
    <cellStyle name="Normal 6 2 2 3 4 2 3" xfId="44237"/>
    <cellStyle name="Normal 6 2 2 3 4 2 4" xfId="44238"/>
    <cellStyle name="Normal 6 2 2 3 4 3" xfId="44239"/>
    <cellStyle name="Normal 6 2 2 3 4 3 2" xfId="44240"/>
    <cellStyle name="Normal 6 2 2 3 4 3 3" xfId="58808"/>
    <cellStyle name="Normal 6 2 2 3 4 4" xfId="44241"/>
    <cellStyle name="Normal 6 2 2 3 4 5" xfId="44242"/>
    <cellStyle name="Normal 6 2 2 3 5" xfId="44243"/>
    <cellStyle name="Normal 6 2 2 3 5 2" xfId="44244"/>
    <cellStyle name="Normal 6 2 2 3 5 2 2" xfId="44245"/>
    <cellStyle name="Normal 6 2 2 3 5 2 3" xfId="58809"/>
    <cellStyle name="Normal 6 2 2 3 5 3" xfId="44246"/>
    <cellStyle name="Normal 6 2 2 3 5 4" xfId="44247"/>
    <cellStyle name="Normal 6 2 2 3 6" xfId="44248"/>
    <cellStyle name="Normal 6 2 2 3 6 2" xfId="44249"/>
    <cellStyle name="Normal 6 2 2 3 6 2 2" xfId="44250"/>
    <cellStyle name="Normal 6 2 2 3 6 2 3" xfId="58810"/>
    <cellStyle name="Normal 6 2 2 3 6 3" xfId="44251"/>
    <cellStyle name="Normal 6 2 2 3 6 4" xfId="44252"/>
    <cellStyle name="Normal 6 2 2 3 7" xfId="44253"/>
    <cellStyle name="Normal 6 2 2 3 7 2" xfId="44254"/>
    <cellStyle name="Normal 6 2 2 3 7 3" xfId="58811"/>
    <cellStyle name="Normal 6 2 2 3 8" xfId="44255"/>
    <cellStyle name="Normal 6 2 2 3 9" xfId="44256"/>
    <cellStyle name="Normal 6 2 2 4" xfId="44257"/>
    <cellStyle name="Normal 6 2 2 4 2" xfId="44258"/>
    <cellStyle name="Normal 6 2 2 4 2 2" xfId="44259"/>
    <cellStyle name="Normal 6 2 2 4 2 2 2" xfId="44260"/>
    <cellStyle name="Normal 6 2 2 4 2 2 2 2" xfId="44261"/>
    <cellStyle name="Normal 6 2 2 4 2 2 2 3" xfId="58812"/>
    <cellStyle name="Normal 6 2 2 4 2 2 3" xfId="44262"/>
    <cellStyle name="Normal 6 2 2 4 2 2 4" xfId="44263"/>
    <cellStyle name="Normal 6 2 2 4 2 3" xfId="44264"/>
    <cellStyle name="Normal 6 2 2 4 2 3 2" xfId="44265"/>
    <cellStyle name="Normal 6 2 2 4 2 3 2 2" xfId="44266"/>
    <cellStyle name="Normal 6 2 2 4 2 3 2 3" xfId="58813"/>
    <cellStyle name="Normal 6 2 2 4 2 3 3" xfId="44267"/>
    <cellStyle name="Normal 6 2 2 4 2 3 4" xfId="44268"/>
    <cellStyle name="Normal 6 2 2 4 2 4" xfId="44269"/>
    <cellStyle name="Normal 6 2 2 4 2 4 2" xfId="44270"/>
    <cellStyle name="Normal 6 2 2 4 2 4 3" xfId="58814"/>
    <cellStyle name="Normal 6 2 2 4 2 5" xfId="44271"/>
    <cellStyle name="Normal 6 2 2 4 2 6" xfId="44272"/>
    <cellStyle name="Normal 6 2 2 4 3" xfId="44273"/>
    <cellStyle name="Normal 6 2 2 4 3 2" xfId="44274"/>
    <cellStyle name="Normal 6 2 2 4 3 2 2" xfId="44275"/>
    <cellStyle name="Normal 6 2 2 4 3 2 3" xfId="58815"/>
    <cellStyle name="Normal 6 2 2 4 3 3" xfId="44276"/>
    <cellStyle name="Normal 6 2 2 4 3 4" xfId="44277"/>
    <cellStyle name="Normal 6 2 2 4 4" xfId="44278"/>
    <cellStyle name="Normal 6 2 2 4 4 2" xfId="44279"/>
    <cellStyle name="Normal 6 2 2 4 4 2 2" xfId="44280"/>
    <cellStyle name="Normal 6 2 2 4 4 2 3" xfId="58816"/>
    <cellStyle name="Normal 6 2 2 4 4 3" xfId="44281"/>
    <cellStyle name="Normal 6 2 2 4 4 4" xfId="44282"/>
    <cellStyle name="Normal 6 2 2 4 5" xfId="44283"/>
    <cellStyle name="Normal 6 2 2 4 5 2" xfId="44284"/>
    <cellStyle name="Normal 6 2 2 4 5 3" xfId="58817"/>
    <cellStyle name="Normal 6 2 2 4 6" xfId="44285"/>
    <cellStyle name="Normal 6 2 2 4 7" xfId="44286"/>
    <cellStyle name="Normal 6 2 2 5" xfId="44287"/>
    <cellStyle name="Normal 6 2 2 5 2" xfId="44288"/>
    <cellStyle name="Normal 6 2 2 5 2 2" xfId="44289"/>
    <cellStyle name="Normal 6 2 2 5 2 2 2" xfId="44290"/>
    <cellStyle name="Normal 6 2 2 5 2 2 3" xfId="58818"/>
    <cellStyle name="Normal 6 2 2 5 2 3" xfId="44291"/>
    <cellStyle name="Normal 6 2 2 5 2 4" xfId="44292"/>
    <cellStyle name="Normal 6 2 2 5 3" xfId="44293"/>
    <cellStyle name="Normal 6 2 2 5 3 2" xfId="44294"/>
    <cellStyle name="Normal 6 2 2 5 3 2 2" xfId="44295"/>
    <cellStyle name="Normal 6 2 2 5 3 2 3" xfId="58819"/>
    <cellStyle name="Normal 6 2 2 5 3 3" xfId="44296"/>
    <cellStyle name="Normal 6 2 2 5 3 4" xfId="44297"/>
    <cellStyle name="Normal 6 2 2 5 4" xfId="44298"/>
    <cellStyle name="Normal 6 2 2 5 4 2" xfId="44299"/>
    <cellStyle name="Normal 6 2 2 5 4 3" xfId="58820"/>
    <cellStyle name="Normal 6 2 2 5 5" xfId="44300"/>
    <cellStyle name="Normal 6 2 2 5 6" xfId="44301"/>
    <cellStyle name="Normal 6 2 2 6" xfId="44302"/>
    <cellStyle name="Normal 6 2 2 6 2" xfId="44303"/>
    <cellStyle name="Normal 6 2 2 6 2 2" xfId="44304"/>
    <cellStyle name="Normal 6 2 2 6 2 2 2" xfId="44305"/>
    <cellStyle name="Normal 6 2 2 6 2 2 3" xfId="58821"/>
    <cellStyle name="Normal 6 2 2 6 2 3" xfId="44306"/>
    <cellStyle name="Normal 6 2 2 6 2 4" xfId="44307"/>
    <cellStyle name="Normal 6 2 2 6 3" xfId="44308"/>
    <cellStyle name="Normal 6 2 2 6 3 2" xfId="44309"/>
    <cellStyle name="Normal 6 2 2 6 3 3" xfId="58822"/>
    <cellStyle name="Normal 6 2 2 6 4" xfId="44310"/>
    <cellStyle name="Normal 6 2 2 6 5" xfId="44311"/>
    <cellStyle name="Normal 6 2 2 7" xfId="44312"/>
    <cellStyle name="Normal 6 2 2 7 2" xfId="44313"/>
    <cellStyle name="Normal 6 2 2 7 2 2" xfId="44314"/>
    <cellStyle name="Normal 6 2 2 7 2 3" xfId="58823"/>
    <cellStyle name="Normal 6 2 2 7 3" xfId="44315"/>
    <cellStyle name="Normal 6 2 2 7 4" xfId="44316"/>
    <cellStyle name="Normal 6 2 2 8" xfId="44317"/>
    <cellStyle name="Normal 6 2 2 8 2" xfId="44318"/>
    <cellStyle name="Normal 6 2 2 8 2 2" xfId="44319"/>
    <cellStyle name="Normal 6 2 2 8 2 3" xfId="58824"/>
    <cellStyle name="Normal 6 2 2 8 3" xfId="44320"/>
    <cellStyle name="Normal 6 2 2 8 4" xfId="44321"/>
    <cellStyle name="Normal 6 2 2 9" xfId="44322"/>
    <cellStyle name="Normal 6 2 2 9 2" xfId="44323"/>
    <cellStyle name="Normal 6 2 2 9 3" xfId="58825"/>
    <cellStyle name="Normal 6 2 3" xfId="44324"/>
    <cellStyle name="Normal 6 2 3 10" xfId="44325"/>
    <cellStyle name="Normal 6 2 3 11" xfId="44326"/>
    <cellStyle name="Normal 6 2 3 2" xfId="44327"/>
    <cellStyle name="Normal 6 2 3 2 10" xfId="44328"/>
    <cellStyle name="Normal 6 2 3 2 2" xfId="44329"/>
    <cellStyle name="Normal 6 2 3 2 2 2" xfId="44330"/>
    <cellStyle name="Normal 6 2 3 2 2 2 2" xfId="44331"/>
    <cellStyle name="Normal 6 2 3 2 2 2 2 2" xfId="44332"/>
    <cellStyle name="Normal 6 2 3 2 2 2 2 2 2" xfId="44333"/>
    <cellStyle name="Normal 6 2 3 2 2 2 2 2 2 2" xfId="44334"/>
    <cellStyle name="Normal 6 2 3 2 2 2 2 2 2 3" xfId="58826"/>
    <cellStyle name="Normal 6 2 3 2 2 2 2 2 3" xfId="44335"/>
    <cellStyle name="Normal 6 2 3 2 2 2 2 2 4" xfId="44336"/>
    <cellStyle name="Normal 6 2 3 2 2 2 2 3" xfId="44337"/>
    <cellStyle name="Normal 6 2 3 2 2 2 2 3 2" xfId="44338"/>
    <cellStyle name="Normal 6 2 3 2 2 2 2 3 2 2" xfId="44339"/>
    <cellStyle name="Normal 6 2 3 2 2 2 2 3 2 3" xfId="58827"/>
    <cellStyle name="Normal 6 2 3 2 2 2 2 3 3" xfId="44340"/>
    <cellStyle name="Normal 6 2 3 2 2 2 2 3 4" xfId="44341"/>
    <cellStyle name="Normal 6 2 3 2 2 2 2 4" xfId="44342"/>
    <cellStyle name="Normal 6 2 3 2 2 2 2 4 2" xfId="44343"/>
    <cellStyle name="Normal 6 2 3 2 2 2 2 4 3" xfId="58828"/>
    <cellStyle name="Normal 6 2 3 2 2 2 2 5" xfId="44344"/>
    <cellStyle name="Normal 6 2 3 2 2 2 2 6" xfId="44345"/>
    <cellStyle name="Normal 6 2 3 2 2 2 3" xfId="44346"/>
    <cellStyle name="Normal 6 2 3 2 2 2 3 2" xfId="44347"/>
    <cellStyle name="Normal 6 2 3 2 2 2 3 2 2" xfId="44348"/>
    <cellStyle name="Normal 6 2 3 2 2 2 3 2 3" xfId="58829"/>
    <cellStyle name="Normal 6 2 3 2 2 2 3 3" xfId="44349"/>
    <cellStyle name="Normal 6 2 3 2 2 2 3 4" xfId="44350"/>
    <cellStyle name="Normal 6 2 3 2 2 2 4" xfId="44351"/>
    <cellStyle name="Normal 6 2 3 2 2 2 4 2" xfId="44352"/>
    <cellStyle name="Normal 6 2 3 2 2 2 4 2 2" xfId="44353"/>
    <cellStyle name="Normal 6 2 3 2 2 2 4 2 3" xfId="58830"/>
    <cellStyle name="Normal 6 2 3 2 2 2 4 3" xfId="44354"/>
    <cellStyle name="Normal 6 2 3 2 2 2 4 4" xfId="44355"/>
    <cellStyle name="Normal 6 2 3 2 2 2 5" xfId="44356"/>
    <cellStyle name="Normal 6 2 3 2 2 2 5 2" xfId="44357"/>
    <cellStyle name="Normal 6 2 3 2 2 2 5 3" xfId="58831"/>
    <cellStyle name="Normal 6 2 3 2 2 2 6" xfId="44358"/>
    <cellStyle name="Normal 6 2 3 2 2 2 7" xfId="44359"/>
    <cellStyle name="Normal 6 2 3 2 2 3" xfId="44360"/>
    <cellStyle name="Normal 6 2 3 2 2 3 2" xfId="44361"/>
    <cellStyle name="Normal 6 2 3 2 2 3 2 2" xfId="44362"/>
    <cellStyle name="Normal 6 2 3 2 2 3 2 2 2" xfId="44363"/>
    <cellStyle name="Normal 6 2 3 2 2 3 2 2 3" xfId="58832"/>
    <cellStyle name="Normal 6 2 3 2 2 3 2 3" xfId="44364"/>
    <cellStyle name="Normal 6 2 3 2 2 3 2 4" xfId="44365"/>
    <cellStyle name="Normal 6 2 3 2 2 3 3" xfId="44366"/>
    <cellStyle name="Normal 6 2 3 2 2 3 3 2" xfId="44367"/>
    <cellStyle name="Normal 6 2 3 2 2 3 3 2 2" xfId="44368"/>
    <cellStyle name="Normal 6 2 3 2 2 3 3 2 3" xfId="58833"/>
    <cellStyle name="Normal 6 2 3 2 2 3 3 3" xfId="44369"/>
    <cellStyle name="Normal 6 2 3 2 2 3 3 4" xfId="44370"/>
    <cellStyle name="Normal 6 2 3 2 2 3 4" xfId="44371"/>
    <cellStyle name="Normal 6 2 3 2 2 3 4 2" xfId="44372"/>
    <cellStyle name="Normal 6 2 3 2 2 3 4 3" xfId="58834"/>
    <cellStyle name="Normal 6 2 3 2 2 3 5" xfId="44373"/>
    <cellStyle name="Normal 6 2 3 2 2 3 6" xfId="44374"/>
    <cellStyle name="Normal 6 2 3 2 2 4" xfId="44375"/>
    <cellStyle name="Normal 6 2 3 2 2 4 2" xfId="44376"/>
    <cellStyle name="Normal 6 2 3 2 2 4 2 2" xfId="44377"/>
    <cellStyle name="Normal 6 2 3 2 2 4 2 3" xfId="58835"/>
    <cellStyle name="Normal 6 2 3 2 2 4 3" xfId="44378"/>
    <cellStyle name="Normal 6 2 3 2 2 4 4" xfId="44379"/>
    <cellStyle name="Normal 6 2 3 2 2 5" xfId="44380"/>
    <cellStyle name="Normal 6 2 3 2 2 5 2" xfId="44381"/>
    <cellStyle name="Normal 6 2 3 2 2 5 2 2" xfId="44382"/>
    <cellStyle name="Normal 6 2 3 2 2 5 2 3" xfId="58836"/>
    <cellStyle name="Normal 6 2 3 2 2 5 3" xfId="44383"/>
    <cellStyle name="Normal 6 2 3 2 2 5 4" xfId="44384"/>
    <cellStyle name="Normal 6 2 3 2 2 6" xfId="44385"/>
    <cellStyle name="Normal 6 2 3 2 2 6 2" xfId="44386"/>
    <cellStyle name="Normal 6 2 3 2 2 6 3" xfId="58837"/>
    <cellStyle name="Normal 6 2 3 2 2 7" xfId="44387"/>
    <cellStyle name="Normal 6 2 3 2 2 8" xfId="44388"/>
    <cellStyle name="Normal 6 2 3 2 3" xfId="44389"/>
    <cellStyle name="Normal 6 2 3 2 3 2" xfId="44390"/>
    <cellStyle name="Normal 6 2 3 2 3 2 2" xfId="44391"/>
    <cellStyle name="Normal 6 2 3 2 3 2 2 2" xfId="44392"/>
    <cellStyle name="Normal 6 2 3 2 3 2 2 2 2" xfId="44393"/>
    <cellStyle name="Normal 6 2 3 2 3 2 2 2 3" xfId="58838"/>
    <cellStyle name="Normal 6 2 3 2 3 2 2 3" xfId="44394"/>
    <cellStyle name="Normal 6 2 3 2 3 2 2 4" xfId="44395"/>
    <cellStyle name="Normal 6 2 3 2 3 2 3" xfId="44396"/>
    <cellStyle name="Normal 6 2 3 2 3 2 3 2" xfId="44397"/>
    <cellStyle name="Normal 6 2 3 2 3 2 3 2 2" xfId="44398"/>
    <cellStyle name="Normal 6 2 3 2 3 2 3 2 3" xfId="58839"/>
    <cellStyle name="Normal 6 2 3 2 3 2 3 3" xfId="44399"/>
    <cellStyle name="Normal 6 2 3 2 3 2 3 4" xfId="44400"/>
    <cellStyle name="Normal 6 2 3 2 3 2 4" xfId="44401"/>
    <cellStyle name="Normal 6 2 3 2 3 2 4 2" xfId="44402"/>
    <cellStyle name="Normal 6 2 3 2 3 2 4 3" xfId="58840"/>
    <cellStyle name="Normal 6 2 3 2 3 2 5" xfId="44403"/>
    <cellStyle name="Normal 6 2 3 2 3 2 6" xfId="44404"/>
    <cellStyle name="Normal 6 2 3 2 3 3" xfId="44405"/>
    <cellStyle name="Normal 6 2 3 2 3 3 2" xfId="44406"/>
    <cellStyle name="Normal 6 2 3 2 3 3 2 2" xfId="44407"/>
    <cellStyle name="Normal 6 2 3 2 3 3 2 3" xfId="58841"/>
    <cellStyle name="Normal 6 2 3 2 3 3 3" xfId="44408"/>
    <cellStyle name="Normal 6 2 3 2 3 3 4" xfId="44409"/>
    <cellStyle name="Normal 6 2 3 2 3 4" xfId="44410"/>
    <cellStyle name="Normal 6 2 3 2 3 4 2" xfId="44411"/>
    <cellStyle name="Normal 6 2 3 2 3 4 2 2" xfId="44412"/>
    <cellStyle name="Normal 6 2 3 2 3 4 2 3" xfId="58842"/>
    <cellStyle name="Normal 6 2 3 2 3 4 3" xfId="44413"/>
    <cellStyle name="Normal 6 2 3 2 3 4 4" xfId="44414"/>
    <cellStyle name="Normal 6 2 3 2 3 5" xfId="44415"/>
    <cellStyle name="Normal 6 2 3 2 3 5 2" xfId="44416"/>
    <cellStyle name="Normal 6 2 3 2 3 5 3" xfId="58843"/>
    <cellStyle name="Normal 6 2 3 2 3 6" xfId="44417"/>
    <cellStyle name="Normal 6 2 3 2 3 7" xfId="44418"/>
    <cellStyle name="Normal 6 2 3 2 4" xfId="44419"/>
    <cellStyle name="Normal 6 2 3 2 4 2" xfId="44420"/>
    <cellStyle name="Normal 6 2 3 2 4 2 2" xfId="44421"/>
    <cellStyle name="Normal 6 2 3 2 4 2 2 2" xfId="44422"/>
    <cellStyle name="Normal 6 2 3 2 4 2 2 3" xfId="58844"/>
    <cellStyle name="Normal 6 2 3 2 4 2 3" xfId="44423"/>
    <cellStyle name="Normal 6 2 3 2 4 2 4" xfId="44424"/>
    <cellStyle name="Normal 6 2 3 2 4 3" xfId="44425"/>
    <cellStyle name="Normal 6 2 3 2 4 3 2" xfId="44426"/>
    <cellStyle name="Normal 6 2 3 2 4 3 2 2" xfId="44427"/>
    <cellStyle name="Normal 6 2 3 2 4 3 2 3" xfId="58845"/>
    <cellStyle name="Normal 6 2 3 2 4 3 3" xfId="44428"/>
    <cellStyle name="Normal 6 2 3 2 4 3 4" xfId="44429"/>
    <cellStyle name="Normal 6 2 3 2 4 4" xfId="44430"/>
    <cellStyle name="Normal 6 2 3 2 4 4 2" xfId="44431"/>
    <cellStyle name="Normal 6 2 3 2 4 4 3" xfId="58846"/>
    <cellStyle name="Normal 6 2 3 2 4 5" xfId="44432"/>
    <cellStyle name="Normal 6 2 3 2 4 6" xfId="44433"/>
    <cellStyle name="Normal 6 2 3 2 5" xfId="44434"/>
    <cellStyle name="Normal 6 2 3 2 5 2" xfId="44435"/>
    <cellStyle name="Normal 6 2 3 2 5 2 2" xfId="44436"/>
    <cellStyle name="Normal 6 2 3 2 5 2 2 2" xfId="44437"/>
    <cellStyle name="Normal 6 2 3 2 5 2 2 3" xfId="58847"/>
    <cellStyle name="Normal 6 2 3 2 5 2 3" xfId="44438"/>
    <cellStyle name="Normal 6 2 3 2 5 2 4" xfId="44439"/>
    <cellStyle name="Normal 6 2 3 2 5 3" xfId="44440"/>
    <cellStyle name="Normal 6 2 3 2 5 3 2" xfId="44441"/>
    <cellStyle name="Normal 6 2 3 2 5 3 3" xfId="58848"/>
    <cellStyle name="Normal 6 2 3 2 5 4" xfId="44442"/>
    <cellStyle name="Normal 6 2 3 2 5 5" xfId="44443"/>
    <cellStyle name="Normal 6 2 3 2 6" xfId="44444"/>
    <cellStyle name="Normal 6 2 3 2 6 2" xfId="44445"/>
    <cellStyle name="Normal 6 2 3 2 6 2 2" xfId="44446"/>
    <cellStyle name="Normal 6 2 3 2 6 2 3" xfId="58849"/>
    <cellStyle name="Normal 6 2 3 2 6 3" xfId="44447"/>
    <cellStyle name="Normal 6 2 3 2 6 4" xfId="44448"/>
    <cellStyle name="Normal 6 2 3 2 7" xfId="44449"/>
    <cellStyle name="Normal 6 2 3 2 7 2" xfId="44450"/>
    <cellStyle name="Normal 6 2 3 2 7 2 2" xfId="44451"/>
    <cellStyle name="Normal 6 2 3 2 7 2 3" xfId="58850"/>
    <cellStyle name="Normal 6 2 3 2 7 3" xfId="44452"/>
    <cellStyle name="Normal 6 2 3 2 7 4" xfId="44453"/>
    <cellStyle name="Normal 6 2 3 2 8" xfId="44454"/>
    <cellStyle name="Normal 6 2 3 2 8 2" xfId="44455"/>
    <cellStyle name="Normal 6 2 3 2 8 3" xfId="58851"/>
    <cellStyle name="Normal 6 2 3 2 9" xfId="44456"/>
    <cellStyle name="Normal 6 2 3 3" xfId="44457"/>
    <cellStyle name="Normal 6 2 3 3 2" xfId="44458"/>
    <cellStyle name="Normal 6 2 3 3 2 2" xfId="44459"/>
    <cellStyle name="Normal 6 2 3 3 2 2 2" xfId="44460"/>
    <cellStyle name="Normal 6 2 3 3 2 2 2 2" xfId="44461"/>
    <cellStyle name="Normal 6 2 3 3 2 2 2 2 2" xfId="44462"/>
    <cellStyle name="Normal 6 2 3 3 2 2 2 2 3" xfId="58852"/>
    <cellStyle name="Normal 6 2 3 3 2 2 2 3" xfId="44463"/>
    <cellStyle name="Normal 6 2 3 3 2 2 2 4" xfId="44464"/>
    <cellStyle name="Normal 6 2 3 3 2 2 3" xfId="44465"/>
    <cellStyle name="Normal 6 2 3 3 2 2 3 2" xfId="44466"/>
    <cellStyle name="Normal 6 2 3 3 2 2 3 2 2" xfId="44467"/>
    <cellStyle name="Normal 6 2 3 3 2 2 3 2 3" xfId="58853"/>
    <cellStyle name="Normal 6 2 3 3 2 2 3 3" xfId="44468"/>
    <cellStyle name="Normal 6 2 3 3 2 2 3 4" xfId="44469"/>
    <cellStyle name="Normal 6 2 3 3 2 2 4" xfId="44470"/>
    <cellStyle name="Normal 6 2 3 3 2 2 4 2" xfId="44471"/>
    <cellStyle name="Normal 6 2 3 3 2 2 4 3" xfId="58854"/>
    <cellStyle name="Normal 6 2 3 3 2 2 5" xfId="44472"/>
    <cellStyle name="Normal 6 2 3 3 2 2 6" xfId="44473"/>
    <cellStyle name="Normal 6 2 3 3 2 3" xfId="44474"/>
    <cellStyle name="Normal 6 2 3 3 2 3 2" xfId="44475"/>
    <cellStyle name="Normal 6 2 3 3 2 3 2 2" xfId="44476"/>
    <cellStyle name="Normal 6 2 3 3 2 3 2 3" xfId="58855"/>
    <cellStyle name="Normal 6 2 3 3 2 3 3" xfId="44477"/>
    <cellStyle name="Normal 6 2 3 3 2 3 4" xfId="44478"/>
    <cellStyle name="Normal 6 2 3 3 2 4" xfId="44479"/>
    <cellStyle name="Normal 6 2 3 3 2 4 2" xfId="44480"/>
    <cellStyle name="Normal 6 2 3 3 2 4 2 2" xfId="44481"/>
    <cellStyle name="Normal 6 2 3 3 2 4 2 3" xfId="58856"/>
    <cellStyle name="Normal 6 2 3 3 2 4 3" xfId="44482"/>
    <cellStyle name="Normal 6 2 3 3 2 4 4" xfId="44483"/>
    <cellStyle name="Normal 6 2 3 3 2 5" xfId="44484"/>
    <cellStyle name="Normal 6 2 3 3 2 5 2" xfId="44485"/>
    <cellStyle name="Normal 6 2 3 3 2 5 3" xfId="58857"/>
    <cellStyle name="Normal 6 2 3 3 2 6" xfId="44486"/>
    <cellStyle name="Normal 6 2 3 3 2 7" xfId="44487"/>
    <cellStyle name="Normal 6 2 3 3 3" xfId="44488"/>
    <cellStyle name="Normal 6 2 3 3 3 2" xfId="44489"/>
    <cellStyle name="Normal 6 2 3 3 3 2 2" xfId="44490"/>
    <cellStyle name="Normal 6 2 3 3 3 2 2 2" xfId="44491"/>
    <cellStyle name="Normal 6 2 3 3 3 2 2 3" xfId="58858"/>
    <cellStyle name="Normal 6 2 3 3 3 2 3" xfId="44492"/>
    <cellStyle name="Normal 6 2 3 3 3 2 4" xfId="44493"/>
    <cellStyle name="Normal 6 2 3 3 3 3" xfId="44494"/>
    <cellStyle name="Normal 6 2 3 3 3 3 2" xfId="44495"/>
    <cellStyle name="Normal 6 2 3 3 3 3 2 2" xfId="44496"/>
    <cellStyle name="Normal 6 2 3 3 3 3 2 3" xfId="58859"/>
    <cellStyle name="Normal 6 2 3 3 3 3 3" xfId="44497"/>
    <cellStyle name="Normal 6 2 3 3 3 3 4" xfId="44498"/>
    <cellStyle name="Normal 6 2 3 3 3 4" xfId="44499"/>
    <cellStyle name="Normal 6 2 3 3 3 4 2" xfId="44500"/>
    <cellStyle name="Normal 6 2 3 3 3 4 3" xfId="58860"/>
    <cellStyle name="Normal 6 2 3 3 3 5" xfId="44501"/>
    <cellStyle name="Normal 6 2 3 3 3 6" xfId="44502"/>
    <cellStyle name="Normal 6 2 3 3 4" xfId="44503"/>
    <cellStyle name="Normal 6 2 3 3 4 2" xfId="44504"/>
    <cellStyle name="Normal 6 2 3 3 4 2 2" xfId="44505"/>
    <cellStyle name="Normal 6 2 3 3 4 2 3" xfId="58861"/>
    <cellStyle name="Normal 6 2 3 3 4 3" xfId="44506"/>
    <cellStyle name="Normal 6 2 3 3 4 4" xfId="44507"/>
    <cellStyle name="Normal 6 2 3 3 5" xfId="44508"/>
    <cellStyle name="Normal 6 2 3 3 5 2" xfId="44509"/>
    <cellStyle name="Normal 6 2 3 3 5 2 2" xfId="44510"/>
    <cellStyle name="Normal 6 2 3 3 5 2 3" xfId="58862"/>
    <cellStyle name="Normal 6 2 3 3 5 3" xfId="44511"/>
    <cellStyle name="Normal 6 2 3 3 5 4" xfId="44512"/>
    <cellStyle name="Normal 6 2 3 3 6" xfId="44513"/>
    <cellStyle name="Normal 6 2 3 3 6 2" xfId="44514"/>
    <cellStyle name="Normal 6 2 3 3 6 3" xfId="58863"/>
    <cellStyle name="Normal 6 2 3 3 7" xfId="44515"/>
    <cellStyle name="Normal 6 2 3 3 8" xfId="44516"/>
    <cellStyle name="Normal 6 2 3 4" xfId="44517"/>
    <cellStyle name="Normal 6 2 3 4 2" xfId="44518"/>
    <cellStyle name="Normal 6 2 3 4 2 2" xfId="44519"/>
    <cellStyle name="Normal 6 2 3 4 2 2 2" xfId="44520"/>
    <cellStyle name="Normal 6 2 3 4 2 2 2 2" xfId="44521"/>
    <cellStyle name="Normal 6 2 3 4 2 2 2 3" xfId="58864"/>
    <cellStyle name="Normal 6 2 3 4 2 2 3" xfId="44522"/>
    <cellStyle name="Normal 6 2 3 4 2 2 4" xfId="44523"/>
    <cellStyle name="Normal 6 2 3 4 2 3" xfId="44524"/>
    <cellStyle name="Normal 6 2 3 4 2 3 2" xfId="44525"/>
    <cellStyle name="Normal 6 2 3 4 2 3 2 2" xfId="44526"/>
    <cellStyle name="Normal 6 2 3 4 2 3 2 3" xfId="58865"/>
    <cellStyle name="Normal 6 2 3 4 2 3 3" xfId="44527"/>
    <cellStyle name="Normal 6 2 3 4 2 3 4" xfId="44528"/>
    <cellStyle name="Normal 6 2 3 4 2 4" xfId="44529"/>
    <cellStyle name="Normal 6 2 3 4 2 4 2" xfId="44530"/>
    <cellStyle name="Normal 6 2 3 4 2 4 3" xfId="58866"/>
    <cellStyle name="Normal 6 2 3 4 2 5" xfId="44531"/>
    <cellStyle name="Normal 6 2 3 4 2 6" xfId="44532"/>
    <cellStyle name="Normal 6 2 3 4 3" xfId="44533"/>
    <cellStyle name="Normal 6 2 3 4 3 2" xfId="44534"/>
    <cellStyle name="Normal 6 2 3 4 3 2 2" xfId="44535"/>
    <cellStyle name="Normal 6 2 3 4 3 2 3" xfId="58867"/>
    <cellStyle name="Normal 6 2 3 4 3 3" xfId="44536"/>
    <cellStyle name="Normal 6 2 3 4 3 4" xfId="44537"/>
    <cellStyle name="Normal 6 2 3 4 4" xfId="44538"/>
    <cellStyle name="Normal 6 2 3 4 4 2" xfId="44539"/>
    <cellStyle name="Normal 6 2 3 4 4 2 2" xfId="44540"/>
    <cellStyle name="Normal 6 2 3 4 4 2 3" xfId="58868"/>
    <cellStyle name="Normal 6 2 3 4 4 3" xfId="44541"/>
    <cellStyle name="Normal 6 2 3 4 4 4" xfId="44542"/>
    <cellStyle name="Normal 6 2 3 4 5" xfId="44543"/>
    <cellStyle name="Normal 6 2 3 4 5 2" xfId="44544"/>
    <cellStyle name="Normal 6 2 3 4 5 3" xfId="58869"/>
    <cellStyle name="Normal 6 2 3 4 6" xfId="44545"/>
    <cellStyle name="Normal 6 2 3 4 7" xfId="44546"/>
    <cellStyle name="Normal 6 2 3 5" xfId="44547"/>
    <cellStyle name="Normal 6 2 3 5 2" xfId="44548"/>
    <cellStyle name="Normal 6 2 3 5 2 2" xfId="44549"/>
    <cellStyle name="Normal 6 2 3 5 2 2 2" xfId="44550"/>
    <cellStyle name="Normal 6 2 3 5 2 2 3" xfId="58870"/>
    <cellStyle name="Normal 6 2 3 5 2 3" xfId="44551"/>
    <cellStyle name="Normal 6 2 3 5 2 4" xfId="44552"/>
    <cellStyle name="Normal 6 2 3 5 3" xfId="44553"/>
    <cellStyle name="Normal 6 2 3 5 3 2" xfId="44554"/>
    <cellStyle name="Normal 6 2 3 5 3 2 2" xfId="44555"/>
    <cellStyle name="Normal 6 2 3 5 3 2 3" xfId="58871"/>
    <cellStyle name="Normal 6 2 3 5 3 3" xfId="44556"/>
    <cellStyle name="Normal 6 2 3 5 3 4" xfId="44557"/>
    <cellStyle name="Normal 6 2 3 5 4" xfId="44558"/>
    <cellStyle name="Normal 6 2 3 5 4 2" xfId="44559"/>
    <cellStyle name="Normal 6 2 3 5 4 3" xfId="58872"/>
    <cellStyle name="Normal 6 2 3 5 5" xfId="44560"/>
    <cellStyle name="Normal 6 2 3 5 6" xfId="44561"/>
    <cellStyle name="Normal 6 2 3 6" xfId="44562"/>
    <cellStyle name="Normal 6 2 3 6 2" xfId="44563"/>
    <cellStyle name="Normal 6 2 3 6 2 2" xfId="44564"/>
    <cellStyle name="Normal 6 2 3 6 2 2 2" xfId="44565"/>
    <cellStyle name="Normal 6 2 3 6 2 2 3" xfId="58873"/>
    <cellStyle name="Normal 6 2 3 6 2 3" xfId="44566"/>
    <cellStyle name="Normal 6 2 3 6 2 4" xfId="44567"/>
    <cellStyle name="Normal 6 2 3 6 3" xfId="44568"/>
    <cellStyle name="Normal 6 2 3 6 3 2" xfId="44569"/>
    <cellStyle name="Normal 6 2 3 6 3 3" xfId="58874"/>
    <cellStyle name="Normal 6 2 3 6 4" xfId="44570"/>
    <cellStyle name="Normal 6 2 3 6 5" xfId="44571"/>
    <cellStyle name="Normal 6 2 3 7" xfId="44572"/>
    <cellStyle name="Normal 6 2 3 7 2" xfId="44573"/>
    <cellStyle name="Normal 6 2 3 7 2 2" xfId="44574"/>
    <cellStyle name="Normal 6 2 3 7 2 3" xfId="58875"/>
    <cellStyle name="Normal 6 2 3 7 3" xfId="44575"/>
    <cellStyle name="Normal 6 2 3 7 4" xfId="44576"/>
    <cellStyle name="Normal 6 2 3 8" xfId="44577"/>
    <cellStyle name="Normal 6 2 3 8 2" xfId="44578"/>
    <cellStyle name="Normal 6 2 3 8 2 2" xfId="44579"/>
    <cellStyle name="Normal 6 2 3 8 2 3" xfId="58876"/>
    <cellStyle name="Normal 6 2 3 8 3" xfId="44580"/>
    <cellStyle name="Normal 6 2 3 8 4" xfId="44581"/>
    <cellStyle name="Normal 6 2 3 9" xfId="44582"/>
    <cellStyle name="Normal 6 2 3 9 2" xfId="44583"/>
    <cellStyle name="Normal 6 2 3 9 3" xfId="58877"/>
    <cellStyle name="Normal 6 2 4" xfId="44584"/>
    <cellStyle name="Normal 6 2 4 10" xfId="44585"/>
    <cellStyle name="Normal 6 2 4 2" xfId="44586"/>
    <cellStyle name="Normal 6 2 4 2 2" xfId="44587"/>
    <cellStyle name="Normal 6 2 4 2 2 2" xfId="44588"/>
    <cellStyle name="Normal 6 2 4 2 2 2 2" xfId="44589"/>
    <cellStyle name="Normal 6 2 4 2 2 2 2 2" xfId="44590"/>
    <cellStyle name="Normal 6 2 4 2 2 2 2 2 2" xfId="44591"/>
    <cellStyle name="Normal 6 2 4 2 2 2 2 2 3" xfId="58878"/>
    <cellStyle name="Normal 6 2 4 2 2 2 2 3" xfId="44592"/>
    <cellStyle name="Normal 6 2 4 2 2 2 2 4" xfId="44593"/>
    <cellStyle name="Normal 6 2 4 2 2 2 3" xfId="44594"/>
    <cellStyle name="Normal 6 2 4 2 2 2 3 2" xfId="44595"/>
    <cellStyle name="Normal 6 2 4 2 2 2 3 2 2" xfId="44596"/>
    <cellStyle name="Normal 6 2 4 2 2 2 3 2 3" xfId="58879"/>
    <cellStyle name="Normal 6 2 4 2 2 2 3 3" xfId="44597"/>
    <cellStyle name="Normal 6 2 4 2 2 2 3 4" xfId="44598"/>
    <cellStyle name="Normal 6 2 4 2 2 2 4" xfId="44599"/>
    <cellStyle name="Normal 6 2 4 2 2 2 4 2" xfId="44600"/>
    <cellStyle name="Normal 6 2 4 2 2 2 4 3" xfId="58880"/>
    <cellStyle name="Normal 6 2 4 2 2 2 5" xfId="44601"/>
    <cellStyle name="Normal 6 2 4 2 2 2 6" xfId="44602"/>
    <cellStyle name="Normal 6 2 4 2 2 3" xfId="44603"/>
    <cellStyle name="Normal 6 2 4 2 2 3 2" xfId="44604"/>
    <cellStyle name="Normal 6 2 4 2 2 3 2 2" xfId="44605"/>
    <cellStyle name="Normal 6 2 4 2 2 3 2 3" xfId="58881"/>
    <cellStyle name="Normal 6 2 4 2 2 3 3" xfId="44606"/>
    <cellStyle name="Normal 6 2 4 2 2 3 4" xfId="44607"/>
    <cellStyle name="Normal 6 2 4 2 2 4" xfId="44608"/>
    <cellStyle name="Normal 6 2 4 2 2 4 2" xfId="44609"/>
    <cellStyle name="Normal 6 2 4 2 2 4 2 2" xfId="44610"/>
    <cellStyle name="Normal 6 2 4 2 2 4 2 3" xfId="58882"/>
    <cellStyle name="Normal 6 2 4 2 2 4 3" xfId="44611"/>
    <cellStyle name="Normal 6 2 4 2 2 4 4" xfId="44612"/>
    <cellStyle name="Normal 6 2 4 2 2 5" xfId="44613"/>
    <cellStyle name="Normal 6 2 4 2 2 5 2" xfId="44614"/>
    <cellStyle name="Normal 6 2 4 2 2 5 3" xfId="58883"/>
    <cellStyle name="Normal 6 2 4 2 2 6" xfId="44615"/>
    <cellStyle name="Normal 6 2 4 2 2 7" xfId="44616"/>
    <cellStyle name="Normal 6 2 4 2 3" xfId="44617"/>
    <cellStyle name="Normal 6 2 4 2 3 2" xfId="44618"/>
    <cellStyle name="Normal 6 2 4 2 3 2 2" xfId="44619"/>
    <cellStyle name="Normal 6 2 4 2 3 2 2 2" xfId="44620"/>
    <cellStyle name="Normal 6 2 4 2 3 2 2 3" xfId="58884"/>
    <cellStyle name="Normal 6 2 4 2 3 2 3" xfId="44621"/>
    <cellStyle name="Normal 6 2 4 2 3 2 4" xfId="44622"/>
    <cellStyle name="Normal 6 2 4 2 3 3" xfId="44623"/>
    <cellStyle name="Normal 6 2 4 2 3 3 2" xfId="44624"/>
    <cellStyle name="Normal 6 2 4 2 3 3 2 2" xfId="44625"/>
    <cellStyle name="Normal 6 2 4 2 3 3 2 3" xfId="58885"/>
    <cellStyle name="Normal 6 2 4 2 3 3 3" xfId="44626"/>
    <cellStyle name="Normal 6 2 4 2 3 3 4" xfId="44627"/>
    <cellStyle name="Normal 6 2 4 2 3 4" xfId="44628"/>
    <cellStyle name="Normal 6 2 4 2 3 4 2" xfId="44629"/>
    <cellStyle name="Normal 6 2 4 2 3 4 3" xfId="58886"/>
    <cellStyle name="Normal 6 2 4 2 3 5" xfId="44630"/>
    <cellStyle name="Normal 6 2 4 2 3 6" xfId="44631"/>
    <cellStyle name="Normal 6 2 4 2 4" xfId="44632"/>
    <cellStyle name="Normal 6 2 4 2 4 2" xfId="44633"/>
    <cellStyle name="Normal 6 2 4 2 4 2 2" xfId="44634"/>
    <cellStyle name="Normal 6 2 4 2 4 2 3" xfId="58887"/>
    <cellStyle name="Normal 6 2 4 2 4 3" xfId="44635"/>
    <cellStyle name="Normal 6 2 4 2 4 4" xfId="44636"/>
    <cellStyle name="Normal 6 2 4 2 5" xfId="44637"/>
    <cellStyle name="Normal 6 2 4 2 5 2" xfId="44638"/>
    <cellStyle name="Normal 6 2 4 2 5 2 2" xfId="44639"/>
    <cellStyle name="Normal 6 2 4 2 5 2 3" xfId="58888"/>
    <cellStyle name="Normal 6 2 4 2 5 3" xfId="44640"/>
    <cellStyle name="Normal 6 2 4 2 5 4" xfId="44641"/>
    <cellStyle name="Normal 6 2 4 2 6" xfId="44642"/>
    <cellStyle name="Normal 6 2 4 2 6 2" xfId="44643"/>
    <cellStyle name="Normal 6 2 4 2 6 3" xfId="58889"/>
    <cellStyle name="Normal 6 2 4 2 7" xfId="44644"/>
    <cellStyle name="Normal 6 2 4 2 8" xfId="44645"/>
    <cellStyle name="Normal 6 2 4 3" xfId="44646"/>
    <cellStyle name="Normal 6 2 4 3 2" xfId="44647"/>
    <cellStyle name="Normal 6 2 4 3 2 2" xfId="44648"/>
    <cellStyle name="Normal 6 2 4 3 2 2 2" xfId="44649"/>
    <cellStyle name="Normal 6 2 4 3 2 2 2 2" xfId="44650"/>
    <cellStyle name="Normal 6 2 4 3 2 2 2 3" xfId="58890"/>
    <cellStyle name="Normal 6 2 4 3 2 2 3" xfId="44651"/>
    <cellStyle name="Normal 6 2 4 3 2 2 4" xfId="44652"/>
    <cellStyle name="Normal 6 2 4 3 2 3" xfId="44653"/>
    <cellStyle name="Normal 6 2 4 3 2 3 2" xfId="44654"/>
    <cellStyle name="Normal 6 2 4 3 2 3 2 2" xfId="44655"/>
    <cellStyle name="Normal 6 2 4 3 2 3 2 3" xfId="58891"/>
    <cellStyle name="Normal 6 2 4 3 2 3 3" xfId="44656"/>
    <cellStyle name="Normal 6 2 4 3 2 3 4" xfId="44657"/>
    <cellStyle name="Normal 6 2 4 3 2 4" xfId="44658"/>
    <cellStyle name="Normal 6 2 4 3 2 4 2" xfId="44659"/>
    <cellStyle name="Normal 6 2 4 3 2 4 3" xfId="58892"/>
    <cellStyle name="Normal 6 2 4 3 2 5" xfId="44660"/>
    <cellStyle name="Normal 6 2 4 3 2 6" xfId="44661"/>
    <cellStyle name="Normal 6 2 4 3 3" xfId="44662"/>
    <cellStyle name="Normal 6 2 4 3 3 2" xfId="44663"/>
    <cellStyle name="Normal 6 2 4 3 3 2 2" xfId="44664"/>
    <cellStyle name="Normal 6 2 4 3 3 2 3" xfId="58893"/>
    <cellStyle name="Normal 6 2 4 3 3 3" xfId="44665"/>
    <cellStyle name="Normal 6 2 4 3 3 4" xfId="44666"/>
    <cellStyle name="Normal 6 2 4 3 4" xfId="44667"/>
    <cellStyle name="Normal 6 2 4 3 4 2" xfId="44668"/>
    <cellStyle name="Normal 6 2 4 3 4 2 2" xfId="44669"/>
    <cellStyle name="Normal 6 2 4 3 4 2 3" xfId="58894"/>
    <cellStyle name="Normal 6 2 4 3 4 3" xfId="44670"/>
    <cellStyle name="Normal 6 2 4 3 4 4" xfId="44671"/>
    <cellStyle name="Normal 6 2 4 3 5" xfId="44672"/>
    <cellStyle name="Normal 6 2 4 3 5 2" xfId="44673"/>
    <cellStyle name="Normal 6 2 4 3 5 3" xfId="58895"/>
    <cellStyle name="Normal 6 2 4 3 6" xfId="44674"/>
    <cellStyle name="Normal 6 2 4 3 7" xfId="44675"/>
    <cellStyle name="Normal 6 2 4 4" xfId="44676"/>
    <cellStyle name="Normal 6 2 4 4 2" xfId="44677"/>
    <cellStyle name="Normal 6 2 4 4 2 2" xfId="44678"/>
    <cellStyle name="Normal 6 2 4 4 2 2 2" xfId="44679"/>
    <cellStyle name="Normal 6 2 4 4 2 2 3" xfId="58896"/>
    <cellStyle name="Normal 6 2 4 4 2 3" xfId="44680"/>
    <cellStyle name="Normal 6 2 4 4 2 4" xfId="44681"/>
    <cellStyle name="Normal 6 2 4 4 3" xfId="44682"/>
    <cellStyle name="Normal 6 2 4 4 3 2" xfId="44683"/>
    <cellStyle name="Normal 6 2 4 4 3 2 2" xfId="44684"/>
    <cellStyle name="Normal 6 2 4 4 3 2 3" xfId="58897"/>
    <cellStyle name="Normal 6 2 4 4 3 3" xfId="44685"/>
    <cellStyle name="Normal 6 2 4 4 3 4" xfId="44686"/>
    <cellStyle name="Normal 6 2 4 4 4" xfId="44687"/>
    <cellStyle name="Normal 6 2 4 4 4 2" xfId="44688"/>
    <cellStyle name="Normal 6 2 4 4 4 3" xfId="58898"/>
    <cellStyle name="Normal 6 2 4 4 5" xfId="44689"/>
    <cellStyle name="Normal 6 2 4 4 6" xfId="44690"/>
    <cellStyle name="Normal 6 2 4 5" xfId="44691"/>
    <cellStyle name="Normal 6 2 4 5 2" xfId="44692"/>
    <cellStyle name="Normal 6 2 4 5 2 2" xfId="44693"/>
    <cellStyle name="Normal 6 2 4 5 2 2 2" xfId="44694"/>
    <cellStyle name="Normal 6 2 4 5 2 2 3" xfId="58899"/>
    <cellStyle name="Normal 6 2 4 5 2 3" xfId="44695"/>
    <cellStyle name="Normal 6 2 4 5 2 4" xfId="44696"/>
    <cellStyle name="Normal 6 2 4 5 3" xfId="44697"/>
    <cellStyle name="Normal 6 2 4 5 3 2" xfId="44698"/>
    <cellStyle name="Normal 6 2 4 5 3 3" xfId="58900"/>
    <cellStyle name="Normal 6 2 4 5 4" xfId="44699"/>
    <cellStyle name="Normal 6 2 4 5 5" xfId="44700"/>
    <cellStyle name="Normal 6 2 4 6" xfId="44701"/>
    <cellStyle name="Normal 6 2 4 6 2" xfId="44702"/>
    <cellStyle name="Normal 6 2 4 6 2 2" xfId="44703"/>
    <cellStyle name="Normal 6 2 4 6 2 3" xfId="58901"/>
    <cellStyle name="Normal 6 2 4 6 3" xfId="44704"/>
    <cellStyle name="Normal 6 2 4 6 4" xfId="44705"/>
    <cellStyle name="Normal 6 2 4 7" xfId="44706"/>
    <cellStyle name="Normal 6 2 4 7 2" xfId="44707"/>
    <cellStyle name="Normal 6 2 4 7 2 2" xfId="44708"/>
    <cellStyle name="Normal 6 2 4 7 2 3" xfId="58902"/>
    <cellStyle name="Normal 6 2 4 7 3" xfId="44709"/>
    <cellStyle name="Normal 6 2 4 7 4" xfId="44710"/>
    <cellStyle name="Normal 6 2 4 8" xfId="44711"/>
    <cellStyle name="Normal 6 2 4 8 2" xfId="44712"/>
    <cellStyle name="Normal 6 2 4 8 3" xfId="58903"/>
    <cellStyle name="Normal 6 2 4 9" xfId="44713"/>
    <cellStyle name="Normal 6 2 5" xfId="44714"/>
    <cellStyle name="Normal 6 2 5 10" xfId="44715"/>
    <cellStyle name="Normal 6 2 5 2" xfId="44716"/>
    <cellStyle name="Normal 6 2 5 2 2" xfId="44717"/>
    <cellStyle name="Normal 6 2 5 2 2 2" xfId="44718"/>
    <cellStyle name="Normal 6 2 5 2 2 2 2" xfId="44719"/>
    <cellStyle name="Normal 6 2 5 2 2 2 2 2" xfId="44720"/>
    <cellStyle name="Normal 6 2 5 2 2 2 2 2 2" xfId="44721"/>
    <cellStyle name="Normal 6 2 5 2 2 2 2 2 3" xfId="58904"/>
    <cellStyle name="Normal 6 2 5 2 2 2 2 3" xfId="44722"/>
    <cellStyle name="Normal 6 2 5 2 2 2 2 4" xfId="44723"/>
    <cellStyle name="Normal 6 2 5 2 2 2 3" xfId="44724"/>
    <cellStyle name="Normal 6 2 5 2 2 2 3 2" xfId="44725"/>
    <cellStyle name="Normal 6 2 5 2 2 2 3 2 2" xfId="44726"/>
    <cellStyle name="Normal 6 2 5 2 2 2 3 2 3" xfId="58905"/>
    <cellStyle name="Normal 6 2 5 2 2 2 3 3" xfId="44727"/>
    <cellStyle name="Normal 6 2 5 2 2 2 3 4" xfId="44728"/>
    <cellStyle name="Normal 6 2 5 2 2 2 4" xfId="44729"/>
    <cellStyle name="Normal 6 2 5 2 2 2 4 2" xfId="44730"/>
    <cellStyle name="Normal 6 2 5 2 2 2 4 3" xfId="58906"/>
    <cellStyle name="Normal 6 2 5 2 2 2 5" xfId="44731"/>
    <cellStyle name="Normal 6 2 5 2 2 2 6" xfId="44732"/>
    <cellStyle name="Normal 6 2 5 2 2 3" xfId="44733"/>
    <cellStyle name="Normal 6 2 5 2 2 3 2" xfId="44734"/>
    <cellStyle name="Normal 6 2 5 2 2 3 2 2" xfId="44735"/>
    <cellStyle name="Normal 6 2 5 2 2 3 2 3" xfId="58907"/>
    <cellStyle name="Normal 6 2 5 2 2 3 3" xfId="44736"/>
    <cellStyle name="Normal 6 2 5 2 2 3 4" xfId="44737"/>
    <cellStyle name="Normal 6 2 5 2 2 4" xfId="44738"/>
    <cellStyle name="Normal 6 2 5 2 2 4 2" xfId="44739"/>
    <cellStyle name="Normal 6 2 5 2 2 4 2 2" xfId="44740"/>
    <cellStyle name="Normal 6 2 5 2 2 4 2 3" xfId="58908"/>
    <cellStyle name="Normal 6 2 5 2 2 4 3" xfId="44741"/>
    <cellStyle name="Normal 6 2 5 2 2 4 4" xfId="44742"/>
    <cellStyle name="Normal 6 2 5 2 2 5" xfId="44743"/>
    <cellStyle name="Normal 6 2 5 2 2 5 2" xfId="44744"/>
    <cellStyle name="Normal 6 2 5 2 2 5 3" xfId="58909"/>
    <cellStyle name="Normal 6 2 5 2 2 6" xfId="44745"/>
    <cellStyle name="Normal 6 2 5 2 2 7" xfId="44746"/>
    <cellStyle name="Normal 6 2 5 2 3" xfId="44747"/>
    <cellStyle name="Normal 6 2 5 2 3 2" xfId="44748"/>
    <cellStyle name="Normal 6 2 5 2 3 2 2" xfId="44749"/>
    <cellStyle name="Normal 6 2 5 2 3 2 2 2" xfId="44750"/>
    <cellStyle name="Normal 6 2 5 2 3 2 2 3" xfId="58910"/>
    <cellStyle name="Normal 6 2 5 2 3 2 3" xfId="44751"/>
    <cellStyle name="Normal 6 2 5 2 3 2 4" xfId="44752"/>
    <cellStyle name="Normal 6 2 5 2 3 3" xfId="44753"/>
    <cellStyle name="Normal 6 2 5 2 3 3 2" xfId="44754"/>
    <cellStyle name="Normal 6 2 5 2 3 3 2 2" xfId="44755"/>
    <cellStyle name="Normal 6 2 5 2 3 3 2 3" xfId="58911"/>
    <cellStyle name="Normal 6 2 5 2 3 3 3" xfId="44756"/>
    <cellStyle name="Normal 6 2 5 2 3 3 4" xfId="44757"/>
    <cellStyle name="Normal 6 2 5 2 3 4" xfId="44758"/>
    <cellStyle name="Normal 6 2 5 2 3 4 2" xfId="44759"/>
    <cellStyle name="Normal 6 2 5 2 3 4 3" xfId="58912"/>
    <cellStyle name="Normal 6 2 5 2 3 5" xfId="44760"/>
    <cellStyle name="Normal 6 2 5 2 3 6" xfId="44761"/>
    <cellStyle name="Normal 6 2 5 2 4" xfId="44762"/>
    <cellStyle name="Normal 6 2 5 2 4 2" xfId="44763"/>
    <cellStyle name="Normal 6 2 5 2 4 2 2" xfId="44764"/>
    <cellStyle name="Normal 6 2 5 2 4 2 3" xfId="58913"/>
    <cellStyle name="Normal 6 2 5 2 4 3" xfId="44765"/>
    <cellStyle name="Normal 6 2 5 2 4 4" xfId="44766"/>
    <cellStyle name="Normal 6 2 5 2 5" xfId="44767"/>
    <cellStyle name="Normal 6 2 5 2 5 2" xfId="44768"/>
    <cellStyle name="Normal 6 2 5 2 5 2 2" xfId="44769"/>
    <cellStyle name="Normal 6 2 5 2 5 2 3" xfId="58914"/>
    <cellStyle name="Normal 6 2 5 2 5 3" xfId="44770"/>
    <cellStyle name="Normal 6 2 5 2 5 4" xfId="44771"/>
    <cellStyle name="Normal 6 2 5 2 6" xfId="44772"/>
    <cellStyle name="Normal 6 2 5 2 6 2" xfId="44773"/>
    <cellStyle name="Normal 6 2 5 2 6 3" xfId="58915"/>
    <cellStyle name="Normal 6 2 5 2 7" xfId="44774"/>
    <cellStyle name="Normal 6 2 5 2 8" xfId="44775"/>
    <cellStyle name="Normal 6 2 5 3" xfId="44776"/>
    <cellStyle name="Normal 6 2 5 3 2" xfId="44777"/>
    <cellStyle name="Normal 6 2 5 3 2 2" xfId="44778"/>
    <cellStyle name="Normal 6 2 5 3 2 2 2" xfId="44779"/>
    <cellStyle name="Normal 6 2 5 3 2 2 2 2" xfId="44780"/>
    <cellStyle name="Normal 6 2 5 3 2 2 2 3" xfId="58916"/>
    <cellStyle name="Normal 6 2 5 3 2 2 3" xfId="44781"/>
    <cellStyle name="Normal 6 2 5 3 2 2 4" xfId="44782"/>
    <cellStyle name="Normal 6 2 5 3 2 3" xfId="44783"/>
    <cellStyle name="Normal 6 2 5 3 2 3 2" xfId="44784"/>
    <cellStyle name="Normal 6 2 5 3 2 3 2 2" xfId="44785"/>
    <cellStyle name="Normal 6 2 5 3 2 3 2 3" xfId="58917"/>
    <cellStyle name="Normal 6 2 5 3 2 3 3" xfId="44786"/>
    <cellStyle name="Normal 6 2 5 3 2 3 4" xfId="44787"/>
    <cellStyle name="Normal 6 2 5 3 2 4" xfId="44788"/>
    <cellStyle name="Normal 6 2 5 3 2 4 2" xfId="44789"/>
    <cellStyle name="Normal 6 2 5 3 2 4 3" xfId="58918"/>
    <cellStyle name="Normal 6 2 5 3 2 5" xfId="44790"/>
    <cellStyle name="Normal 6 2 5 3 2 6" xfId="44791"/>
    <cellStyle name="Normal 6 2 5 3 3" xfId="44792"/>
    <cellStyle name="Normal 6 2 5 3 3 2" xfId="44793"/>
    <cellStyle name="Normal 6 2 5 3 3 2 2" xfId="44794"/>
    <cellStyle name="Normal 6 2 5 3 3 2 3" xfId="58919"/>
    <cellStyle name="Normal 6 2 5 3 3 3" xfId="44795"/>
    <cellStyle name="Normal 6 2 5 3 3 4" xfId="44796"/>
    <cellStyle name="Normal 6 2 5 3 4" xfId="44797"/>
    <cellStyle name="Normal 6 2 5 3 4 2" xfId="44798"/>
    <cellStyle name="Normal 6 2 5 3 4 2 2" xfId="44799"/>
    <cellStyle name="Normal 6 2 5 3 4 2 3" xfId="58920"/>
    <cellStyle name="Normal 6 2 5 3 4 3" xfId="44800"/>
    <cellStyle name="Normal 6 2 5 3 4 4" xfId="44801"/>
    <cellStyle name="Normal 6 2 5 3 5" xfId="44802"/>
    <cellStyle name="Normal 6 2 5 3 5 2" xfId="44803"/>
    <cellStyle name="Normal 6 2 5 3 5 3" xfId="58921"/>
    <cellStyle name="Normal 6 2 5 3 6" xfId="44804"/>
    <cellStyle name="Normal 6 2 5 3 7" xfId="44805"/>
    <cellStyle name="Normal 6 2 5 4" xfId="44806"/>
    <cellStyle name="Normal 6 2 5 4 2" xfId="44807"/>
    <cellStyle name="Normal 6 2 5 4 2 2" xfId="44808"/>
    <cellStyle name="Normal 6 2 5 4 2 2 2" xfId="44809"/>
    <cellStyle name="Normal 6 2 5 4 2 2 3" xfId="58922"/>
    <cellStyle name="Normal 6 2 5 4 2 3" xfId="44810"/>
    <cellStyle name="Normal 6 2 5 4 2 4" xfId="44811"/>
    <cellStyle name="Normal 6 2 5 4 3" xfId="44812"/>
    <cellStyle name="Normal 6 2 5 4 3 2" xfId="44813"/>
    <cellStyle name="Normal 6 2 5 4 3 2 2" xfId="44814"/>
    <cellStyle name="Normal 6 2 5 4 3 2 3" xfId="58923"/>
    <cellStyle name="Normal 6 2 5 4 3 3" xfId="44815"/>
    <cellStyle name="Normal 6 2 5 4 3 4" xfId="44816"/>
    <cellStyle name="Normal 6 2 5 4 4" xfId="44817"/>
    <cellStyle name="Normal 6 2 5 4 4 2" xfId="44818"/>
    <cellStyle name="Normal 6 2 5 4 4 3" xfId="58924"/>
    <cellStyle name="Normal 6 2 5 4 5" xfId="44819"/>
    <cellStyle name="Normal 6 2 5 4 6" xfId="44820"/>
    <cellStyle name="Normal 6 2 5 5" xfId="44821"/>
    <cellStyle name="Normal 6 2 5 5 2" xfId="44822"/>
    <cellStyle name="Normal 6 2 5 5 2 2" xfId="44823"/>
    <cellStyle name="Normal 6 2 5 5 2 2 2" xfId="44824"/>
    <cellStyle name="Normal 6 2 5 5 2 2 3" xfId="58925"/>
    <cellStyle name="Normal 6 2 5 5 2 3" xfId="44825"/>
    <cellStyle name="Normal 6 2 5 5 2 4" xfId="44826"/>
    <cellStyle name="Normal 6 2 5 5 3" xfId="44827"/>
    <cellStyle name="Normal 6 2 5 5 3 2" xfId="44828"/>
    <cellStyle name="Normal 6 2 5 5 3 3" xfId="58926"/>
    <cellStyle name="Normal 6 2 5 5 4" xfId="44829"/>
    <cellStyle name="Normal 6 2 5 5 5" xfId="44830"/>
    <cellStyle name="Normal 6 2 5 6" xfId="44831"/>
    <cellStyle name="Normal 6 2 5 6 2" xfId="44832"/>
    <cellStyle name="Normal 6 2 5 6 2 2" xfId="44833"/>
    <cellStyle name="Normal 6 2 5 6 2 3" xfId="58927"/>
    <cellStyle name="Normal 6 2 5 6 3" xfId="44834"/>
    <cellStyle name="Normal 6 2 5 6 4" xfId="44835"/>
    <cellStyle name="Normal 6 2 5 7" xfId="44836"/>
    <cellStyle name="Normal 6 2 5 7 2" xfId="44837"/>
    <cellStyle name="Normal 6 2 5 7 2 2" xfId="44838"/>
    <cellStyle name="Normal 6 2 5 7 2 3" xfId="58928"/>
    <cellStyle name="Normal 6 2 5 7 3" xfId="44839"/>
    <cellStyle name="Normal 6 2 5 7 4" xfId="44840"/>
    <cellStyle name="Normal 6 2 5 8" xfId="44841"/>
    <cellStyle name="Normal 6 2 5 8 2" xfId="44842"/>
    <cellStyle name="Normal 6 2 5 8 3" xfId="58929"/>
    <cellStyle name="Normal 6 2 5 9" xfId="44843"/>
    <cellStyle name="Normal 6 2 6" xfId="44844"/>
    <cellStyle name="Normal 6 2 6 10" xfId="44845"/>
    <cellStyle name="Normal 6 2 6 2" xfId="44846"/>
    <cellStyle name="Normal 6 2 6 2 2" xfId="44847"/>
    <cellStyle name="Normal 6 2 6 2 2 2" xfId="44848"/>
    <cellStyle name="Normal 6 2 6 2 2 2 2" xfId="44849"/>
    <cellStyle name="Normal 6 2 6 2 2 2 2 2" xfId="44850"/>
    <cellStyle name="Normal 6 2 6 2 2 2 2 2 2" xfId="44851"/>
    <cellStyle name="Normal 6 2 6 2 2 2 2 2 3" xfId="58930"/>
    <cellStyle name="Normal 6 2 6 2 2 2 2 3" xfId="44852"/>
    <cellStyle name="Normal 6 2 6 2 2 2 2 4" xfId="44853"/>
    <cellStyle name="Normal 6 2 6 2 2 2 3" xfId="44854"/>
    <cellStyle name="Normal 6 2 6 2 2 2 3 2" xfId="44855"/>
    <cellStyle name="Normal 6 2 6 2 2 2 3 2 2" xfId="44856"/>
    <cellStyle name="Normal 6 2 6 2 2 2 3 2 3" xfId="58931"/>
    <cellStyle name="Normal 6 2 6 2 2 2 3 3" xfId="44857"/>
    <cellStyle name="Normal 6 2 6 2 2 2 3 4" xfId="44858"/>
    <cellStyle name="Normal 6 2 6 2 2 2 4" xfId="44859"/>
    <cellStyle name="Normal 6 2 6 2 2 2 4 2" xfId="44860"/>
    <cellStyle name="Normal 6 2 6 2 2 2 4 3" xfId="58932"/>
    <cellStyle name="Normal 6 2 6 2 2 2 5" xfId="44861"/>
    <cellStyle name="Normal 6 2 6 2 2 2 6" xfId="44862"/>
    <cellStyle name="Normal 6 2 6 2 2 3" xfId="44863"/>
    <cellStyle name="Normal 6 2 6 2 2 3 2" xfId="44864"/>
    <cellStyle name="Normal 6 2 6 2 2 3 2 2" xfId="44865"/>
    <cellStyle name="Normal 6 2 6 2 2 3 2 3" xfId="58933"/>
    <cellStyle name="Normal 6 2 6 2 2 3 3" xfId="44866"/>
    <cellStyle name="Normal 6 2 6 2 2 3 4" xfId="44867"/>
    <cellStyle name="Normal 6 2 6 2 2 4" xfId="44868"/>
    <cellStyle name="Normal 6 2 6 2 2 4 2" xfId="44869"/>
    <cellStyle name="Normal 6 2 6 2 2 4 2 2" xfId="44870"/>
    <cellStyle name="Normal 6 2 6 2 2 4 2 3" xfId="58934"/>
    <cellStyle name="Normal 6 2 6 2 2 4 3" xfId="44871"/>
    <cellStyle name="Normal 6 2 6 2 2 4 4" xfId="44872"/>
    <cellStyle name="Normal 6 2 6 2 2 5" xfId="44873"/>
    <cellStyle name="Normal 6 2 6 2 2 5 2" xfId="44874"/>
    <cellStyle name="Normal 6 2 6 2 2 5 3" xfId="58935"/>
    <cellStyle name="Normal 6 2 6 2 2 6" xfId="44875"/>
    <cellStyle name="Normal 6 2 6 2 2 7" xfId="44876"/>
    <cellStyle name="Normal 6 2 6 2 3" xfId="44877"/>
    <cellStyle name="Normal 6 2 6 2 3 2" xfId="44878"/>
    <cellStyle name="Normal 6 2 6 2 3 2 2" xfId="44879"/>
    <cellStyle name="Normal 6 2 6 2 3 2 2 2" xfId="44880"/>
    <cellStyle name="Normal 6 2 6 2 3 2 2 3" xfId="58936"/>
    <cellStyle name="Normal 6 2 6 2 3 2 3" xfId="44881"/>
    <cellStyle name="Normal 6 2 6 2 3 2 4" xfId="44882"/>
    <cellStyle name="Normal 6 2 6 2 3 3" xfId="44883"/>
    <cellStyle name="Normal 6 2 6 2 3 3 2" xfId="44884"/>
    <cellStyle name="Normal 6 2 6 2 3 3 2 2" xfId="44885"/>
    <cellStyle name="Normal 6 2 6 2 3 3 2 3" xfId="58937"/>
    <cellStyle name="Normal 6 2 6 2 3 3 3" xfId="44886"/>
    <cellStyle name="Normal 6 2 6 2 3 3 4" xfId="44887"/>
    <cellStyle name="Normal 6 2 6 2 3 4" xfId="44888"/>
    <cellStyle name="Normal 6 2 6 2 3 4 2" xfId="44889"/>
    <cellStyle name="Normal 6 2 6 2 3 4 3" xfId="58938"/>
    <cellStyle name="Normal 6 2 6 2 3 5" xfId="44890"/>
    <cellStyle name="Normal 6 2 6 2 3 6" xfId="44891"/>
    <cellStyle name="Normal 6 2 6 2 4" xfId="44892"/>
    <cellStyle name="Normal 6 2 6 2 4 2" xfId="44893"/>
    <cellStyle name="Normal 6 2 6 2 4 2 2" xfId="44894"/>
    <cellStyle name="Normal 6 2 6 2 4 2 3" xfId="58939"/>
    <cellStyle name="Normal 6 2 6 2 4 3" xfId="44895"/>
    <cellStyle name="Normal 6 2 6 2 4 4" xfId="44896"/>
    <cellStyle name="Normal 6 2 6 2 5" xfId="44897"/>
    <cellStyle name="Normal 6 2 6 2 5 2" xfId="44898"/>
    <cellStyle name="Normal 6 2 6 2 5 2 2" xfId="44899"/>
    <cellStyle name="Normal 6 2 6 2 5 2 3" xfId="58940"/>
    <cellStyle name="Normal 6 2 6 2 5 3" xfId="44900"/>
    <cellStyle name="Normal 6 2 6 2 5 4" xfId="44901"/>
    <cellStyle name="Normal 6 2 6 2 6" xfId="44902"/>
    <cellStyle name="Normal 6 2 6 2 6 2" xfId="44903"/>
    <cellStyle name="Normal 6 2 6 2 6 3" xfId="58941"/>
    <cellStyle name="Normal 6 2 6 2 7" xfId="44904"/>
    <cellStyle name="Normal 6 2 6 2 8" xfId="44905"/>
    <cellStyle name="Normal 6 2 6 3" xfId="44906"/>
    <cellStyle name="Normal 6 2 6 3 2" xfId="44907"/>
    <cellStyle name="Normal 6 2 6 3 2 2" xfId="44908"/>
    <cellStyle name="Normal 6 2 6 3 2 2 2" xfId="44909"/>
    <cellStyle name="Normal 6 2 6 3 2 2 2 2" xfId="44910"/>
    <cellStyle name="Normal 6 2 6 3 2 2 2 3" xfId="58942"/>
    <cellStyle name="Normal 6 2 6 3 2 2 3" xfId="44911"/>
    <cellStyle name="Normal 6 2 6 3 2 2 4" xfId="44912"/>
    <cellStyle name="Normal 6 2 6 3 2 3" xfId="44913"/>
    <cellStyle name="Normal 6 2 6 3 2 3 2" xfId="44914"/>
    <cellStyle name="Normal 6 2 6 3 2 3 2 2" xfId="44915"/>
    <cellStyle name="Normal 6 2 6 3 2 3 2 3" xfId="58943"/>
    <cellStyle name="Normal 6 2 6 3 2 3 3" xfId="44916"/>
    <cellStyle name="Normal 6 2 6 3 2 3 4" xfId="44917"/>
    <cellStyle name="Normal 6 2 6 3 2 4" xfId="44918"/>
    <cellStyle name="Normal 6 2 6 3 2 4 2" xfId="44919"/>
    <cellStyle name="Normal 6 2 6 3 2 4 3" xfId="58944"/>
    <cellStyle name="Normal 6 2 6 3 2 5" xfId="44920"/>
    <cellStyle name="Normal 6 2 6 3 2 6" xfId="44921"/>
    <cellStyle name="Normal 6 2 6 3 3" xfId="44922"/>
    <cellStyle name="Normal 6 2 6 3 3 2" xfId="44923"/>
    <cellStyle name="Normal 6 2 6 3 3 2 2" xfId="44924"/>
    <cellStyle name="Normal 6 2 6 3 3 2 3" xfId="58945"/>
    <cellStyle name="Normal 6 2 6 3 3 3" xfId="44925"/>
    <cellStyle name="Normal 6 2 6 3 3 4" xfId="44926"/>
    <cellStyle name="Normal 6 2 6 3 4" xfId="44927"/>
    <cellStyle name="Normal 6 2 6 3 4 2" xfId="44928"/>
    <cellStyle name="Normal 6 2 6 3 4 2 2" xfId="44929"/>
    <cellStyle name="Normal 6 2 6 3 4 2 3" xfId="58946"/>
    <cellStyle name="Normal 6 2 6 3 4 3" xfId="44930"/>
    <cellStyle name="Normal 6 2 6 3 4 4" xfId="44931"/>
    <cellStyle name="Normal 6 2 6 3 5" xfId="44932"/>
    <cellStyle name="Normal 6 2 6 3 5 2" xfId="44933"/>
    <cellStyle name="Normal 6 2 6 3 5 3" xfId="58947"/>
    <cellStyle name="Normal 6 2 6 3 6" xfId="44934"/>
    <cellStyle name="Normal 6 2 6 3 7" xfId="44935"/>
    <cellStyle name="Normal 6 2 6 4" xfId="44936"/>
    <cellStyle name="Normal 6 2 6 4 2" xfId="44937"/>
    <cellStyle name="Normal 6 2 6 4 2 2" xfId="44938"/>
    <cellStyle name="Normal 6 2 6 4 2 2 2" xfId="44939"/>
    <cellStyle name="Normal 6 2 6 4 2 2 3" xfId="58948"/>
    <cellStyle name="Normal 6 2 6 4 2 3" xfId="44940"/>
    <cellStyle name="Normal 6 2 6 4 2 4" xfId="44941"/>
    <cellStyle name="Normal 6 2 6 4 3" xfId="44942"/>
    <cellStyle name="Normal 6 2 6 4 3 2" xfId="44943"/>
    <cellStyle name="Normal 6 2 6 4 3 2 2" xfId="44944"/>
    <cellStyle name="Normal 6 2 6 4 3 2 3" xfId="58949"/>
    <cellStyle name="Normal 6 2 6 4 3 3" xfId="44945"/>
    <cellStyle name="Normal 6 2 6 4 3 4" xfId="44946"/>
    <cellStyle name="Normal 6 2 6 4 4" xfId="44947"/>
    <cellStyle name="Normal 6 2 6 4 4 2" xfId="44948"/>
    <cellStyle name="Normal 6 2 6 4 4 3" xfId="58950"/>
    <cellStyle name="Normal 6 2 6 4 5" xfId="44949"/>
    <cellStyle name="Normal 6 2 6 4 6" xfId="44950"/>
    <cellStyle name="Normal 6 2 6 5" xfId="44951"/>
    <cellStyle name="Normal 6 2 6 5 2" xfId="44952"/>
    <cellStyle name="Normal 6 2 6 5 2 2" xfId="44953"/>
    <cellStyle name="Normal 6 2 6 5 2 2 2" xfId="44954"/>
    <cellStyle name="Normal 6 2 6 5 2 2 3" xfId="58951"/>
    <cellStyle name="Normal 6 2 6 5 2 3" xfId="44955"/>
    <cellStyle name="Normal 6 2 6 5 2 4" xfId="44956"/>
    <cellStyle name="Normal 6 2 6 5 3" xfId="44957"/>
    <cellStyle name="Normal 6 2 6 5 3 2" xfId="44958"/>
    <cellStyle name="Normal 6 2 6 5 3 3" xfId="58952"/>
    <cellStyle name="Normal 6 2 6 5 4" xfId="44959"/>
    <cellStyle name="Normal 6 2 6 5 5" xfId="44960"/>
    <cellStyle name="Normal 6 2 6 6" xfId="44961"/>
    <cellStyle name="Normal 6 2 6 6 2" xfId="44962"/>
    <cellStyle name="Normal 6 2 6 6 2 2" xfId="44963"/>
    <cellStyle name="Normal 6 2 6 6 2 3" xfId="58953"/>
    <cellStyle name="Normal 6 2 6 6 3" xfId="44964"/>
    <cellStyle name="Normal 6 2 6 6 4" xfId="44965"/>
    <cellStyle name="Normal 6 2 6 7" xfId="44966"/>
    <cellStyle name="Normal 6 2 6 7 2" xfId="44967"/>
    <cellStyle name="Normal 6 2 6 7 2 2" xfId="44968"/>
    <cellStyle name="Normal 6 2 6 7 2 3" xfId="58954"/>
    <cellStyle name="Normal 6 2 6 7 3" xfId="44969"/>
    <cellStyle name="Normal 6 2 6 7 4" xfId="44970"/>
    <cellStyle name="Normal 6 2 6 8" xfId="44971"/>
    <cellStyle name="Normal 6 2 6 8 2" xfId="44972"/>
    <cellStyle name="Normal 6 2 6 8 3" xfId="58955"/>
    <cellStyle name="Normal 6 2 6 9" xfId="44973"/>
    <cellStyle name="Normal 6 2 7" xfId="44974"/>
    <cellStyle name="Normal 6 2 7 2" xfId="44975"/>
    <cellStyle name="Normal 6 2 7 2 2" xfId="44976"/>
    <cellStyle name="Normal 6 2 7 2 2 2" xfId="44977"/>
    <cellStyle name="Normal 6 2 7 2 2 2 2" xfId="44978"/>
    <cellStyle name="Normal 6 2 7 2 2 2 2 2" xfId="44979"/>
    <cellStyle name="Normal 6 2 7 2 2 2 2 3" xfId="58956"/>
    <cellStyle name="Normal 6 2 7 2 2 2 3" xfId="44980"/>
    <cellStyle name="Normal 6 2 7 2 2 2 4" xfId="44981"/>
    <cellStyle name="Normal 6 2 7 2 2 3" xfId="44982"/>
    <cellStyle name="Normal 6 2 7 2 2 3 2" xfId="44983"/>
    <cellStyle name="Normal 6 2 7 2 2 3 2 2" xfId="44984"/>
    <cellStyle name="Normal 6 2 7 2 2 3 2 3" xfId="58957"/>
    <cellStyle name="Normal 6 2 7 2 2 3 3" xfId="44985"/>
    <cellStyle name="Normal 6 2 7 2 2 3 4" xfId="44986"/>
    <cellStyle name="Normal 6 2 7 2 2 4" xfId="44987"/>
    <cellStyle name="Normal 6 2 7 2 2 4 2" xfId="44988"/>
    <cellStyle name="Normal 6 2 7 2 2 4 3" xfId="58958"/>
    <cellStyle name="Normal 6 2 7 2 2 5" xfId="44989"/>
    <cellStyle name="Normal 6 2 7 2 2 6" xfId="44990"/>
    <cellStyle name="Normal 6 2 7 2 3" xfId="44991"/>
    <cellStyle name="Normal 6 2 7 2 3 2" xfId="44992"/>
    <cellStyle name="Normal 6 2 7 2 3 2 2" xfId="44993"/>
    <cellStyle name="Normal 6 2 7 2 3 2 3" xfId="58959"/>
    <cellStyle name="Normal 6 2 7 2 3 3" xfId="44994"/>
    <cellStyle name="Normal 6 2 7 2 3 4" xfId="44995"/>
    <cellStyle name="Normal 6 2 7 2 4" xfId="44996"/>
    <cellStyle name="Normal 6 2 7 2 4 2" xfId="44997"/>
    <cellStyle name="Normal 6 2 7 2 4 2 2" xfId="44998"/>
    <cellStyle name="Normal 6 2 7 2 4 2 3" xfId="58960"/>
    <cellStyle name="Normal 6 2 7 2 4 3" xfId="44999"/>
    <cellStyle name="Normal 6 2 7 2 4 4" xfId="45000"/>
    <cellStyle name="Normal 6 2 7 2 5" xfId="45001"/>
    <cellStyle name="Normal 6 2 7 2 5 2" xfId="45002"/>
    <cellStyle name="Normal 6 2 7 2 5 3" xfId="58961"/>
    <cellStyle name="Normal 6 2 7 2 6" xfId="45003"/>
    <cellStyle name="Normal 6 2 7 2 7" xfId="45004"/>
    <cellStyle name="Normal 6 2 7 3" xfId="45005"/>
    <cellStyle name="Normal 6 2 7 3 2" xfId="45006"/>
    <cellStyle name="Normal 6 2 7 3 2 2" xfId="45007"/>
    <cellStyle name="Normal 6 2 7 3 2 2 2" xfId="45008"/>
    <cellStyle name="Normal 6 2 7 3 2 2 3" xfId="58962"/>
    <cellStyle name="Normal 6 2 7 3 2 3" xfId="45009"/>
    <cellStyle name="Normal 6 2 7 3 2 4" xfId="45010"/>
    <cellStyle name="Normal 6 2 7 3 3" xfId="45011"/>
    <cellStyle name="Normal 6 2 7 3 3 2" xfId="45012"/>
    <cellStyle name="Normal 6 2 7 3 3 2 2" xfId="45013"/>
    <cellStyle name="Normal 6 2 7 3 3 2 3" xfId="58963"/>
    <cellStyle name="Normal 6 2 7 3 3 3" xfId="45014"/>
    <cellStyle name="Normal 6 2 7 3 3 4" xfId="45015"/>
    <cellStyle name="Normal 6 2 7 3 4" xfId="45016"/>
    <cellStyle name="Normal 6 2 7 3 4 2" xfId="45017"/>
    <cellStyle name="Normal 6 2 7 3 4 3" xfId="58964"/>
    <cellStyle name="Normal 6 2 7 3 5" xfId="45018"/>
    <cellStyle name="Normal 6 2 7 3 6" xfId="45019"/>
    <cellStyle name="Normal 6 2 7 4" xfId="45020"/>
    <cellStyle name="Normal 6 2 7 4 2" xfId="45021"/>
    <cellStyle name="Normal 6 2 7 4 2 2" xfId="45022"/>
    <cellStyle name="Normal 6 2 7 4 2 3" xfId="58965"/>
    <cellStyle name="Normal 6 2 7 4 3" xfId="45023"/>
    <cellStyle name="Normal 6 2 7 4 4" xfId="45024"/>
    <cellStyle name="Normal 6 2 7 5" xfId="45025"/>
    <cellStyle name="Normal 6 2 7 5 2" xfId="45026"/>
    <cellStyle name="Normal 6 2 7 5 2 2" xfId="45027"/>
    <cellStyle name="Normal 6 2 7 5 2 3" xfId="58966"/>
    <cellStyle name="Normal 6 2 7 5 3" xfId="45028"/>
    <cellStyle name="Normal 6 2 7 5 4" xfId="45029"/>
    <cellStyle name="Normal 6 2 7 6" xfId="45030"/>
    <cellStyle name="Normal 6 2 7 6 2" xfId="45031"/>
    <cellStyle name="Normal 6 2 7 6 3" xfId="58967"/>
    <cellStyle name="Normal 6 2 7 7" xfId="45032"/>
    <cellStyle name="Normal 6 2 7 8" xfId="45033"/>
    <cellStyle name="Normal 6 2 8" xfId="45034"/>
    <cellStyle name="Normal 6 2 8 2" xfId="45035"/>
    <cellStyle name="Normal 6 2 8 2 2" xfId="45036"/>
    <cellStyle name="Normal 6 2 8 2 2 2" xfId="45037"/>
    <cellStyle name="Normal 6 2 8 2 2 2 2" xfId="45038"/>
    <cellStyle name="Normal 6 2 8 2 2 2 3" xfId="58968"/>
    <cellStyle name="Normal 6 2 8 2 2 3" xfId="45039"/>
    <cellStyle name="Normal 6 2 8 2 2 4" xfId="45040"/>
    <cellStyle name="Normal 6 2 8 2 3" xfId="45041"/>
    <cellStyle name="Normal 6 2 8 2 3 2" xfId="45042"/>
    <cellStyle name="Normal 6 2 8 2 3 2 2" xfId="45043"/>
    <cellStyle name="Normal 6 2 8 2 3 2 3" xfId="58969"/>
    <cellStyle name="Normal 6 2 8 2 3 3" xfId="45044"/>
    <cellStyle name="Normal 6 2 8 2 3 4" xfId="45045"/>
    <cellStyle name="Normal 6 2 8 2 4" xfId="45046"/>
    <cellStyle name="Normal 6 2 8 2 4 2" xfId="45047"/>
    <cellStyle name="Normal 6 2 8 2 4 3" xfId="58970"/>
    <cellStyle name="Normal 6 2 8 2 5" xfId="45048"/>
    <cellStyle name="Normal 6 2 8 2 6" xfId="45049"/>
    <cellStyle name="Normal 6 2 8 3" xfId="45050"/>
    <cellStyle name="Normal 6 2 8 3 2" xfId="45051"/>
    <cellStyle name="Normal 6 2 8 3 2 2" xfId="45052"/>
    <cellStyle name="Normal 6 2 8 3 2 3" xfId="58971"/>
    <cellStyle name="Normal 6 2 8 3 3" xfId="45053"/>
    <cellStyle name="Normal 6 2 8 3 4" xfId="45054"/>
    <cellStyle name="Normal 6 2 8 4" xfId="45055"/>
    <cellStyle name="Normal 6 2 8 4 2" xfId="45056"/>
    <cellStyle name="Normal 6 2 8 4 2 2" xfId="45057"/>
    <cellStyle name="Normal 6 2 8 4 2 3" xfId="58972"/>
    <cellStyle name="Normal 6 2 8 4 3" xfId="45058"/>
    <cellStyle name="Normal 6 2 8 4 4" xfId="45059"/>
    <cellStyle name="Normal 6 2 8 5" xfId="45060"/>
    <cellStyle name="Normal 6 2 8 5 2" xfId="45061"/>
    <cellStyle name="Normal 6 2 8 5 3" xfId="58973"/>
    <cellStyle name="Normal 6 2 8 6" xfId="45062"/>
    <cellStyle name="Normal 6 2 8 7" xfId="45063"/>
    <cellStyle name="Normal 6 2 9" xfId="45064"/>
    <cellStyle name="Normal 6 2 9 2" xfId="45065"/>
    <cellStyle name="Normal 6 2 9 2 2" xfId="45066"/>
    <cellStyle name="Normal 6 2 9 2 2 2" xfId="45067"/>
    <cellStyle name="Normal 6 2 9 2 2 3" xfId="58974"/>
    <cellStyle name="Normal 6 2 9 2 3" xfId="45068"/>
    <cellStyle name="Normal 6 2 9 2 4" xfId="45069"/>
    <cellStyle name="Normal 6 2 9 3" xfId="45070"/>
    <cellStyle name="Normal 6 2 9 3 2" xfId="45071"/>
    <cellStyle name="Normal 6 2 9 3 2 2" xfId="45072"/>
    <cellStyle name="Normal 6 2 9 3 2 3" xfId="58975"/>
    <cellStyle name="Normal 6 2 9 3 3" xfId="45073"/>
    <cellStyle name="Normal 6 2 9 3 4" xfId="45074"/>
    <cellStyle name="Normal 6 2 9 4" xfId="45075"/>
    <cellStyle name="Normal 6 2 9 4 2" xfId="45076"/>
    <cellStyle name="Normal 6 2 9 4 3" xfId="58976"/>
    <cellStyle name="Normal 6 2 9 5" xfId="45077"/>
    <cellStyle name="Normal 6 2 9 6" xfId="45078"/>
    <cellStyle name="Normal 6 3" xfId="45079"/>
    <cellStyle name="Normal 6 3 10" xfId="45080"/>
    <cellStyle name="Normal 6 3 11" xfId="45081"/>
    <cellStyle name="Normal 6 3 12" xfId="60533"/>
    <cellStyle name="Normal 6 3 2" xfId="45082"/>
    <cellStyle name="Normal 6 3 2 10" xfId="45083"/>
    <cellStyle name="Normal 6 3 2 2" xfId="45084"/>
    <cellStyle name="Normal 6 3 2 2 2" xfId="45085"/>
    <cellStyle name="Normal 6 3 2 2 2 2" xfId="45086"/>
    <cellStyle name="Normal 6 3 2 2 2 2 2" xfId="45087"/>
    <cellStyle name="Normal 6 3 2 2 2 2 2 2" xfId="45088"/>
    <cellStyle name="Normal 6 3 2 2 2 2 2 2 2" xfId="45089"/>
    <cellStyle name="Normal 6 3 2 2 2 2 2 2 3" xfId="58977"/>
    <cellStyle name="Normal 6 3 2 2 2 2 2 3" xfId="45090"/>
    <cellStyle name="Normal 6 3 2 2 2 2 2 4" xfId="45091"/>
    <cellStyle name="Normal 6 3 2 2 2 2 3" xfId="45092"/>
    <cellStyle name="Normal 6 3 2 2 2 2 3 2" xfId="45093"/>
    <cellStyle name="Normal 6 3 2 2 2 2 3 2 2" xfId="45094"/>
    <cellStyle name="Normal 6 3 2 2 2 2 3 2 3" xfId="58978"/>
    <cellStyle name="Normal 6 3 2 2 2 2 3 3" xfId="45095"/>
    <cellStyle name="Normal 6 3 2 2 2 2 3 4" xfId="45096"/>
    <cellStyle name="Normal 6 3 2 2 2 2 4" xfId="45097"/>
    <cellStyle name="Normal 6 3 2 2 2 2 4 2" xfId="45098"/>
    <cellStyle name="Normal 6 3 2 2 2 2 4 3" xfId="58979"/>
    <cellStyle name="Normal 6 3 2 2 2 2 5" xfId="45099"/>
    <cellStyle name="Normal 6 3 2 2 2 2 6" xfId="45100"/>
    <cellStyle name="Normal 6 3 2 2 2 3" xfId="45101"/>
    <cellStyle name="Normal 6 3 2 2 2 3 2" xfId="45102"/>
    <cellStyle name="Normal 6 3 2 2 2 3 2 2" xfId="45103"/>
    <cellStyle name="Normal 6 3 2 2 2 3 2 3" xfId="58980"/>
    <cellStyle name="Normal 6 3 2 2 2 3 3" xfId="45104"/>
    <cellStyle name="Normal 6 3 2 2 2 3 4" xfId="45105"/>
    <cellStyle name="Normal 6 3 2 2 2 4" xfId="45106"/>
    <cellStyle name="Normal 6 3 2 2 2 4 2" xfId="45107"/>
    <cellStyle name="Normal 6 3 2 2 2 4 2 2" xfId="45108"/>
    <cellStyle name="Normal 6 3 2 2 2 4 2 3" xfId="58981"/>
    <cellStyle name="Normal 6 3 2 2 2 4 3" xfId="45109"/>
    <cellStyle name="Normal 6 3 2 2 2 4 4" xfId="45110"/>
    <cellStyle name="Normal 6 3 2 2 2 5" xfId="45111"/>
    <cellStyle name="Normal 6 3 2 2 2 5 2" xfId="45112"/>
    <cellStyle name="Normal 6 3 2 2 2 5 3" xfId="58982"/>
    <cellStyle name="Normal 6 3 2 2 2 6" xfId="45113"/>
    <cellStyle name="Normal 6 3 2 2 2 7" xfId="45114"/>
    <cellStyle name="Normal 6 3 2 2 3" xfId="45115"/>
    <cellStyle name="Normal 6 3 2 2 3 2" xfId="45116"/>
    <cellStyle name="Normal 6 3 2 2 3 2 2" xfId="45117"/>
    <cellStyle name="Normal 6 3 2 2 3 2 2 2" xfId="45118"/>
    <cellStyle name="Normal 6 3 2 2 3 2 2 3" xfId="58983"/>
    <cellStyle name="Normal 6 3 2 2 3 2 3" xfId="45119"/>
    <cellStyle name="Normal 6 3 2 2 3 2 4" xfId="45120"/>
    <cellStyle name="Normal 6 3 2 2 3 3" xfId="45121"/>
    <cellStyle name="Normal 6 3 2 2 3 3 2" xfId="45122"/>
    <cellStyle name="Normal 6 3 2 2 3 3 2 2" xfId="45123"/>
    <cellStyle name="Normal 6 3 2 2 3 3 2 3" xfId="58984"/>
    <cellStyle name="Normal 6 3 2 2 3 3 3" xfId="45124"/>
    <cellStyle name="Normal 6 3 2 2 3 3 4" xfId="45125"/>
    <cellStyle name="Normal 6 3 2 2 3 4" xfId="45126"/>
    <cellStyle name="Normal 6 3 2 2 3 4 2" xfId="45127"/>
    <cellStyle name="Normal 6 3 2 2 3 4 3" xfId="58985"/>
    <cellStyle name="Normal 6 3 2 2 3 5" xfId="45128"/>
    <cellStyle name="Normal 6 3 2 2 3 6" xfId="45129"/>
    <cellStyle name="Normal 6 3 2 2 4" xfId="45130"/>
    <cellStyle name="Normal 6 3 2 2 4 2" xfId="45131"/>
    <cellStyle name="Normal 6 3 2 2 4 2 2" xfId="45132"/>
    <cellStyle name="Normal 6 3 2 2 4 2 3" xfId="58986"/>
    <cellStyle name="Normal 6 3 2 2 4 3" xfId="45133"/>
    <cellStyle name="Normal 6 3 2 2 4 4" xfId="45134"/>
    <cellStyle name="Normal 6 3 2 2 5" xfId="45135"/>
    <cellStyle name="Normal 6 3 2 2 5 2" xfId="45136"/>
    <cellStyle name="Normal 6 3 2 2 5 2 2" xfId="45137"/>
    <cellStyle name="Normal 6 3 2 2 5 2 3" xfId="58987"/>
    <cellStyle name="Normal 6 3 2 2 5 3" xfId="45138"/>
    <cellStyle name="Normal 6 3 2 2 5 4" xfId="45139"/>
    <cellStyle name="Normal 6 3 2 2 6" xfId="45140"/>
    <cellStyle name="Normal 6 3 2 2 6 2" xfId="45141"/>
    <cellStyle name="Normal 6 3 2 2 6 3" xfId="58988"/>
    <cellStyle name="Normal 6 3 2 2 7" xfId="45142"/>
    <cellStyle name="Normal 6 3 2 2 8" xfId="45143"/>
    <cellStyle name="Normal 6 3 2 3" xfId="45144"/>
    <cellStyle name="Normal 6 3 2 3 2" xfId="45145"/>
    <cellStyle name="Normal 6 3 2 3 2 2" xfId="45146"/>
    <cellStyle name="Normal 6 3 2 3 2 2 2" xfId="45147"/>
    <cellStyle name="Normal 6 3 2 3 2 2 2 2" xfId="45148"/>
    <cellStyle name="Normal 6 3 2 3 2 2 2 3" xfId="58989"/>
    <cellStyle name="Normal 6 3 2 3 2 2 3" xfId="45149"/>
    <cellStyle name="Normal 6 3 2 3 2 2 4" xfId="45150"/>
    <cellStyle name="Normal 6 3 2 3 2 3" xfId="45151"/>
    <cellStyle name="Normal 6 3 2 3 2 3 2" xfId="45152"/>
    <cellStyle name="Normal 6 3 2 3 2 3 2 2" xfId="45153"/>
    <cellStyle name="Normal 6 3 2 3 2 3 2 3" xfId="58990"/>
    <cellStyle name="Normal 6 3 2 3 2 3 3" xfId="45154"/>
    <cellStyle name="Normal 6 3 2 3 2 3 4" xfId="45155"/>
    <cellStyle name="Normal 6 3 2 3 2 4" xfId="45156"/>
    <cellStyle name="Normal 6 3 2 3 2 4 2" xfId="45157"/>
    <cellStyle name="Normal 6 3 2 3 2 4 3" xfId="58991"/>
    <cellStyle name="Normal 6 3 2 3 2 5" xfId="45158"/>
    <cellStyle name="Normal 6 3 2 3 2 6" xfId="45159"/>
    <cellStyle name="Normal 6 3 2 3 3" xfId="45160"/>
    <cellStyle name="Normal 6 3 2 3 3 2" xfId="45161"/>
    <cellStyle name="Normal 6 3 2 3 3 2 2" xfId="45162"/>
    <cellStyle name="Normal 6 3 2 3 3 2 3" xfId="58992"/>
    <cellStyle name="Normal 6 3 2 3 3 3" xfId="45163"/>
    <cellStyle name="Normal 6 3 2 3 3 4" xfId="45164"/>
    <cellStyle name="Normal 6 3 2 3 4" xfId="45165"/>
    <cellStyle name="Normal 6 3 2 3 4 2" xfId="45166"/>
    <cellStyle name="Normal 6 3 2 3 4 2 2" xfId="45167"/>
    <cellStyle name="Normal 6 3 2 3 4 2 3" xfId="58993"/>
    <cellStyle name="Normal 6 3 2 3 4 3" xfId="45168"/>
    <cellStyle name="Normal 6 3 2 3 4 4" xfId="45169"/>
    <cellStyle name="Normal 6 3 2 3 5" xfId="45170"/>
    <cellStyle name="Normal 6 3 2 3 5 2" xfId="45171"/>
    <cellStyle name="Normal 6 3 2 3 5 3" xfId="58994"/>
    <cellStyle name="Normal 6 3 2 3 6" xfId="45172"/>
    <cellStyle name="Normal 6 3 2 3 7" xfId="45173"/>
    <cellStyle name="Normal 6 3 2 4" xfId="45174"/>
    <cellStyle name="Normal 6 3 2 4 2" xfId="45175"/>
    <cellStyle name="Normal 6 3 2 4 2 2" xfId="45176"/>
    <cellStyle name="Normal 6 3 2 4 2 2 2" xfId="45177"/>
    <cellStyle name="Normal 6 3 2 4 2 2 3" xfId="58995"/>
    <cellStyle name="Normal 6 3 2 4 2 3" xfId="45178"/>
    <cellStyle name="Normal 6 3 2 4 2 4" xfId="45179"/>
    <cellStyle name="Normal 6 3 2 4 3" xfId="45180"/>
    <cellStyle name="Normal 6 3 2 4 3 2" xfId="45181"/>
    <cellStyle name="Normal 6 3 2 4 3 2 2" xfId="45182"/>
    <cellStyle name="Normal 6 3 2 4 3 2 3" xfId="58996"/>
    <cellStyle name="Normal 6 3 2 4 3 3" xfId="45183"/>
    <cellStyle name="Normal 6 3 2 4 3 4" xfId="45184"/>
    <cellStyle name="Normal 6 3 2 4 4" xfId="45185"/>
    <cellStyle name="Normal 6 3 2 4 4 2" xfId="45186"/>
    <cellStyle name="Normal 6 3 2 4 4 3" xfId="58997"/>
    <cellStyle name="Normal 6 3 2 4 5" xfId="45187"/>
    <cellStyle name="Normal 6 3 2 4 6" xfId="45188"/>
    <cellStyle name="Normal 6 3 2 5" xfId="45189"/>
    <cellStyle name="Normal 6 3 2 5 2" xfId="45190"/>
    <cellStyle name="Normal 6 3 2 5 2 2" xfId="45191"/>
    <cellStyle name="Normal 6 3 2 5 2 2 2" xfId="45192"/>
    <cellStyle name="Normal 6 3 2 5 2 2 3" xfId="58998"/>
    <cellStyle name="Normal 6 3 2 5 2 3" xfId="45193"/>
    <cellStyle name="Normal 6 3 2 5 2 4" xfId="45194"/>
    <cellStyle name="Normal 6 3 2 5 3" xfId="45195"/>
    <cellStyle name="Normal 6 3 2 5 3 2" xfId="45196"/>
    <cellStyle name="Normal 6 3 2 5 3 3" xfId="58999"/>
    <cellStyle name="Normal 6 3 2 5 4" xfId="45197"/>
    <cellStyle name="Normal 6 3 2 5 5" xfId="45198"/>
    <cellStyle name="Normal 6 3 2 6" xfId="45199"/>
    <cellStyle name="Normal 6 3 2 6 2" xfId="45200"/>
    <cellStyle name="Normal 6 3 2 6 2 2" xfId="45201"/>
    <cellStyle name="Normal 6 3 2 6 2 3" xfId="59000"/>
    <cellStyle name="Normal 6 3 2 6 3" xfId="45202"/>
    <cellStyle name="Normal 6 3 2 6 4" xfId="45203"/>
    <cellStyle name="Normal 6 3 2 7" xfId="45204"/>
    <cellStyle name="Normal 6 3 2 7 2" xfId="45205"/>
    <cellStyle name="Normal 6 3 2 7 2 2" xfId="45206"/>
    <cellStyle name="Normal 6 3 2 7 2 3" xfId="59001"/>
    <cellStyle name="Normal 6 3 2 7 3" xfId="45207"/>
    <cellStyle name="Normal 6 3 2 7 4" xfId="45208"/>
    <cellStyle name="Normal 6 3 2 8" xfId="45209"/>
    <cellStyle name="Normal 6 3 2 8 2" xfId="45210"/>
    <cellStyle name="Normal 6 3 2 8 3" xfId="59002"/>
    <cellStyle name="Normal 6 3 2 9" xfId="45211"/>
    <cellStyle name="Normal 6 3 3" xfId="45212"/>
    <cellStyle name="Normal 6 3 3 2" xfId="45213"/>
    <cellStyle name="Normal 6 3 3 2 2" xfId="45214"/>
    <cellStyle name="Normal 6 3 3 2 2 2" xfId="45215"/>
    <cellStyle name="Normal 6 3 3 2 2 2 2" xfId="45216"/>
    <cellStyle name="Normal 6 3 3 2 2 2 2 2" xfId="45217"/>
    <cellStyle name="Normal 6 3 3 2 2 2 2 3" xfId="59003"/>
    <cellStyle name="Normal 6 3 3 2 2 2 3" xfId="45218"/>
    <cellStyle name="Normal 6 3 3 2 2 2 4" xfId="45219"/>
    <cellStyle name="Normal 6 3 3 2 2 3" xfId="45220"/>
    <cellStyle name="Normal 6 3 3 2 2 3 2" xfId="45221"/>
    <cellStyle name="Normal 6 3 3 2 2 3 2 2" xfId="45222"/>
    <cellStyle name="Normal 6 3 3 2 2 3 2 3" xfId="59004"/>
    <cellStyle name="Normal 6 3 3 2 2 3 3" xfId="45223"/>
    <cellStyle name="Normal 6 3 3 2 2 3 4" xfId="45224"/>
    <cellStyle name="Normal 6 3 3 2 2 4" xfId="45225"/>
    <cellStyle name="Normal 6 3 3 2 2 4 2" xfId="45226"/>
    <cellStyle name="Normal 6 3 3 2 2 4 3" xfId="59005"/>
    <cellStyle name="Normal 6 3 3 2 2 5" xfId="45227"/>
    <cellStyle name="Normal 6 3 3 2 2 6" xfId="45228"/>
    <cellStyle name="Normal 6 3 3 2 3" xfId="45229"/>
    <cellStyle name="Normal 6 3 3 2 3 2" xfId="45230"/>
    <cellStyle name="Normal 6 3 3 2 3 2 2" xfId="45231"/>
    <cellStyle name="Normal 6 3 3 2 3 2 3" xfId="59006"/>
    <cellStyle name="Normal 6 3 3 2 3 3" xfId="45232"/>
    <cellStyle name="Normal 6 3 3 2 3 4" xfId="45233"/>
    <cellStyle name="Normal 6 3 3 2 4" xfId="45234"/>
    <cellStyle name="Normal 6 3 3 2 4 2" xfId="45235"/>
    <cellStyle name="Normal 6 3 3 2 4 2 2" xfId="45236"/>
    <cellStyle name="Normal 6 3 3 2 4 2 3" xfId="59007"/>
    <cellStyle name="Normal 6 3 3 2 4 3" xfId="45237"/>
    <cellStyle name="Normal 6 3 3 2 4 4" xfId="45238"/>
    <cellStyle name="Normal 6 3 3 2 5" xfId="45239"/>
    <cellStyle name="Normal 6 3 3 2 5 2" xfId="45240"/>
    <cellStyle name="Normal 6 3 3 2 5 3" xfId="59008"/>
    <cellStyle name="Normal 6 3 3 2 6" xfId="45241"/>
    <cellStyle name="Normal 6 3 3 2 7" xfId="45242"/>
    <cellStyle name="Normal 6 3 3 3" xfId="45243"/>
    <cellStyle name="Normal 6 3 3 3 2" xfId="45244"/>
    <cellStyle name="Normal 6 3 3 3 2 2" xfId="45245"/>
    <cellStyle name="Normal 6 3 3 3 2 2 2" xfId="45246"/>
    <cellStyle name="Normal 6 3 3 3 2 2 3" xfId="59009"/>
    <cellStyle name="Normal 6 3 3 3 2 3" xfId="45247"/>
    <cellStyle name="Normal 6 3 3 3 2 4" xfId="45248"/>
    <cellStyle name="Normal 6 3 3 3 3" xfId="45249"/>
    <cellStyle name="Normal 6 3 3 3 3 2" xfId="45250"/>
    <cellStyle name="Normal 6 3 3 3 3 2 2" xfId="45251"/>
    <cellStyle name="Normal 6 3 3 3 3 2 3" xfId="59010"/>
    <cellStyle name="Normal 6 3 3 3 3 3" xfId="45252"/>
    <cellStyle name="Normal 6 3 3 3 3 4" xfId="45253"/>
    <cellStyle name="Normal 6 3 3 3 4" xfId="45254"/>
    <cellStyle name="Normal 6 3 3 3 4 2" xfId="45255"/>
    <cellStyle name="Normal 6 3 3 3 4 3" xfId="59011"/>
    <cellStyle name="Normal 6 3 3 3 5" xfId="45256"/>
    <cellStyle name="Normal 6 3 3 3 6" xfId="45257"/>
    <cellStyle name="Normal 6 3 3 4" xfId="45258"/>
    <cellStyle name="Normal 6 3 3 4 2" xfId="45259"/>
    <cellStyle name="Normal 6 3 3 4 2 2" xfId="45260"/>
    <cellStyle name="Normal 6 3 3 4 2 2 2" xfId="45261"/>
    <cellStyle name="Normal 6 3 3 4 2 2 3" xfId="59012"/>
    <cellStyle name="Normal 6 3 3 4 2 3" xfId="45262"/>
    <cellStyle name="Normal 6 3 3 4 2 4" xfId="45263"/>
    <cellStyle name="Normal 6 3 3 4 3" xfId="45264"/>
    <cellStyle name="Normal 6 3 3 4 3 2" xfId="45265"/>
    <cellStyle name="Normal 6 3 3 4 3 3" xfId="59013"/>
    <cellStyle name="Normal 6 3 3 4 4" xfId="45266"/>
    <cellStyle name="Normal 6 3 3 4 5" xfId="45267"/>
    <cellStyle name="Normal 6 3 3 5" xfId="45268"/>
    <cellStyle name="Normal 6 3 3 5 2" xfId="45269"/>
    <cellStyle name="Normal 6 3 3 5 2 2" xfId="45270"/>
    <cellStyle name="Normal 6 3 3 5 2 3" xfId="59014"/>
    <cellStyle name="Normal 6 3 3 5 3" xfId="45271"/>
    <cellStyle name="Normal 6 3 3 5 4" xfId="45272"/>
    <cellStyle name="Normal 6 3 3 6" xfId="45273"/>
    <cellStyle name="Normal 6 3 3 6 2" xfId="45274"/>
    <cellStyle name="Normal 6 3 3 6 2 2" xfId="45275"/>
    <cellStyle name="Normal 6 3 3 6 2 3" xfId="59015"/>
    <cellStyle name="Normal 6 3 3 6 3" xfId="45276"/>
    <cellStyle name="Normal 6 3 3 6 4" xfId="45277"/>
    <cellStyle name="Normal 6 3 3 7" xfId="45278"/>
    <cellStyle name="Normal 6 3 3 7 2" xfId="45279"/>
    <cellStyle name="Normal 6 3 3 7 3" xfId="59016"/>
    <cellStyle name="Normal 6 3 3 8" xfId="45280"/>
    <cellStyle name="Normal 6 3 3 9" xfId="45281"/>
    <cellStyle name="Normal 6 3 4" xfId="45282"/>
    <cellStyle name="Normal 6 3 4 2" xfId="45283"/>
    <cellStyle name="Normal 6 3 4 2 2" xfId="45284"/>
    <cellStyle name="Normal 6 3 4 2 2 2" xfId="45285"/>
    <cellStyle name="Normal 6 3 4 2 2 2 2" xfId="45286"/>
    <cellStyle name="Normal 6 3 4 2 2 2 3" xfId="59017"/>
    <cellStyle name="Normal 6 3 4 2 2 3" xfId="45287"/>
    <cellStyle name="Normal 6 3 4 2 2 4" xfId="45288"/>
    <cellStyle name="Normal 6 3 4 2 3" xfId="45289"/>
    <cellStyle name="Normal 6 3 4 2 3 2" xfId="45290"/>
    <cellStyle name="Normal 6 3 4 2 3 2 2" xfId="45291"/>
    <cellStyle name="Normal 6 3 4 2 3 2 3" xfId="59018"/>
    <cellStyle name="Normal 6 3 4 2 3 3" xfId="45292"/>
    <cellStyle name="Normal 6 3 4 2 3 4" xfId="45293"/>
    <cellStyle name="Normal 6 3 4 2 4" xfId="45294"/>
    <cellStyle name="Normal 6 3 4 2 4 2" xfId="45295"/>
    <cellStyle name="Normal 6 3 4 2 4 3" xfId="59019"/>
    <cellStyle name="Normal 6 3 4 2 5" xfId="45296"/>
    <cellStyle name="Normal 6 3 4 2 6" xfId="45297"/>
    <cellStyle name="Normal 6 3 4 3" xfId="45298"/>
    <cellStyle name="Normal 6 3 4 3 2" xfId="45299"/>
    <cellStyle name="Normal 6 3 4 3 2 2" xfId="45300"/>
    <cellStyle name="Normal 6 3 4 3 2 3" xfId="59020"/>
    <cellStyle name="Normal 6 3 4 3 3" xfId="45301"/>
    <cellStyle name="Normal 6 3 4 3 4" xfId="45302"/>
    <cellStyle name="Normal 6 3 4 4" xfId="45303"/>
    <cellStyle name="Normal 6 3 4 4 2" xfId="45304"/>
    <cellStyle name="Normal 6 3 4 4 2 2" xfId="45305"/>
    <cellStyle name="Normal 6 3 4 4 2 3" xfId="59021"/>
    <cellStyle name="Normal 6 3 4 4 3" xfId="45306"/>
    <cellStyle name="Normal 6 3 4 4 4" xfId="45307"/>
    <cellStyle name="Normal 6 3 4 5" xfId="45308"/>
    <cellStyle name="Normal 6 3 4 5 2" xfId="45309"/>
    <cellStyle name="Normal 6 3 4 5 3" xfId="59022"/>
    <cellStyle name="Normal 6 3 4 6" xfId="45310"/>
    <cellStyle name="Normal 6 3 4 7" xfId="45311"/>
    <cellStyle name="Normal 6 3 5" xfId="45312"/>
    <cellStyle name="Normal 6 3 5 2" xfId="45313"/>
    <cellStyle name="Normal 6 3 5 2 2" xfId="45314"/>
    <cellStyle name="Normal 6 3 5 2 2 2" xfId="45315"/>
    <cellStyle name="Normal 6 3 5 2 2 3" xfId="59023"/>
    <cellStyle name="Normal 6 3 5 2 3" xfId="45316"/>
    <cellStyle name="Normal 6 3 5 2 4" xfId="45317"/>
    <cellStyle name="Normal 6 3 5 3" xfId="45318"/>
    <cellStyle name="Normal 6 3 5 3 2" xfId="45319"/>
    <cellStyle name="Normal 6 3 5 3 2 2" xfId="45320"/>
    <cellStyle name="Normal 6 3 5 3 2 3" xfId="59024"/>
    <cellStyle name="Normal 6 3 5 3 3" xfId="45321"/>
    <cellStyle name="Normal 6 3 5 3 4" xfId="45322"/>
    <cellStyle name="Normal 6 3 5 4" xfId="45323"/>
    <cellStyle name="Normal 6 3 5 4 2" xfId="45324"/>
    <cellStyle name="Normal 6 3 5 4 3" xfId="59025"/>
    <cellStyle name="Normal 6 3 5 5" xfId="45325"/>
    <cellStyle name="Normal 6 3 5 6" xfId="45326"/>
    <cellStyle name="Normal 6 3 6" xfId="45327"/>
    <cellStyle name="Normal 6 3 6 2" xfId="45328"/>
    <cellStyle name="Normal 6 3 6 2 2" xfId="45329"/>
    <cellStyle name="Normal 6 3 6 2 2 2" xfId="45330"/>
    <cellStyle name="Normal 6 3 6 2 2 3" xfId="59026"/>
    <cellStyle name="Normal 6 3 6 2 3" xfId="45331"/>
    <cellStyle name="Normal 6 3 6 2 4" xfId="45332"/>
    <cellStyle name="Normal 6 3 6 3" xfId="45333"/>
    <cellStyle name="Normal 6 3 6 3 2" xfId="45334"/>
    <cellStyle name="Normal 6 3 6 3 3" xfId="59027"/>
    <cellStyle name="Normal 6 3 6 4" xfId="45335"/>
    <cellStyle name="Normal 6 3 6 5" xfId="45336"/>
    <cellStyle name="Normal 6 3 7" xfId="45337"/>
    <cellStyle name="Normal 6 3 7 2" xfId="45338"/>
    <cellStyle name="Normal 6 3 7 2 2" xfId="45339"/>
    <cellStyle name="Normal 6 3 7 2 3" xfId="59028"/>
    <cellStyle name="Normal 6 3 7 3" xfId="45340"/>
    <cellStyle name="Normal 6 3 7 4" xfId="45341"/>
    <cellStyle name="Normal 6 3 8" xfId="45342"/>
    <cellStyle name="Normal 6 3 8 2" xfId="45343"/>
    <cellStyle name="Normal 6 3 8 2 2" xfId="45344"/>
    <cellStyle name="Normal 6 3 8 2 3" xfId="59029"/>
    <cellStyle name="Normal 6 3 8 3" xfId="45345"/>
    <cellStyle name="Normal 6 3 8 4" xfId="45346"/>
    <cellStyle name="Normal 6 3 9" xfId="45347"/>
    <cellStyle name="Normal 6 3 9 2" xfId="45348"/>
    <cellStyle name="Normal 6 3 9 3" xfId="59030"/>
    <cellStyle name="Normal 6 4" xfId="45349"/>
    <cellStyle name="Normal 6 4 10" xfId="45350"/>
    <cellStyle name="Normal 6 4 11" xfId="45351"/>
    <cellStyle name="Normal 6 4 2" xfId="45352"/>
    <cellStyle name="Normal 6 4 2 10" xfId="45353"/>
    <cellStyle name="Normal 6 4 2 2" xfId="45354"/>
    <cellStyle name="Normal 6 4 2 2 2" xfId="45355"/>
    <cellStyle name="Normal 6 4 2 2 2 2" xfId="45356"/>
    <cellStyle name="Normal 6 4 2 2 2 2 2" xfId="45357"/>
    <cellStyle name="Normal 6 4 2 2 2 2 2 2" xfId="45358"/>
    <cellStyle name="Normal 6 4 2 2 2 2 2 2 2" xfId="45359"/>
    <cellStyle name="Normal 6 4 2 2 2 2 2 2 3" xfId="59031"/>
    <cellStyle name="Normal 6 4 2 2 2 2 2 3" xfId="45360"/>
    <cellStyle name="Normal 6 4 2 2 2 2 2 4" xfId="45361"/>
    <cellStyle name="Normal 6 4 2 2 2 2 3" xfId="45362"/>
    <cellStyle name="Normal 6 4 2 2 2 2 3 2" xfId="45363"/>
    <cellStyle name="Normal 6 4 2 2 2 2 3 2 2" xfId="45364"/>
    <cellStyle name="Normal 6 4 2 2 2 2 3 2 3" xfId="59032"/>
    <cellStyle name="Normal 6 4 2 2 2 2 3 3" xfId="45365"/>
    <cellStyle name="Normal 6 4 2 2 2 2 3 4" xfId="45366"/>
    <cellStyle name="Normal 6 4 2 2 2 2 4" xfId="45367"/>
    <cellStyle name="Normal 6 4 2 2 2 2 4 2" xfId="45368"/>
    <cellStyle name="Normal 6 4 2 2 2 2 4 3" xfId="59033"/>
    <cellStyle name="Normal 6 4 2 2 2 2 5" xfId="45369"/>
    <cellStyle name="Normal 6 4 2 2 2 2 6" xfId="45370"/>
    <cellStyle name="Normal 6 4 2 2 2 3" xfId="45371"/>
    <cellStyle name="Normal 6 4 2 2 2 3 2" xfId="45372"/>
    <cellStyle name="Normal 6 4 2 2 2 3 2 2" xfId="45373"/>
    <cellStyle name="Normal 6 4 2 2 2 3 2 3" xfId="59034"/>
    <cellStyle name="Normal 6 4 2 2 2 3 3" xfId="45374"/>
    <cellStyle name="Normal 6 4 2 2 2 3 4" xfId="45375"/>
    <cellStyle name="Normal 6 4 2 2 2 4" xfId="45376"/>
    <cellStyle name="Normal 6 4 2 2 2 4 2" xfId="45377"/>
    <cellStyle name="Normal 6 4 2 2 2 4 2 2" xfId="45378"/>
    <cellStyle name="Normal 6 4 2 2 2 4 2 3" xfId="59035"/>
    <cellStyle name="Normal 6 4 2 2 2 4 3" xfId="45379"/>
    <cellStyle name="Normal 6 4 2 2 2 4 4" xfId="45380"/>
    <cellStyle name="Normal 6 4 2 2 2 5" xfId="45381"/>
    <cellStyle name="Normal 6 4 2 2 2 5 2" xfId="45382"/>
    <cellStyle name="Normal 6 4 2 2 2 5 3" xfId="59036"/>
    <cellStyle name="Normal 6 4 2 2 2 6" xfId="45383"/>
    <cellStyle name="Normal 6 4 2 2 2 7" xfId="45384"/>
    <cellStyle name="Normal 6 4 2 2 3" xfId="45385"/>
    <cellStyle name="Normal 6 4 2 2 3 2" xfId="45386"/>
    <cellStyle name="Normal 6 4 2 2 3 2 2" xfId="45387"/>
    <cellStyle name="Normal 6 4 2 2 3 2 2 2" xfId="45388"/>
    <cellStyle name="Normal 6 4 2 2 3 2 2 3" xfId="59037"/>
    <cellStyle name="Normal 6 4 2 2 3 2 3" xfId="45389"/>
    <cellStyle name="Normal 6 4 2 2 3 2 4" xfId="45390"/>
    <cellStyle name="Normal 6 4 2 2 3 3" xfId="45391"/>
    <cellStyle name="Normal 6 4 2 2 3 3 2" xfId="45392"/>
    <cellStyle name="Normal 6 4 2 2 3 3 2 2" xfId="45393"/>
    <cellStyle name="Normal 6 4 2 2 3 3 2 3" xfId="59038"/>
    <cellStyle name="Normal 6 4 2 2 3 3 3" xfId="45394"/>
    <cellStyle name="Normal 6 4 2 2 3 3 4" xfId="45395"/>
    <cellStyle name="Normal 6 4 2 2 3 4" xfId="45396"/>
    <cellStyle name="Normal 6 4 2 2 3 4 2" xfId="45397"/>
    <cellStyle name="Normal 6 4 2 2 3 4 3" xfId="59039"/>
    <cellStyle name="Normal 6 4 2 2 3 5" xfId="45398"/>
    <cellStyle name="Normal 6 4 2 2 3 6" xfId="45399"/>
    <cellStyle name="Normal 6 4 2 2 4" xfId="45400"/>
    <cellStyle name="Normal 6 4 2 2 4 2" xfId="45401"/>
    <cellStyle name="Normal 6 4 2 2 4 2 2" xfId="45402"/>
    <cellStyle name="Normal 6 4 2 2 4 2 3" xfId="59040"/>
    <cellStyle name="Normal 6 4 2 2 4 3" xfId="45403"/>
    <cellStyle name="Normal 6 4 2 2 4 4" xfId="45404"/>
    <cellStyle name="Normal 6 4 2 2 5" xfId="45405"/>
    <cellStyle name="Normal 6 4 2 2 5 2" xfId="45406"/>
    <cellStyle name="Normal 6 4 2 2 5 2 2" xfId="45407"/>
    <cellStyle name="Normal 6 4 2 2 5 2 3" xfId="59041"/>
    <cellStyle name="Normal 6 4 2 2 5 3" xfId="45408"/>
    <cellStyle name="Normal 6 4 2 2 5 4" xfId="45409"/>
    <cellStyle name="Normal 6 4 2 2 6" xfId="45410"/>
    <cellStyle name="Normal 6 4 2 2 6 2" xfId="45411"/>
    <cellStyle name="Normal 6 4 2 2 6 3" xfId="59042"/>
    <cellStyle name="Normal 6 4 2 2 7" xfId="45412"/>
    <cellStyle name="Normal 6 4 2 2 8" xfId="45413"/>
    <cellStyle name="Normal 6 4 2 3" xfId="45414"/>
    <cellStyle name="Normal 6 4 2 3 2" xfId="45415"/>
    <cellStyle name="Normal 6 4 2 3 2 2" xfId="45416"/>
    <cellStyle name="Normal 6 4 2 3 2 2 2" xfId="45417"/>
    <cellStyle name="Normal 6 4 2 3 2 2 2 2" xfId="45418"/>
    <cellStyle name="Normal 6 4 2 3 2 2 2 3" xfId="59043"/>
    <cellStyle name="Normal 6 4 2 3 2 2 3" xfId="45419"/>
    <cellStyle name="Normal 6 4 2 3 2 2 4" xfId="45420"/>
    <cellStyle name="Normal 6 4 2 3 2 3" xfId="45421"/>
    <cellStyle name="Normal 6 4 2 3 2 3 2" xfId="45422"/>
    <cellStyle name="Normal 6 4 2 3 2 3 2 2" xfId="45423"/>
    <cellStyle name="Normal 6 4 2 3 2 3 2 3" xfId="59044"/>
    <cellStyle name="Normal 6 4 2 3 2 3 3" xfId="45424"/>
    <cellStyle name="Normal 6 4 2 3 2 3 4" xfId="45425"/>
    <cellStyle name="Normal 6 4 2 3 2 4" xfId="45426"/>
    <cellStyle name="Normal 6 4 2 3 2 4 2" xfId="45427"/>
    <cellStyle name="Normal 6 4 2 3 2 4 3" xfId="59045"/>
    <cellStyle name="Normal 6 4 2 3 2 5" xfId="45428"/>
    <cellStyle name="Normal 6 4 2 3 2 6" xfId="45429"/>
    <cellStyle name="Normal 6 4 2 3 3" xfId="45430"/>
    <cellStyle name="Normal 6 4 2 3 3 2" xfId="45431"/>
    <cellStyle name="Normal 6 4 2 3 3 2 2" xfId="45432"/>
    <cellStyle name="Normal 6 4 2 3 3 2 3" xfId="59046"/>
    <cellStyle name="Normal 6 4 2 3 3 3" xfId="45433"/>
    <cellStyle name="Normal 6 4 2 3 3 4" xfId="45434"/>
    <cellStyle name="Normal 6 4 2 3 4" xfId="45435"/>
    <cellStyle name="Normal 6 4 2 3 4 2" xfId="45436"/>
    <cellStyle name="Normal 6 4 2 3 4 2 2" xfId="45437"/>
    <cellStyle name="Normal 6 4 2 3 4 2 3" xfId="59047"/>
    <cellStyle name="Normal 6 4 2 3 4 3" xfId="45438"/>
    <cellStyle name="Normal 6 4 2 3 4 4" xfId="45439"/>
    <cellStyle name="Normal 6 4 2 3 5" xfId="45440"/>
    <cellStyle name="Normal 6 4 2 3 5 2" xfId="45441"/>
    <cellStyle name="Normal 6 4 2 3 5 3" xfId="59048"/>
    <cellStyle name="Normal 6 4 2 3 6" xfId="45442"/>
    <cellStyle name="Normal 6 4 2 3 7" xfId="45443"/>
    <cellStyle name="Normal 6 4 2 4" xfId="45444"/>
    <cellStyle name="Normal 6 4 2 4 2" xfId="45445"/>
    <cellStyle name="Normal 6 4 2 4 2 2" xfId="45446"/>
    <cellStyle name="Normal 6 4 2 4 2 2 2" xfId="45447"/>
    <cellStyle name="Normal 6 4 2 4 2 2 3" xfId="59049"/>
    <cellStyle name="Normal 6 4 2 4 2 3" xfId="45448"/>
    <cellStyle name="Normal 6 4 2 4 2 4" xfId="45449"/>
    <cellStyle name="Normal 6 4 2 4 3" xfId="45450"/>
    <cellStyle name="Normal 6 4 2 4 3 2" xfId="45451"/>
    <cellStyle name="Normal 6 4 2 4 3 2 2" xfId="45452"/>
    <cellStyle name="Normal 6 4 2 4 3 2 3" xfId="59050"/>
    <cellStyle name="Normal 6 4 2 4 3 3" xfId="45453"/>
    <cellStyle name="Normal 6 4 2 4 3 4" xfId="45454"/>
    <cellStyle name="Normal 6 4 2 4 4" xfId="45455"/>
    <cellStyle name="Normal 6 4 2 4 4 2" xfId="45456"/>
    <cellStyle name="Normal 6 4 2 4 4 3" xfId="59051"/>
    <cellStyle name="Normal 6 4 2 4 5" xfId="45457"/>
    <cellStyle name="Normal 6 4 2 4 6" xfId="45458"/>
    <cellStyle name="Normal 6 4 2 5" xfId="45459"/>
    <cellStyle name="Normal 6 4 2 5 2" xfId="45460"/>
    <cellStyle name="Normal 6 4 2 5 2 2" xfId="45461"/>
    <cellStyle name="Normal 6 4 2 5 2 2 2" xfId="45462"/>
    <cellStyle name="Normal 6 4 2 5 2 2 3" xfId="59052"/>
    <cellStyle name="Normal 6 4 2 5 2 3" xfId="45463"/>
    <cellStyle name="Normal 6 4 2 5 2 4" xfId="45464"/>
    <cellStyle name="Normal 6 4 2 5 3" xfId="45465"/>
    <cellStyle name="Normal 6 4 2 5 3 2" xfId="45466"/>
    <cellStyle name="Normal 6 4 2 5 3 3" xfId="59053"/>
    <cellStyle name="Normal 6 4 2 5 4" xfId="45467"/>
    <cellStyle name="Normal 6 4 2 5 5" xfId="45468"/>
    <cellStyle name="Normal 6 4 2 6" xfId="45469"/>
    <cellStyle name="Normal 6 4 2 6 2" xfId="45470"/>
    <cellStyle name="Normal 6 4 2 6 2 2" xfId="45471"/>
    <cellStyle name="Normal 6 4 2 6 2 3" xfId="59054"/>
    <cellStyle name="Normal 6 4 2 6 3" xfId="45472"/>
    <cellStyle name="Normal 6 4 2 6 4" xfId="45473"/>
    <cellStyle name="Normal 6 4 2 7" xfId="45474"/>
    <cellStyle name="Normal 6 4 2 7 2" xfId="45475"/>
    <cellStyle name="Normal 6 4 2 7 2 2" xfId="45476"/>
    <cellStyle name="Normal 6 4 2 7 2 3" xfId="59055"/>
    <cellStyle name="Normal 6 4 2 7 3" xfId="45477"/>
    <cellStyle name="Normal 6 4 2 7 4" xfId="45478"/>
    <cellStyle name="Normal 6 4 2 8" xfId="45479"/>
    <cellStyle name="Normal 6 4 2 8 2" xfId="45480"/>
    <cellStyle name="Normal 6 4 2 8 3" xfId="59056"/>
    <cellStyle name="Normal 6 4 2 9" xfId="45481"/>
    <cellStyle name="Normal 6 4 3" xfId="45482"/>
    <cellStyle name="Normal 6 4 3 2" xfId="45483"/>
    <cellStyle name="Normal 6 4 3 2 2" xfId="45484"/>
    <cellStyle name="Normal 6 4 3 2 2 2" xfId="45485"/>
    <cellStyle name="Normal 6 4 3 2 2 2 2" xfId="45486"/>
    <cellStyle name="Normal 6 4 3 2 2 2 2 2" xfId="45487"/>
    <cellStyle name="Normal 6 4 3 2 2 2 2 3" xfId="59057"/>
    <cellStyle name="Normal 6 4 3 2 2 2 3" xfId="45488"/>
    <cellStyle name="Normal 6 4 3 2 2 2 4" xfId="45489"/>
    <cellStyle name="Normal 6 4 3 2 2 3" xfId="45490"/>
    <cellStyle name="Normal 6 4 3 2 2 3 2" xfId="45491"/>
    <cellStyle name="Normal 6 4 3 2 2 3 2 2" xfId="45492"/>
    <cellStyle name="Normal 6 4 3 2 2 3 2 3" xfId="59058"/>
    <cellStyle name="Normal 6 4 3 2 2 3 3" xfId="45493"/>
    <cellStyle name="Normal 6 4 3 2 2 3 4" xfId="45494"/>
    <cellStyle name="Normal 6 4 3 2 2 4" xfId="45495"/>
    <cellStyle name="Normal 6 4 3 2 2 4 2" xfId="45496"/>
    <cellStyle name="Normal 6 4 3 2 2 4 3" xfId="59059"/>
    <cellStyle name="Normal 6 4 3 2 2 5" xfId="45497"/>
    <cellStyle name="Normal 6 4 3 2 2 6" xfId="45498"/>
    <cellStyle name="Normal 6 4 3 2 3" xfId="45499"/>
    <cellStyle name="Normal 6 4 3 2 3 2" xfId="45500"/>
    <cellStyle name="Normal 6 4 3 2 3 2 2" xfId="45501"/>
    <cellStyle name="Normal 6 4 3 2 3 2 3" xfId="59060"/>
    <cellStyle name="Normal 6 4 3 2 3 3" xfId="45502"/>
    <cellStyle name="Normal 6 4 3 2 3 4" xfId="45503"/>
    <cellStyle name="Normal 6 4 3 2 4" xfId="45504"/>
    <cellStyle name="Normal 6 4 3 2 4 2" xfId="45505"/>
    <cellStyle name="Normal 6 4 3 2 4 2 2" xfId="45506"/>
    <cellStyle name="Normal 6 4 3 2 4 2 3" xfId="59061"/>
    <cellStyle name="Normal 6 4 3 2 4 3" xfId="45507"/>
    <cellStyle name="Normal 6 4 3 2 4 4" xfId="45508"/>
    <cellStyle name="Normal 6 4 3 2 5" xfId="45509"/>
    <cellStyle name="Normal 6 4 3 2 5 2" xfId="45510"/>
    <cellStyle name="Normal 6 4 3 2 5 3" xfId="59062"/>
    <cellStyle name="Normal 6 4 3 2 6" xfId="45511"/>
    <cellStyle name="Normal 6 4 3 2 7" xfId="45512"/>
    <cellStyle name="Normal 6 4 3 3" xfId="45513"/>
    <cellStyle name="Normal 6 4 3 3 2" xfId="45514"/>
    <cellStyle name="Normal 6 4 3 3 2 2" xfId="45515"/>
    <cellStyle name="Normal 6 4 3 3 2 2 2" xfId="45516"/>
    <cellStyle name="Normal 6 4 3 3 2 2 3" xfId="59063"/>
    <cellStyle name="Normal 6 4 3 3 2 3" xfId="45517"/>
    <cellStyle name="Normal 6 4 3 3 2 4" xfId="45518"/>
    <cellStyle name="Normal 6 4 3 3 3" xfId="45519"/>
    <cellStyle name="Normal 6 4 3 3 3 2" xfId="45520"/>
    <cellStyle name="Normal 6 4 3 3 3 2 2" xfId="45521"/>
    <cellStyle name="Normal 6 4 3 3 3 2 3" xfId="59064"/>
    <cellStyle name="Normal 6 4 3 3 3 3" xfId="45522"/>
    <cellStyle name="Normal 6 4 3 3 3 4" xfId="45523"/>
    <cellStyle name="Normal 6 4 3 3 4" xfId="45524"/>
    <cellStyle name="Normal 6 4 3 3 4 2" xfId="45525"/>
    <cellStyle name="Normal 6 4 3 3 4 3" xfId="59065"/>
    <cellStyle name="Normal 6 4 3 3 5" xfId="45526"/>
    <cellStyle name="Normal 6 4 3 3 6" xfId="45527"/>
    <cellStyle name="Normal 6 4 3 4" xfId="45528"/>
    <cellStyle name="Normal 6 4 3 4 2" xfId="45529"/>
    <cellStyle name="Normal 6 4 3 4 2 2" xfId="45530"/>
    <cellStyle name="Normal 6 4 3 4 2 2 2" xfId="45531"/>
    <cellStyle name="Normal 6 4 3 4 2 2 3" xfId="59066"/>
    <cellStyle name="Normal 6 4 3 4 2 3" xfId="45532"/>
    <cellStyle name="Normal 6 4 3 4 2 4" xfId="45533"/>
    <cellStyle name="Normal 6 4 3 4 3" xfId="45534"/>
    <cellStyle name="Normal 6 4 3 4 3 2" xfId="45535"/>
    <cellStyle name="Normal 6 4 3 4 3 3" xfId="59067"/>
    <cellStyle name="Normal 6 4 3 4 4" xfId="45536"/>
    <cellStyle name="Normal 6 4 3 4 5" xfId="45537"/>
    <cellStyle name="Normal 6 4 3 5" xfId="45538"/>
    <cellStyle name="Normal 6 4 3 5 2" xfId="45539"/>
    <cellStyle name="Normal 6 4 3 5 2 2" xfId="45540"/>
    <cellStyle name="Normal 6 4 3 5 2 3" xfId="59068"/>
    <cellStyle name="Normal 6 4 3 5 3" xfId="45541"/>
    <cellStyle name="Normal 6 4 3 5 4" xfId="45542"/>
    <cellStyle name="Normal 6 4 3 6" xfId="45543"/>
    <cellStyle name="Normal 6 4 3 6 2" xfId="45544"/>
    <cellStyle name="Normal 6 4 3 6 2 2" xfId="45545"/>
    <cellStyle name="Normal 6 4 3 6 2 3" xfId="59069"/>
    <cellStyle name="Normal 6 4 3 6 3" xfId="45546"/>
    <cellStyle name="Normal 6 4 3 6 4" xfId="45547"/>
    <cellStyle name="Normal 6 4 3 7" xfId="45548"/>
    <cellStyle name="Normal 6 4 3 7 2" xfId="45549"/>
    <cellStyle name="Normal 6 4 3 7 3" xfId="59070"/>
    <cellStyle name="Normal 6 4 3 8" xfId="45550"/>
    <cellStyle name="Normal 6 4 3 9" xfId="45551"/>
    <cellStyle name="Normal 6 4 4" xfId="45552"/>
    <cellStyle name="Normal 6 4 4 2" xfId="45553"/>
    <cellStyle name="Normal 6 4 4 2 2" xfId="45554"/>
    <cellStyle name="Normal 6 4 4 2 2 2" xfId="45555"/>
    <cellStyle name="Normal 6 4 4 2 2 2 2" xfId="45556"/>
    <cellStyle name="Normal 6 4 4 2 2 2 3" xfId="59071"/>
    <cellStyle name="Normal 6 4 4 2 2 3" xfId="45557"/>
    <cellStyle name="Normal 6 4 4 2 2 4" xfId="45558"/>
    <cellStyle name="Normal 6 4 4 2 3" xfId="45559"/>
    <cellStyle name="Normal 6 4 4 2 3 2" xfId="45560"/>
    <cellStyle name="Normal 6 4 4 2 3 2 2" xfId="45561"/>
    <cellStyle name="Normal 6 4 4 2 3 2 3" xfId="59072"/>
    <cellStyle name="Normal 6 4 4 2 3 3" xfId="45562"/>
    <cellStyle name="Normal 6 4 4 2 3 4" xfId="45563"/>
    <cellStyle name="Normal 6 4 4 2 4" xfId="45564"/>
    <cellStyle name="Normal 6 4 4 2 4 2" xfId="45565"/>
    <cellStyle name="Normal 6 4 4 2 4 3" xfId="59073"/>
    <cellStyle name="Normal 6 4 4 2 5" xfId="45566"/>
    <cellStyle name="Normal 6 4 4 2 6" xfId="45567"/>
    <cellStyle name="Normal 6 4 4 3" xfId="45568"/>
    <cellStyle name="Normal 6 4 4 3 2" xfId="45569"/>
    <cellStyle name="Normal 6 4 4 3 2 2" xfId="45570"/>
    <cellStyle name="Normal 6 4 4 3 2 3" xfId="59074"/>
    <cellStyle name="Normal 6 4 4 3 3" xfId="45571"/>
    <cellStyle name="Normal 6 4 4 3 4" xfId="45572"/>
    <cellStyle name="Normal 6 4 4 4" xfId="45573"/>
    <cellStyle name="Normal 6 4 4 4 2" xfId="45574"/>
    <cellStyle name="Normal 6 4 4 4 2 2" xfId="45575"/>
    <cellStyle name="Normal 6 4 4 4 2 3" xfId="59075"/>
    <cellStyle name="Normal 6 4 4 4 3" xfId="45576"/>
    <cellStyle name="Normal 6 4 4 4 4" xfId="45577"/>
    <cellStyle name="Normal 6 4 4 5" xfId="45578"/>
    <cellStyle name="Normal 6 4 4 5 2" xfId="45579"/>
    <cellStyle name="Normal 6 4 4 5 3" xfId="59076"/>
    <cellStyle name="Normal 6 4 4 6" xfId="45580"/>
    <cellStyle name="Normal 6 4 4 7" xfId="45581"/>
    <cellStyle name="Normal 6 4 5" xfId="45582"/>
    <cellStyle name="Normal 6 4 5 2" xfId="45583"/>
    <cellStyle name="Normal 6 4 5 2 2" xfId="45584"/>
    <cellStyle name="Normal 6 4 5 2 2 2" xfId="45585"/>
    <cellStyle name="Normal 6 4 5 2 2 3" xfId="59077"/>
    <cellStyle name="Normal 6 4 5 2 3" xfId="45586"/>
    <cellStyle name="Normal 6 4 5 2 4" xfId="45587"/>
    <cellStyle name="Normal 6 4 5 3" xfId="45588"/>
    <cellStyle name="Normal 6 4 5 3 2" xfId="45589"/>
    <cellStyle name="Normal 6 4 5 3 2 2" xfId="45590"/>
    <cellStyle name="Normal 6 4 5 3 2 3" xfId="59078"/>
    <cellStyle name="Normal 6 4 5 3 3" xfId="45591"/>
    <cellStyle name="Normal 6 4 5 3 4" xfId="45592"/>
    <cellStyle name="Normal 6 4 5 4" xfId="45593"/>
    <cellStyle name="Normal 6 4 5 4 2" xfId="45594"/>
    <cellStyle name="Normal 6 4 5 4 3" xfId="59079"/>
    <cellStyle name="Normal 6 4 5 5" xfId="45595"/>
    <cellStyle name="Normal 6 4 5 6" xfId="45596"/>
    <cellStyle name="Normal 6 4 6" xfId="45597"/>
    <cellStyle name="Normal 6 4 6 2" xfId="45598"/>
    <cellStyle name="Normal 6 4 6 2 2" xfId="45599"/>
    <cellStyle name="Normal 6 4 6 2 2 2" xfId="45600"/>
    <cellStyle name="Normal 6 4 6 2 2 3" xfId="59080"/>
    <cellStyle name="Normal 6 4 6 2 3" xfId="45601"/>
    <cellStyle name="Normal 6 4 6 2 4" xfId="45602"/>
    <cellStyle name="Normal 6 4 6 3" xfId="45603"/>
    <cellStyle name="Normal 6 4 6 3 2" xfId="45604"/>
    <cellStyle name="Normal 6 4 6 3 3" xfId="59081"/>
    <cellStyle name="Normal 6 4 6 4" xfId="45605"/>
    <cellStyle name="Normal 6 4 6 5" xfId="45606"/>
    <cellStyle name="Normal 6 4 7" xfId="45607"/>
    <cellStyle name="Normal 6 4 7 2" xfId="45608"/>
    <cellStyle name="Normal 6 4 7 2 2" xfId="45609"/>
    <cellStyle name="Normal 6 4 7 2 3" xfId="59082"/>
    <cellStyle name="Normal 6 4 7 3" xfId="45610"/>
    <cellStyle name="Normal 6 4 7 4" xfId="45611"/>
    <cellStyle name="Normal 6 4 8" xfId="45612"/>
    <cellStyle name="Normal 6 4 8 2" xfId="45613"/>
    <cellStyle name="Normal 6 4 8 2 2" xfId="45614"/>
    <cellStyle name="Normal 6 4 8 2 3" xfId="59083"/>
    <cellStyle name="Normal 6 4 8 3" xfId="45615"/>
    <cellStyle name="Normal 6 4 8 4" xfId="45616"/>
    <cellStyle name="Normal 6 4 9" xfId="45617"/>
    <cellStyle name="Normal 6 4 9 2" xfId="45618"/>
    <cellStyle name="Normal 6 4 9 3" xfId="59084"/>
    <cellStyle name="Normal 6 5" xfId="45619"/>
    <cellStyle name="Normal 6 5 10" xfId="45620"/>
    <cellStyle name="Normal 6 5 2" xfId="45621"/>
    <cellStyle name="Normal 6 5 2 2" xfId="45622"/>
    <cellStyle name="Normal 6 5 2 2 2" xfId="45623"/>
    <cellStyle name="Normal 6 5 2 2 2 2" xfId="45624"/>
    <cellStyle name="Normal 6 5 2 2 2 2 2" xfId="45625"/>
    <cellStyle name="Normal 6 5 2 2 2 2 2 2" xfId="45626"/>
    <cellStyle name="Normal 6 5 2 2 2 2 2 3" xfId="59085"/>
    <cellStyle name="Normal 6 5 2 2 2 2 3" xfId="45627"/>
    <cellStyle name="Normal 6 5 2 2 2 2 4" xfId="45628"/>
    <cellStyle name="Normal 6 5 2 2 2 3" xfId="45629"/>
    <cellStyle name="Normal 6 5 2 2 2 3 2" xfId="45630"/>
    <cellStyle name="Normal 6 5 2 2 2 3 2 2" xfId="45631"/>
    <cellStyle name="Normal 6 5 2 2 2 3 2 3" xfId="59086"/>
    <cellStyle name="Normal 6 5 2 2 2 3 3" xfId="45632"/>
    <cellStyle name="Normal 6 5 2 2 2 3 4" xfId="45633"/>
    <cellStyle name="Normal 6 5 2 2 2 4" xfId="45634"/>
    <cellStyle name="Normal 6 5 2 2 2 4 2" xfId="45635"/>
    <cellStyle name="Normal 6 5 2 2 2 4 3" xfId="59087"/>
    <cellStyle name="Normal 6 5 2 2 2 5" xfId="45636"/>
    <cellStyle name="Normal 6 5 2 2 2 6" xfId="45637"/>
    <cellStyle name="Normal 6 5 2 2 3" xfId="45638"/>
    <cellStyle name="Normal 6 5 2 2 3 2" xfId="45639"/>
    <cellStyle name="Normal 6 5 2 2 3 2 2" xfId="45640"/>
    <cellStyle name="Normal 6 5 2 2 3 2 3" xfId="59088"/>
    <cellStyle name="Normal 6 5 2 2 3 3" xfId="45641"/>
    <cellStyle name="Normal 6 5 2 2 3 4" xfId="45642"/>
    <cellStyle name="Normal 6 5 2 2 4" xfId="45643"/>
    <cellStyle name="Normal 6 5 2 2 4 2" xfId="45644"/>
    <cellStyle name="Normal 6 5 2 2 4 2 2" xfId="45645"/>
    <cellStyle name="Normal 6 5 2 2 4 2 3" xfId="59089"/>
    <cellStyle name="Normal 6 5 2 2 4 3" xfId="45646"/>
    <cellStyle name="Normal 6 5 2 2 4 4" xfId="45647"/>
    <cellStyle name="Normal 6 5 2 2 5" xfId="45648"/>
    <cellStyle name="Normal 6 5 2 2 5 2" xfId="45649"/>
    <cellStyle name="Normal 6 5 2 2 5 3" xfId="59090"/>
    <cellStyle name="Normal 6 5 2 2 6" xfId="45650"/>
    <cellStyle name="Normal 6 5 2 2 7" xfId="45651"/>
    <cellStyle name="Normal 6 5 2 3" xfId="45652"/>
    <cellStyle name="Normal 6 5 2 3 2" xfId="45653"/>
    <cellStyle name="Normal 6 5 2 3 2 2" xfId="45654"/>
    <cellStyle name="Normal 6 5 2 3 2 2 2" xfId="45655"/>
    <cellStyle name="Normal 6 5 2 3 2 2 3" xfId="59091"/>
    <cellStyle name="Normal 6 5 2 3 2 3" xfId="45656"/>
    <cellStyle name="Normal 6 5 2 3 2 4" xfId="45657"/>
    <cellStyle name="Normal 6 5 2 3 3" xfId="45658"/>
    <cellStyle name="Normal 6 5 2 3 3 2" xfId="45659"/>
    <cellStyle name="Normal 6 5 2 3 3 2 2" xfId="45660"/>
    <cellStyle name="Normal 6 5 2 3 3 2 3" xfId="59092"/>
    <cellStyle name="Normal 6 5 2 3 3 3" xfId="45661"/>
    <cellStyle name="Normal 6 5 2 3 3 4" xfId="45662"/>
    <cellStyle name="Normal 6 5 2 3 4" xfId="45663"/>
    <cellStyle name="Normal 6 5 2 3 4 2" xfId="45664"/>
    <cellStyle name="Normal 6 5 2 3 4 3" xfId="59093"/>
    <cellStyle name="Normal 6 5 2 3 5" xfId="45665"/>
    <cellStyle name="Normal 6 5 2 3 6" xfId="45666"/>
    <cellStyle name="Normal 6 5 2 4" xfId="45667"/>
    <cellStyle name="Normal 6 5 2 4 2" xfId="45668"/>
    <cellStyle name="Normal 6 5 2 4 2 2" xfId="45669"/>
    <cellStyle name="Normal 6 5 2 4 2 3" xfId="59094"/>
    <cellStyle name="Normal 6 5 2 4 3" xfId="45670"/>
    <cellStyle name="Normal 6 5 2 4 4" xfId="45671"/>
    <cellStyle name="Normal 6 5 2 5" xfId="45672"/>
    <cellStyle name="Normal 6 5 2 5 2" xfId="45673"/>
    <cellStyle name="Normal 6 5 2 5 2 2" xfId="45674"/>
    <cellStyle name="Normal 6 5 2 5 2 3" xfId="59095"/>
    <cellStyle name="Normal 6 5 2 5 3" xfId="45675"/>
    <cellStyle name="Normal 6 5 2 5 4" xfId="45676"/>
    <cellStyle name="Normal 6 5 2 6" xfId="45677"/>
    <cellStyle name="Normal 6 5 2 6 2" xfId="45678"/>
    <cellStyle name="Normal 6 5 2 6 3" xfId="59096"/>
    <cellStyle name="Normal 6 5 2 7" xfId="45679"/>
    <cellStyle name="Normal 6 5 2 8" xfId="45680"/>
    <cellStyle name="Normal 6 5 3" xfId="45681"/>
    <cellStyle name="Normal 6 5 3 2" xfId="45682"/>
    <cellStyle name="Normal 6 5 3 2 2" xfId="45683"/>
    <cellStyle name="Normal 6 5 3 2 2 2" xfId="45684"/>
    <cellStyle name="Normal 6 5 3 2 2 2 2" xfId="45685"/>
    <cellStyle name="Normal 6 5 3 2 2 2 3" xfId="59097"/>
    <cellStyle name="Normal 6 5 3 2 2 3" xfId="45686"/>
    <cellStyle name="Normal 6 5 3 2 2 4" xfId="45687"/>
    <cellStyle name="Normal 6 5 3 2 3" xfId="45688"/>
    <cellStyle name="Normal 6 5 3 2 3 2" xfId="45689"/>
    <cellStyle name="Normal 6 5 3 2 3 2 2" xfId="45690"/>
    <cellStyle name="Normal 6 5 3 2 3 2 3" xfId="59098"/>
    <cellStyle name="Normal 6 5 3 2 3 3" xfId="45691"/>
    <cellStyle name="Normal 6 5 3 2 3 4" xfId="45692"/>
    <cellStyle name="Normal 6 5 3 2 4" xfId="45693"/>
    <cellStyle name="Normal 6 5 3 2 4 2" xfId="45694"/>
    <cellStyle name="Normal 6 5 3 2 4 3" xfId="59099"/>
    <cellStyle name="Normal 6 5 3 2 5" xfId="45695"/>
    <cellStyle name="Normal 6 5 3 2 6" xfId="45696"/>
    <cellStyle name="Normal 6 5 3 3" xfId="45697"/>
    <cellStyle name="Normal 6 5 3 3 2" xfId="45698"/>
    <cellStyle name="Normal 6 5 3 3 2 2" xfId="45699"/>
    <cellStyle name="Normal 6 5 3 3 2 3" xfId="59100"/>
    <cellStyle name="Normal 6 5 3 3 3" xfId="45700"/>
    <cellStyle name="Normal 6 5 3 3 4" xfId="45701"/>
    <cellStyle name="Normal 6 5 3 4" xfId="45702"/>
    <cellStyle name="Normal 6 5 3 4 2" xfId="45703"/>
    <cellStyle name="Normal 6 5 3 4 2 2" xfId="45704"/>
    <cellStyle name="Normal 6 5 3 4 2 3" xfId="59101"/>
    <cellStyle name="Normal 6 5 3 4 3" xfId="45705"/>
    <cellStyle name="Normal 6 5 3 4 4" xfId="45706"/>
    <cellStyle name="Normal 6 5 3 5" xfId="45707"/>
    <cellStyle name="Normal 6 5 3 5 2" xfId="45708"/>
    <cellStyle name="Normal 6 5 3 5 3" xfId="59102"/>
    <cellStyle name="Normal 6 5 3 6" xfId="45709"/>
    <cellStyle name="Normal 6 5 3 7" xfId="45710"/>
    <cellStyle name="Normal 6 5 4" xfId="45711"/>
    <cellStyle name="Normal 6 5 4 2" xfId="45712"/>
    <cellStyle name="Normal 6 5 4 2 2" xfId="45713"/>
    <cellStyle name="Normal 6 5 4 2 2 2" xfId="45714"/>
    <cellStyle name="Normal 6 5 4 2 2 3" xfId="59103"/>
    <cellStyle name="Normal 6 5 4 2 3" xfId="45715"/>
    <cellStyle name="Normal 6 5 4 2 4" xfId="45716"/>
    <cellStyle name="Normal 6 5 4 3" xfId="45717"/>
    <cellStyle name="Normal 6 5 4 3 2" xfId="45718"/>
    <cellStyle name="Normal 6 5 4 3 2 2" xfId="45719"/>
    <cellStyle name="Normal 6 5 4 3 2 3" xfId="59104"/>
    <cellStyle name="Normal 6 5 4 3 3" xfId="45720"/>
    <cellStyle name="Normal 6 5 4 3 4" xfId="45721"/>
    <cellStyle name="Normal 6 5 4 4" xfId="45722"/>
    <cellStyle name="Normal 6 5 4 4 2" xfId="45723"/>
    <cellStyle name="Normal 6 5 4 4 3" xfId="59105"/>
    <cellStyle name="Normal 6 5 4 5" xfId="45724"/>
    <cellStyle name="Normal 6 5 4 6" xfId="45725"/>
    <cellStyle name="Normal 6 5 5" xfId="45726"/>
    <cellStyle name="Normal 6 5 5 2" xfId="45727"/>
    <cellStyle name="Normal 6 5 5 2 2" xfId="45728"/>
    <cellStyle name="Normal 6 5 5 2 2 2" xfId="45729"/>
    <cellStyle name="Normal 6 5 5 2 2 3" xfId="59106"/>
    <cellStyle name="Normal 6 5 5 2 3" xfId="45730"/>
    <cellStyle name="Normal 6 5 5 2 4" xfId="45731"/>
    <cellStyle name="Normal 6 5 5 3" xfId="45732"/>
    <cellStyle name="Normal 6 5 5 3 2" xfId="45733"/>
    <cellStyle name="Normal 6 5 5 3 3" xfId="59107"/>
    <cellStyle name="Normal 6 5 5 4" xfId="45734"/>
    <cellStyle name="Normal 6 5 5 5" xfId="45735"/>
    <cellStyle name="Normal 6 5 6" xfId="45736"/>
    <cellStyle name="Normal 6 5 6 2" xfId="45737"/>
    <cellStyle name="Normal 6 5 6 2 2" xfId="45738"/>
    <cellStyle name="Normal 6 5 6 2 3" xfId="59108"/>
    <cellStyle name="Normal 6 5 6 3" xfId="45739"/>
    <cellStyle name="Normal 6 5 6 4" xfId="45740"/>
    <cellStyle name="Normal 6 5 7" xfId="45741"/>
    <cellStyle name="Normal 6 5 7 2" xfId="45742"/>
    <cellStyle name="Normal 6 5 7 2 2" xfId="45743"/>
    <cellStyle name="Normal 6 5 7 2 3" xfId="59109"/>
    <cellStyle name="Normal 6 5 7 3" xfId="45744"/>
    <cellStyle name="Normal 6 5 7 4" xfId="45745"/>
    <cellStyle name="Normal 6 5 8" xfId="45746"/>
    <cellStyle name="Normal 6 5 8 2" xfId="45747"/>
    <cellStyle name="Normal 6 5 8 3" xfId="59110"/>
    <cellStyle name="Normal 6 5 9" xfId="45748"/>
    <cellStyle name="Normal 6 6" xfId="45749"/>
    <cellStyle name="Normal 6 6 10" xfId="45750"/>
    <cellStyle name="Normal 6 6 2" xfId="45751"/>
    <cellStyle name="Normal 6 6 2 2" xfId="45752"/>
    <cellStyle name="Normal 6 6 2 2 2" xfId="45753"/>
    <cellStyle name="Normal 6 6 2 2 2 2" xfId="45754"/>
    <cellStyle name="Normal 6 6 2 2 2 2 2" xfId="45755"/>
    <cellStyle name="Normal 6 6 2 2 2 2 2 2" xfId="45756"/>
    <cellStyle name="Normal 6 6 2 2 2 2 2 3" xfId="59111"/>
    <cellStyle name="Normal 6 6 2 2 2 2 3" xfId="45757"/>
    <cellStyle name="Normal 6 6 2 2 2 2 4" xfId="45758"/>
    <cellStyle name="Normal 6 6 2 2 2 3" xfId="45759"/>
    <cellStyle name="Normal 6 6 2 2 2 3 2" xfId="45760"/>
    <cellStyle name="Normal 6 6 2 2 2 3 2 2" xfId="45761"/>
    <cellStyle name="Normal 6 6 2 2 2 3 2 3" xfId="59112"/>
    <cellStyle name="Normal 6 6 2 2 2 3 3" xfId="45762"/>
    <cellStyle name="Normal 6 6 2 2 2 3 4" xfId="45763"/>
    <cellStyle name="Normal 6 6 2 2 2 4" xfId="45764"/>
    <cellStyle name="Normal 6 6 2 2 2 4 2" xfId="45765"/>
    <cellStyle name="Normal 6 6 2 2 2 4 3" xfId="59113"/>
    <cellStyle name="Normal 6 6 2 2 2 5" xfId="45766"/>
    <cellStyle name="Normal 6 6 2 2 2 6" xfId="45767"/>
    <cellStyle name="Normal 6 6 2 2 3" xfId="45768"/>
    <cellStyle name="Normal 6 6 2 2 3 2" xfId="45769"/>
    <cellStyle name="Normal 6 6 2 2 3 2 2" xfId="45770"/>
    <cellStyle name="Normal 6 6 2 2 3 2 3" xfId="59114"/>
    <cellStyle name="Normal 6 6 2 2 3 3" xfId="45771"/>
    <cellStyle name="Normal 6 6 2 2 3 4" xfId="45772"/>
    <cellStyle name="Normal 6 6 2 2 4" xfId="45773"/>
    <cellStyle name="Normal 6 6 2 2 4 2" xfId="45774"/>
    <cellStyle name="Normal 6 6 2 2 4 2 2" xfId="45775"/>
    <cellStyle name="Normal 6 6 2 2 4 2 3" xfId="59115"/>
    <cellStyle name="Normal 6 6 2 2 4 3" xfId="45776"/>
    <cellStyle name="Normal 6 6 2 2 4 4" xfId="45777"/>
    <cellStyle name="Normal 6 6 2 2 5" xfId="45778"/>
    <cellStyle name="Normal 6 6 2 2 5 2" xfId="45779"/>
    <cellStyle name="Normal 6 6 2 2 5 3" xfId="59116"/>
    <cellStyle name="Normal 6 6 2 2 6" xfId="45780"/>
    <cellStyle name="Normal 6 6 2 2 7" xfId="45781"/>
    <cellStyle name="Normal 6 6 2 3" xfId="45782"/>
    <cellStyle name="Normal 6 6 2 3 2" xfId="45783"/>
    <cellStyle name="Normal 6 6 2 3 2 2" xfId="45784"/>
    <cellStyle name="Normal 6 6 2 3 2 2 2" xfId="45785"/>
    <cellStyle name="Normal 6 6 2 3 2 2 3" xfId="59117"/>
    <cellStyle name="Normal 6 6 2 3 2 3" xfId="45786"/>
    <cellStyle name="Normal 6 6 2 3 2 4" xfId="45787"/>
    <cellStyle name="Normal 6 6 2 3 3" xfId="45788"/>
    <cellStyle name="Normal 6 6 2 3 3 2" xfId="45789"/>
    <cellStyle name="Normal 6 6 2 3 3 2 2" xfId="45790"/>
    <cellStyle name="Normal 6 6 2 3 3 2 3" xfId="59118"/>
    <cellStyle name="Normal 6 6 2 3 3 3" xfId="45791"/>
    <cellStyle name="Normal 6 6 2 3 3 4" xfId="45792"/>
    <cellStyle name="Normal 6 6 2 3 4" xfId="45793"/>
    <cellStyle name="Normal 6 6 2 3 4 2" xfId="45794"/>
    <cellStyle name="Normal 6 6 2 3 4 3" xfId="59119"/>
    <cellStyle name="Normal 6 6 2 3 5" xfId="45795"/>
    <cellStyle name="Normal 6 6 2 3 6" xfId="45796"/>
    <cellStyle name="Normal 6 6 2 4" xfId="45797"/>
    <cellStyle name="Normal 6 6 2 4 2" xfId="45798"/>
    <cellStyle name="Normal 6 6 2 4 2 2" xfId="45799"/>
    <cellStyle name="Normal 6 6 2 4 2 3" xfId="59120"/>
    <cellStyle name="Normal 6 6 2 4 3" xfId="45800"/>
    <cellStyle name="Normal 6 6 2 4 4" xfId="45801"/>
    <cellStyle name="Normal 6 6 2 5" xfId="45802"/>
    <cellStyle name="Normal 6 6 2 5 2" xfId="45803"/>
    <cellStyle name="Normal 6 6 2 5 2 2" xfId="45804"/>
    <cellStyle name="Normal 6 6 2 5 2 3" xfId="59121"/>
    <cellStyle name="Normal 6 6 2 5 3" xfId="45805"/>
    <cellStyle name="Normal 6 6 2 5 4" xfId="45806"/>
    <cellStyle name="Normal 6 6 2 6" xfId="45807"/>
    <cellStyle name="Normal 6 6 2 6 2" xfId="45808"/>
    <cellStyle name="Normal 6 6 2 6 3" xfId="59122"/>
    <cellStyle name="Normal 6 6 2 7" xfId="45809"/>
    <cellStyle name="Normal 6 6 2 8" xfId="45810"/>
    <cellStyle name="Normal 6 6 3" xfId="45811"/>
    <cellStyle name="Normal 6 6 3 2" xfId="45812"/>
    <cellStyle name="Normal 6 6 3 2 2" xfId="45813"/>
    <cellStyle name="Normal 6 6 3 2 2 2" xfId="45814"/>
    <cellStyle name="Normal 6 6 3 2 2 2 2" xfId="45815"/>
    <cellStyle name="Normal 6 6 3 2 2 2 3" xfId="59123"/>
    <cellStyle name="Normal 6 6 3 2 2 3" xfId="45816"/>
    <cellStyle name="Normal 6 6 3 2 2 4" xfId="45817"/>
    <cellStyle name="Normal 6 6 3 2 3" xfId="45818"/>
    <cellStyle name="Normal 6 6 3 2 3 2" xfId="45819"/>
    <cellStyle name="Normal 6 6 3 2 3 2 2" xfId="45820"/>
    <cellStyle name="Normal 6 6 3 2 3 2 3" xfId="59124"/>
    <cellStyle name="Normal 6 6 3 2 3 3" xfId="45821"/>
    <cellStyle name="Normal 6 6 3 2 3 4" xfId="45822"/>
    <cellStyle name="Normal 6 6 3 2 4" xfId="45823"/>
    <cellStyle name="Normal 6 6 3 2 4 2" xfId="45824"/>
    <cellStyle name="Normal 6 6 3 2 4 3" xfId="59125"/>
    <cellStyle name="Normal 6 6 3 2 5" xfId="45825"/>
    <cellStyle name="Normal 6 6 3 2 6" xfId="45826"/>
    <cellStyle name="Normal 6 6 3 3" xfId="45827"/>
    <cellStyle name="Normal 6 6 3 3 2" xfId="45828"/>
    <cellStyle name="Normal 6 6 3 3 2 2" xfId="45829"/>
    <cellStyle name="Normal 6 6 3 3 2 3" xfId="59126"/>
    <cellStyle name="Normal 6 6 3 3 3" xfId="45830"/>
    <cellStyle name="Normal 6 6 3 3 4" xfId="45831"/>
    <cellStyle name="Normal 6 6 3 4" xfId="45832"/>
    <cellStyle name="Normal 6 6 3 4 2" xfId="45833"/>
    <cellStyle name="Normal 6 6 3 4 2 2" xfId="45834"/>
    <cellStyle name="Normal 6 6 3 4 2 3" xfId="59127"/>
    <cellStyle name="Normal 6 6 3 4 3" xfId="45835"/>
    <cellStyle name="Normal 6 6 3 4 4" xfId="45836"/>
    <cellStyle name="Normal 6 6 3 5" xfId="45837"/>
    <cellStyle name="Normal 6 6 3 5 2" xfId="45838"/>
    <cellStyle name="Normal 6 6 3 5 3" xfId="59128"/>
    <cellStyle name="Normal 6 6 3 6" xfId="45839"/>
    <cellStyle name="Normal 6 6 3 7" xfId="45840"/>
    <cellStyle name="Normal 6 6 4" xfId="45841"/>
    <cellStyle name="Normal 6 6 4 2" xfId="45842"/>
    <cellStyle name="Normal 6 6 4 2 2" xfId="45843"/>
    <cellStyle name="Normal 6 6 4 2 2 2" xfId="45844"/>
    <cellStyle name="Normal 6 6 4 2 2 3" xfId="59129"/>
    <cellStyle name="Normal 6 6 4 2 3" xfId="45845"/>
    <cellStyle name="Normal 6 6 4 2 4" xfId="45846"/>
    <cellStyle name="Normal 6 6 4 3" xfId="45847"/>
    <cellStyle name="Normal 6 6 4 3 2" xfId="45848"/>
    <cellStyle name="Normal 6 6 4 3 2 2" xfId="45849"/>
    <cellStyle name="Normal 6 6 4 3 2 3" xfId="59130"/>
    <cellStyle name="Normal 6 6 4 3 3" xfId="45850"/>
    <cellStyle name="Normal 6 6 4 3 4" xfId="45851"/>
    <cellStyle name="Normal 6 6 4 4" xfId="45852"/>
    <cellStyle name="Normal 6 6 4 4 2" xfId="45853"/>
    <cellStyle name="Normal 6 6 4 4 3" xfId="59131"/>
    <cellStyle name="Normal 6 6 4 5" xfId="45854"/>
    <cellStyle name="Normal 6 6 4 6" xfId="45855"/>
    <cellStyle name="Normal 6 6 5" xfId="45856"/>
    <cellStyle name="Normal 6 6 5 2" xfId="45857"/>
    <cellStyle name="Normal 6 6 5 2 2" xfId="45858"/>
    <cellStyle name="Normal 6 6 5 2 2 2" xfId="45859"/>
    <cellStyle name="Normal 6 6 5 2 2 3" xfId="59132"/>
    <cellStyle name="Normal 6 6 5 2 3" xfId="45860"/>
    <cellStyle name="Normal 6 6 5 2 4" xfId="45861"/>
    <cellStyle name="Normal 6 6 5 3" xfId="45862"/>
    <cellStyle name="Normal 6 6 5 3 2" xfId="45863"/>
    <cellStyle name="Normal 6 6 5 3 3" xfId="59133"/>
    <cellStyle name="Normal 6 6 5 4" xfId="45864"/>
    <cellStyle name="Normal 6 6 5 5" xfId="45865"/>
    <cellStyle name="Normal 6 6 6" xfId="45866"/>
    <cellStyle name="Normal 6 6 6 2" xfId="45867"/>
    <cellStyle name="Normal 6 6 6 2 2" xfId="45868"/>
    <cellStyle name="Normal 6 6 6 2 3" xfId="59134"/>
    <cellStyle name="Normal 6 6 6 3" xfId="45869"/>
    <cellStyle name="Normal 6 6 6 4" xfId="45870"/>
    <cellStyle name="Normal 6 6 7" xfId="45871"/>
    <cellStyle name="Normal 6 6 7 2" xfId="45872"/>
    <cellStyle name="Normal 6 6 7 2 2" xfId="45873"/>
    <cellStyle name="Normal 6 6 7 2 3" xfId="59135"/>
    <cellStyle name="Normal 6 6 7 3" xfId="45874"/>
    <cellStyle name="Normal 6 6 7 4" xfId="45875"/>
    <cellStyle name="Normal 6 6 8" xfId="45876"/>
    <cellStyle name="Normal 6 6 8 2" xfId="45877"/>
    <cellStyle name="Normal 6 6 8 3" xfId="59136"/>
    <cellStyle name="Normal 6 6 9" xfId="45878"/>
    <cellStyle name="Normal 6 7" xfId="45879"/>
    <cellStyle name="Normal 6 7 10" xfId="45880"/>
    <cellStyle name="Normal 6 7 2" xfId="45881"/>
    <cellStyle name="Normal 6 7 2 2" xfId="45882"/>
    <cellStyle name="Normal 6 7 2 2 2" xfId="45883"/>
    <cellStyle name="Normal 6 7 2 2 2 2" xfId="45884"/>
    <cellStyle name="Normal 6 7 2 2 2 2 2" xfId="45885"/>
    <cellStyle name="Normal 6 7 2 2 2 2 2 2" xfId="45886"/>
    <cellStyle name="Normal 6 7 2 2 2 2 2 3" xfId="59137"/>
    <cellStyle name="Normal 6 7 2 2 2 2 3" xfId="45887"/>
    <cellStyle name="Normal 6 7 2 2 2 2 4" xfId="45888"/>
    <cellStyle name="Normal 6 7 2 2 2 3" xfId="45889"/>
    <cellStyle name="Normal 6 7 2 2 2 3 2" xfId="45890"/>
    <cellStyle name="Normal 6 7 2 2 2 3 2 2" xfId="45891"/>
    <cellStyle name="Normal 6 7 2 2 2 3 2 3" xfId="59138"/>
    <cellStyle name="Normal 6 7 2 2 2 3 3" xfId="45892"/>
    <cellStyle name="Normal 6 7 2 2 2 3 4" xfId="45893"/>
    <cellStyle name="Normal 6 7 2 2 2 4" xfId="45894"/>
    <cellStyle name="Normal 6 7 2 2 2 4 2" xfId="45895"/>
    <cellStyle name="Normal 6 7 2 2 2 4 3" xfId="59139"/>
    <cellStyle name="Normal 6 7 2 2 2 5" xfId="45896"/>
    <cellStyle name="Normal 6 7 2 2 2 6" xfId="45897"/>
    <cellStyle name="Normal 6 7 2 2 3" xfId="45898"/>
    <cellStyle name="Normal 6 7 2 2 3 2" xfId="45899"/>
    <cellStyle name="Normal 6 7 2 2 3 2 2" xfId="45900"/>
    <cellStyle name="Normal 6 7 2 2 3 2 3" xfId="59140"/>
    <cellStyle name="Normal 6 7 2 2 3 3" xfId="45901"/>
    <cellStyle name="Normal 6 7 2 2 3 4" xfId="45902"/>
    <cellStyle name="Normal 6 7 2 2 4" xfId="45903"/>
    <cellStyle name="Normal 6 7 2 2 4 2" xfId="45904"/>
    <cellStyle name="Normal 6 7 2 2 4 2 2" xfId="45905"/>
    <cellStyle name="Normal 6 7 2 2 4 2 3" xfId="59141"/>
    <cellStyle name="Normal 6 7 2 2 4 3" xfId="45906"/>
    <cellStyle name="Normal 6 7 2 2 4 4" xfId="45907"/>
    <cellStyle name="Normal 6 7 2 2 5" xfId="45908"/>
    <cellStyle name="Normal 6 7 2 2 5 2" xfId="45909"/>
    <cellStyle name="Normal 6 7 2 2 5 3" xfId="59142"/>
    <cellStyle name="Normal 6 7 2 2 6" xfId="45910"/>
    <cellStyle name="Normal 6 7 2 2 7" xfId="45911"/>
    <cellStyle name="Normal 6 7 2 3" xfId="45912"/>
    <cellStyle name="Normal 6 7 2 3 2" xfId="45913"/>
    <cellStyle name="Normal 6 7 2 3 2 2" xfId="45914"/>
    <cellStyle name="Normal 6 7 2 3 2 2 2" xfId="45915"/>
    <cellStyle name="Normal 6 7 2 3 2 2 3" xfId="59143"/>
    <cellStyle name="Normal 6 7 2 3 2 3" xfId="45916"/>
    <cellStyle name="Normal 6 7 2 3 2 4" xfId="45917"/>
    <cellStyle name="Normal 6 7 2 3 3" xfId="45918"/>
    <cellStyle name="Normal 6 7 2 3 3 2" xfId="45919"/>
    <cellStyle name="Normal 6 7 2 3 3 2 2" xfId="45920"/>
    <cellStyle name="Normal 6 7 2 3 3 2 3" xfId="59144"/>
    <cellStyle name="Normal 6 7 2 3 3 3" xfId="45921"/>
    <cellStyle name="Normal 6 7 2 3 3 4" xfId="45922"/>
    <cellStyle name="Normal 6 7 2 3 4" xfId="45923"/>
    <cellStyle name="Normal 6 7 2 3 4 2" xfId="45924"/>
    <cellStyle name="Normal 6 7 2 3 4 3" xfId="59145"/>
    <cellStyle name="Normal 6 7 2 3 5" xfId="45925"/>
    <cellStyle name="Normal 6 7 2 3 6" xfId="45926"/>
    <cellStyle name="Normal 6 7 2 4" xfId="45927"/>
    <cellStyle name="Normal 6 7 2 4 2" xfId="45928"/>
    <cellStyle name="Normal 6 7 2 4 2 2" xfId="45929"/>
    <cellStyle name="Normal 6 7 2 4 2 3" xfId="59146"/>
    <cellStyle name="Normal 6 7 2 4 3" xfId="45930"/>
    <cellStyle name="Normal 6 7 2 4 4" xfId="45931"/>
    <cellStyle name="Normal 6 7 2 5" xfId="45932"/>
    <cellStyle name="Normal 6 7 2 5 2" xfId="45933"/>
    <cellStyle name="Normal 6 7 2 5 2 2" xfId="45934"/>
    <cellStyle name="Normal 6 7 2 5 2 3" xfId="59147"/>
    <cellStyle name="Normal 6 7 2 5 3" xfId="45935"/>
    <cellStyle name="Normal 6 7 2 5 4" xfId="45936"/>
    <cellStyle name="Normal 6 7 2 6" xfId="45937"/>
    <cellStyle name="Normal 6 7 2 6 2" xfId="45938"/>
    <cellStyle name="Normal 6 7 2 6 3" xfId="59148"/>
    <cellStyle name="Normal 6 7 2 7" xfId="45939"/>
    <cellStyle name="Normal 6 7 2 8" xfId="45940"/>
    <cellStyle name="Normal 6 7 3" xfId="45941"/>
    <cellStyle name="Normal 6 7 3 2" xfId="45942"/>
    <cellStyle name="Normal 6 7 3 2 2" xfId="45943"/>
    <cellStyle name="Normal 6 7 3 2 2 2" xfId="45944"/>
    <cellStyle name="Normal 6 7 3 2 2 2 2" xfId="45945"/>
    <cellStyle name="Normal 6 7 3 2 2 2 3" xfId="59149"/>
    <cellStyle name="Normal 6 7 3 2 2 3" xfId="45946"/>
    <cellStyle name="Normal 6 7 3 2 2 4" xfId="45947"/>
    <cellStyle name="Normal 6 7 3 2 3" xfId="45948"/>
    <cellStyle name="Normal 6 7 3 2 3 2" xfId="45949"/>
    <cellStyle name="Normal 6 7 3 2 3 2 2" xfId="45950"/>
    <cellStyle name="Normal 6 7 3 2 3 2 3" xfId="59150"/>
    <cellStyle name="Normal 6 7 3 2 3 3" xfId="45951"/>
    <cellStyle name="Normal 6 7 3 2 3 4" xfId="45952"/>
    <cellStyle name="Normal 6 7 3 2 4" xfId="45953"/>
    <cellStyle name="Normal 6 7 3 2 4 2" xfId="45954"/>
    <cellStyle name="Normal 6 7 3 2 4 3" xfId="59151"/>
    <cellStyle name="Normal 6 7 3 2 5" xfId="45955"/>
    <cellStyle name="Normal 6 7 3 2 6" xfId="45956"/>
    <cellStyle name="Normal 6 7 3 3" xfId="45957"/>
    <cellStyle name="Normal 6 7 3 3 2" xfId="45958"/>
    <cellStyle name="Normal 6 7 3 3 2 2" xfId="45959"/>
    <cellStyle name="Normal 6 7 3 3 2 3" xfId="59152"/>
    <cellStyle name="Normal 6 7 3 3 3" xfId="45960"/>
    <cellStyle name="Normal 6 7 3 3 4" xfId="45961"/>
    <cellStyle name="Normal 6 7 3 4" xfId="45962"/>
    <cellStyle name="Normal 6 7 3 4 2" xfId="45963"/>
    <cellStyle name="Normal 6 7 3 4 2 2" xfId="45964"/>
    <cellStyle name="Normal 6 7 3 4 2 3" xfId="59153"/>
    <cellStyle name="Normal 6 7 3 4 3" xfId="45965"/>
    <cellStyle name="Normal 6 7 3 4 4" xfId="45966"/>
    <cellStyle name="Normal 6 7 3 5" xfId="45967"/>
    <cellStyle name="Normal 6 7 3 5 2" xfId="45968"/>
    <cellStyle name="Normal 6 7 3 5 3" xfId="59154"/>
    <cellStyle name="Normal 6 7 3 6" xfId="45969"/>
    <cellStyle name="Normal 6 7 3 7" xfId="45970"/>
    <cellStyle name="Normal 6 7 4" xfId="45971"/>
    <cellStyle name="Normal 6 7 4 2" xfId="45972"/>
    <cellStyle name="Normal 6 7 4 2 2" xfId="45973"/>
    <cellStyle name="Normal 6 7 4 2 2 2" xfId="45974"/>
    <cellStyle name="Normal 6 7 4 2 2 3" xfId="59155"/>
    <cellStyle name="Normal 6 7 4 2 3" xfId="45975"/>
    <cellStyle name="Normal 6 7 4 2 4" xfId="45976"/>
    <cellStyle name="Normal 6 7 4 3" xfId="45977"/>
    <cellStyle name="Normal 6 7 4 3 2" xfId="45978"/>
    <cellStyle name="Normal 6 7 4 3 2 2" xfId="45979"/>
    <cellStyle name="Normal 6 7 4 3 2 3" xfId="59156"/>
    <cellStyle name="Normal 6 7 4 3 3" xfId="45980"/>
    <cellStyle name="Normal 6 7 4 3 4" xfId="45981"/>
    <cellStyle name="Normal 6 7 4 4" xfId="45982"/>
    <cellStyle name="Normal 6 7 4 4 2" xfId="45983"/>
    <cellStyle name="Normal 6 7 4 4 3" xfId="59157"/>
    <cellStyle name="Normal 6 7 4 5" xfId="45984"/>
    <cellStyle name="Normal 6 7 4 6" xfId="45985"/>
    <cellStyle name="Normal 6 7 5" xfId="45986"/>
    <cellStyle name="Normal 6 7 5 2" xfId="45987"/>
    <cellStyle name="Normal 6 7 5 2 2" xfId="45988"/>
    <cellStyle name="Normal 6 7 5 2 2 2" xfId="45989"/>
    <cellStyle name="Normal 6 7 5 2 2 3" xfId="59158"/>
    <cellStyle name="Normal 6 7 5 2 3" xfId="45990"/>
    <cellStyle name="Normal 6 7 5 2 4" xfId="45991"/>
    <cellStyle name="Normal 6 7 5 3" xfId="45992"/>
    <cellStyle name="Normal 6 7 5 3 2" xfId="45993"/>
    <cellStyle name="Normal 6 7 5 3 3" xfId="59159"/>
    <cellStyle name="Normal 6 7 5 4" xfId="45994"/>
    <cellStyle name="Normal 6 7 5 5" xfId="45995"/>
    <cellStyle name="Normal 6 7 6" xfId="45996"/>
    <cellStyle name="Normal 6 7 6 2" xfId="45997"/>
    <cellStyle name="Normal 6 7 6 2 2" xfId="45998"/>
    <cellStyle name="Normal 6 7 6 2 3" xfId="59160"/>
    <cellStyle name="Normal 6 7 6 3" xfId="45999"/>
    <cellStyle name="Normal 6 7 6 4" xfId="46000"/>
    <cellStyle name="Normal 6 7 7" xfId="46001"/>
    <cellStyle name="Normal 6 7 7 2" xfId="46002"/>
    <cellStyle name="Normal 6 7 7 2 2" xfId="46003"/>
    <cellStyle name="Normal 6 7 7 2 3" xfId="59161"/>
    <cellStyle name="Normal 6 7 7 3" xfId="46004"/>
    <cellStyle name="Normal 6 7 7 4" xfId="46005"/>
    <cellStyle name="Normal 6 7 8" xfId="46006"/>
    <cellStyle name="Normal 6 7 8 2" xfId="46007"/>
    <cellStyle name="Normal 6 7 8 3" xfId="59162"/>
    <cellStyle name="Normal 6 7 9" xfId="46008"/>
    <cellStyle name="Normal 6 8" xfId="46009"/>
    <cellStyle name="Normal 6 8 2" xfId="46010"/>
    <cellStyle name="Normal 6 8 2 2" xfId="46011"/>
    <cellStyle name="Normal 6 8 2 2 2" xfId="46012"/>
    <cellStyle name="Normal 6 8 2 2 2 2" xfId="46013"/>
    <cellStyle name="Normal 6 8 2 2 2 2 2" xfId="46014"/>
    <cellStyle name="Normal 6 8 2 2 2 2 3" xfId="59163"/>
    <cellStyle name="Normal 6 8 2 2 2 3" xfId="46015"/>
    <cellStyle name="Normal 6 8 2 2 2 4" xfId="46016"/>
    <cellStyle name="Normal 6 8 2 2 3" xfId="46017"/>
    <cellStyle name="Normal 6 8 2 2 3 2" xfId="46018"/>
    <cellStyle name="Normal 6 8 2 2 3 2 2" xfId="46019"/>
    <cellStyle name="Normal 6 8 2 2 3 2 3" xfId="59164"/>
    <cellStyle name="Normal 6 8 2 2 3 3" xfId="46020"/>
    <cellStyle name="Normal 6 8 2 2 3 4" xfId="46021"/>
    <cellStyle name="Normal 6 8 2 2 4" xfId="46022"/>
    <cellStyle name="Normal 6 8 2 2 4 2" xfId="46023"/>
    <cellStyle name="Normal 6 8 2 2 4 3" xfId="59165"/>
    <cellStyle name="Normal 6 8 2 2 5" xfId="46024"/>
    <cellStyle name="Normal 6 8 2 2 6" xfId="46025"/>
    <cellStyle name="Normal 6 8 2 3" xfId="46026"/>
    <cellStyle name="Normal 6 8 2 3 2" xfId="46027"/>
    <cellStyle name="Normal 6 8 2 3 2 2" xfId="46028"/>
    <cellStyle name="Normal 6 8 2 3 2 3" xfId="59166"/>
    <cellStyle name="Normal 6 8 2 3 3" xfId="46029"/>
    <cellStyle name="Normal 6 8 2 3 4" xfId="46030"/>
    <cellStyle name="Normal 6 8 2 4" xfId="46031"/>
    <cellStyle name="Normal 6 8 2 4 2" xfId="46032"/>
    <cellStyle name="Normal 6 8 2 4 2 2" xfId="46033"/>
    <cellStyle name="Normal 6 8 2 4 2 3" xfId="59167"/>
    <cellStyle name="Normal 6 8 2 4 3" xfId="46034"/>
    <cellStyle name="Normal 6 8 2 4 4" xfId="46035"/>
    <cellStyle name="Normal 6 8 2 5" xfId="46036"/>
    <cellStyle name="Normal 6 8 2 5 2" xfId="46037"/>
    <cellStyle name="Normal 6 8 2 5 3" xfId="59168"/>
    <cellStyle name="Normal 6 8 2 6" xfId="46038"/>
    <cellStyle name="Normal 6 8 2 7" xfId="46039"/>
    <cellStyle name="Normal 6 8 3" xfId="46040"/>
    <cellStyle name="Normal 6 8 3 2" xfId="46041"/>
    <cellStyle name="Normal 6 8 3 2 2" xfId="46042"/>
    <cellStyle name="Normal 6 8 3 2 2 2" xfId="46043"/>
    <cellStyle name="Normal 6 8 3 2 2 3" xfId="59169"/>
    <cellStyle name="Normal 6 8 3 2 3" xfId="46044"/>
    <cellStyle name="Normal 6 8 3 2 4" xfId="46045"/>
    <cellStyle name="Normal 6 8 3 3" xfId="46046"/>
    <cellStyle name="Normal 6 8 3 3 2" xfId="46047"/>
    <cellStyle name="Normal 6 8 3 3 2 2" xfId="46048"/>
    <cellStyle name="Normal 6 8 3 3 2 3" xfId="59170"/>
    <cellStyle name="Normal 6 8 3 3 3" xfId="46049"/>
    <cellStyle name="Normal 6 8 3 3 4" xfId="46050"/>
    <cellStyle name="Normal 6 8 3 4" xfId="46051"/>
    <cellStyle name="Normal 6 8 3 4 2" xfId="46052"/>
    <cellStyle name="Normal 6 8 3 4 3" xfId="59171"/>
    <cellStyle name="Normal 6 8 3 5" xfId="46053"/>
    <cellStyle name="Normal 6 8 3 6" xfId="46054"/>
    <cellStyle name="Normal 6 8 4" xfId="46055"/>
    <cellStyle name="Normal 6 8 4 2" xfId="46056"/>
    <cellStyle name="Normal 6 8 4 2 2" xfId="46057"/>
    <cellStyle name="Normal 6 8 4 2 3" xfId="59172"/>
    <cellStyle name="Normal 6 8 4 3" xfId="46058"/>
    <cellStyle name="Normal 6 8 4 4" xfId="46059"/>
    <cellStyle name="Normal 6 8 5" xfId="46060"/>
    <cellStyle name="Normal 6 8 5 2" xfId="46061"/>
    <cellStyle name="Normal 6 8 5 2 2" xfId="46062"/>
    <cellStyle name="Normal 6 8 5 2 3" xfId="59173"/>
    <cellStyle name="Normal 6 8 5 3" xfId="46063"/>
    <cellStyle name="Normal 6 8 5 4" xfId="46064"/>
    <cellStyle name="Normal 6 8 6" xfId="46065"/>
    <cellStyle name="Normal 6 8 6 2" xfId="46066"/>
    <cellStyle name="Normal 6 8 6 3" xfId="59174"/>
    <cellStyle name="Normal 6 8 7" xfId="46067"/>
    <cellStyle name="Normal 6 8 8" xfId="46068"/>
    <cellStyle name="Normal 6 9" xfId="46069"/>
    <cellStyle name="Normal 6 9 2" xfId="46070"/>
    <cellStyle name="Normal 6 9 2 2" xfId="46071"/>
    <cellStyle name="Normal 6 9 2 2 2" xfId="46072"/>
    <cellStyle name="Normal 6 9 2 2 2 2" xfId="46073"/>
    <cellStyle name="Normal 6 9 2 2 2 3" xfId="59175"/>
    <cellStyle name="Normal 6 9 2 2 3" xfId="46074"/>
    <cellStyle name="Normal 6 9 2 2 4" xfId="46075"/>
    <cellStyle name="Normal 6 9 2 3" xfId="46076"/>
    <cellStyle name="Normal 6 9 2 3 2" xfId="46077"/>
    <cellStyle name="Normal 6 9 2 3 2 2" xfId="46078"/>
    <cellStyle name="Normal 6 9 2 3 2 3" xfId="59176"/>
    <cellStyle name="Normal 6 9 2 3 3" xfId="46079"/>
    <cellStyle name="Normal 6 9 2 3 4" xfId="46080"/>
    <cellStyle name="Normal 6 9 2 4" xfId="46081"/>
    <cellStyle name="Normal 6 9 2 4 2" xfId="46082"/>
    <cellStyle name="Normal 6 9 2 4 3" xfId="59177"/>
    <cellStyle name="Normal 6 9 2 5" xfId="46083"/>
    <cellStyle name="Normal 6 9 2 6" xfId="46084"/>
    <cellStyle name="Normal 6 9 3" xfId="46085"/>
    <cellStyle name="Normal 6 9 3 2" xfId="46086"/>
    <cellStyle name="Normal 6 9 3 2 2" xfId="46087"/>
    <cellStyle name="Normal 6 9 3 2 3" xfId="59178"/>
    <cellStyle name="Normal 6 9 3 3" xfId="46088"/>
    <cellStyle name="Normal 6 9 3 4" xfId="46089"/>
    <cellStyle name="Normal 6 9 4" xfId="46090"/>
    <cellStyle name="Normal 6 9 4 2" xfId="46091"/>
    <cellStyle name="Normal 6 9 4 2 2" xfId="46092"/>
    <cellStyle name="Normal 6 9 4 2 3" xfId="59179"/>
    <cellStyle name="Normal 6 9 4 3" xfId="46093"/>
    <cellStyle name="Normal 6 9 4 4" xfId="46094"/>
    <cellStyle name="Normal 6 9 5" xfId="46095"/>
    <cellStyle name="Normal 6 9 5 2" xfId="46096"/>
    <cellStyle name="Normal 6 9 5 3" xfId="59180"/>
    <cellStyle name="Normal 6 9 6" xfId="46097"/>
    <cellStyle name="Normal 6 9 7" xfId="46098"/>
    <cellStyle name="Normal 7" xfId="46099"/>
    <cellStyle name="Normal 7 2" xfId="46100"/>
    <cellStyle name="Normal 7 2 2" xfId="17"/>
    <cellStyle name="Normal 7 2 2 2" xfId="60730"/>
    <cellStyle name="Normal 7 2 3" xfId="46101"/>
    <cellStyle name="Normal 7 2 3 2" xfId="46102"/>
    <cellStyle name="Normal 7 2 3 3" xfId="46103"/>
    <cellStyle name="Normal 7 2 3 4" xfId="59181"/>
    <cellStyle name="Normal 7 2 4" xfId="59182"/>
    <cellStyle name="Normal 7 2 5" xfId="59183"/>
    <cellStyle name="Normal 7 2 6" xfId="60362"/>
    <cellStyle name="Normal 7 3" xfId="46104"/>
    <cellStyle name="Normal 7 3 2" xfId="46105"/>
    <cellStyle name="Normal 7 3 2 2" xfId="46106"/>
    <cellStyle name="Normal 7 3 2 3" xfId="46107"/>
    <cellStyle name="Normal 7 3 3" xfId="46108"/>
    <cellStyle name="Normal 7 3 3 2" xfId="46109"/>
    <cellStyle name="Normal 7 3 3 3" xfId="46110"/>
    <cellStyle name="Normal 7 3 4" xfId="46111"/>
    <cellStyle name="Normal 7 3 4 2" xfId="46112"/>
    <cellStyle name="Normal 7 3 4 3" xfId="46113"/>
    <cellStyle name="Normal 7 3 4 4" xfId="59184"/>
    <cellStyle name="Normal 7 3 5" xfId="59185"/>
    <cellStyle name="Normal 7 3 6" xfId="59186"/>
    <cellStyle name="Normal 7 3 7" xfId="60547"/>
    <cellStyle name="Normal 7 4" xfId="46114"/>
    <cellStyle name="Normal 7 4 2" xfId="46115"/>
    <cellStyle name="Normal 7 4 3" xfId="46116"/>
    <cellStyle name="Normal 7 5" xfId="46117"/>
    <cellStyle name="Normal 7 5 2" xfId="46118"/>
    <cellStyle name="Normal 7 5 3" xfId="46119"/>
    <cellStyle name="Normal 7 5 4" xfId="59187"/>
    <cellStyle name="Normal 7 6" xfId="59188"/>
    <cellStyle name="Normal 7 7" xfId="59189"/>
    <cellStyle name="Normal 7 8" xfId="60179"/>
    <cellStyle name="Normal 8" xfId="46120"/>
    <cellStyle name="Normal 8 10" xfId="46121"/>
    <cellStyle name="Normal 8 11" xfId="46122"/>
    <cellStyle name="Normal 8 12" xfId="60193"/>
    <cellStyle name="Normal 8 2" xfId="46123"/>
    <cellStyle name="Normal 8 2 10" xfId="46124"/>
    <cellStyle name="Normal 8 2 11" xfId="60376"/>
    <cellStyle name="Normal 8 2 2" xfId="46125"/>
    <cellStyle name="Normal 8 2 2 2" xfId="46126"/>
    <cellStyle name="Normal 8 2 2 2 2" xfId="46127"/>
    <cellStyle name="Normal 8 2 2 2 2 2" xfId="46128"/>
    <cellStyle name="Normal 8 2 2 2 2 2 2" xfId="46129"/>
    <cellStyle name="Normal 8 2 2 2 2 2 2 2" xfId="46130"/>
    <cellStyle name="Normal 8 2 2 2 2 2 2 3" xfId="59190"/>
    <cellStyle name="Normal 8 2 2 2 2 2 3" xfId="46131"/>
    <cellStyle name="Normal 8 2 2 2 2 2 4" xfId="46132"/>
    <cellStyle name="Normal 8 2 2 2 2 3" xfId="46133"/>
    <cellStyle name="Normal 8 2 2 2 2 3 2" xfId="46134"/>
    <cellStyle name="Normal 8 2 2 2 2 3 2 2" xfId="46135"/>
    <cellStyle name="Normal 8 2 2 2 2 3 2 3" xfId="59191"/>
    <cellStyle name="Normal 8 2 2 2 2 3 3" xfId="46136"/>
    <cellStyle name="Normal 8 2 2 2 2 3 4" xfId="46137"/>
    <cellStyle name="Normal 8 2 2 2 2 4" xfId="46138"/>
    <cellStyle name="Normal 8 2 2 2 2 4 2" xfId="46139"/>
    <cellStyle name="Normal 8 2 2 2 2 4 3" xfId="59192"/>
    <cellStyle name="Normal 8 2 2 2 2 5" xfId="46140"/>
    <cellStyle name="Normal 8 2 2 2 2 6" xfId="46141"/>
    <cellStyle name="Normal 8 2 2 2 3" xfId="46142"/>
    <cellStyle name="Normal 8 2 2 2 3 2" xfId="46143"/>
    <cellStyle name="Normal 8 2 2 2 3 2 2" xfId="46144"/>
    <cellStyle name="Normal 8 2 2 2 3 2 3" xfId="59193"/>
    <cellStyle name="Normal 8 2 2 2 3 3" xfId="46145"/>
    <cellStyle name="Normal 8 2 2 2 3 4" xfId="46146"/>
    <cellStyle name="Normal 8 2 2 2 4" xfId="46147"/>
    <cellStyle name="Normal 8 2 2 2 4 2" xfId="46148"/>
    <cellStyle name="Normal 8 2 2 2 4 2 2" xfId="46149"/>
    <cellStyle name="Normal 8 2 2 2 4 2 3" xfId="59194"/>
    <cellStyle name="Normal 8 2 2 2 4 3" xfId="46150"/>
    <cellStyle name="Normal 8 2 2 2 4 4" xfId="46151"/>
    <cellStyle name="Normal 8 2 2 2 5" xfId="46152"/>
    <cellStyle name="Normal 8 2 2 2 5 2" xfId="46153"/>
    <cellStyle name="Normal 8 2 2 2 5 3" xfId="59195"/>
    <cellStyle name="Normal 8 2 2 2 6" xfId="46154"/>
    <cellStyle name="Normal 8 2 2 2 7" xfId="46155"/>
    <cellStyle name="Normal 8 2 2 3" xfId="46156"/>
    <cellStyle name="Normal 8 2 2 3 2" xfId="46157"/>
    <cellStyle name="Normal 8 2 2 3 2 2" xfId="46158"/>
    <cellStyle name="Normal 8 2 2 3 2 2 2" xfId="46159"/>
    <cellStyle name="Normal 8 2 2 3 2 2 3" xfId="59196"/>
    <cellStyle name="Normal 8 2 2 3 2 3" xfId="46160"/>
    <cellStyle name="Normal 8 2 2 3 2 4" xfId="46161"/>
    <cellStyle name="Normal 8 2 2 3 3" xfId="46162"/>
    <cellStyle name="Normal 8 2 2 3 3 2" xfId="46163"/>
    <cellStyle name="Normal 8 2 2 3 3 2 2" xfId="46164"/>
    <cellStyle name="Normal 8 2 2 3 3 2 3" xfId="59197"/>
    <cellStyle name="Normal 8 2 2 3 3 3" xfId="46165"/>
    <cellStyle name="Normal 8 2 2 3 3 4" xfId="46166"/>
    <cellStyle name="Normal 8 2 2 3 4" xfId="46167"/>
    <cellStyle name="Normal 8 2 2 3 4 2" xfId="46168"/>
    <cellStyle name="Normal 8 2 2 3 4 3" xfId="59198"/>
    <cellStyle name="Normal 8 2 2 3 5" xfId="46169"/>
    <cellStyle name="Normal 8 2 2 3 6" xfId="46170"/>
    <cellStyle name="Normal 8 2 2 4" xfId="46171"/>
    <cellStyle name="Normal 8 2 2 4 2" xfId="46172"/>
    <cellStyle name="Normal 8 2 2 4 2 2" xfId="46173"/>
    <cellStyle name="Normal 8 2 2 4 2 3" xfId="59199"/>
    <cellStyle name="Normal 8 2 2 4 3" xfId="46174"/>
    <cellStyle name="Normal 8 2 2 4 4" xfId="46175"/>
    <cellStyle name="Normal 8 2 2 5" xfId="46176"/>
    <cellStyle name="Normal 8 2 2 5 2" xfId="46177"/>
    <cellStyle name="Normal 8 2 2 5 2 2" xfId="46178"/>
    <cellStyle name="Normal 8 2 2 5 2 3" xfId="59200"/>
    <cellStyle name="Normal 8 2 2 5 3" xfId="46179"/>
    <cellStyle name="Normal 8 2 2 5 4" xfId="46180"/>
    <cellStyle name="Normal 8 2 2 6" xfId="46181"/>
    <cellStyle name="Normal 8 2 2 6 2" xfId="46182"/>
    <cellStyle name="Normal 8 2 2 6 3" xfId="59201"/>
    <cellStyle name="Normal 8 2 2 7" xfId="46183"/>
    <cellStyle name="Normal 8 2 2 8" xfId="46184"/>
    <cellStyle name="Normal 8 2 2 9" xfId="60744"/>
    <cellStyle name="Normal 8 2 3" xfId="46185"/>
    <cellStyle name="Normal 8 2 3 2" xfId="46186"/>
    <cellStyle name="Normal 8 2 3 2 2" xfId="46187"/>
    <cellStyle name="Normal 8 2 3 2 2 2" xfId="46188"/>
    <cellStyle name="Normal 8 2 3 2 2 2 2" xfId="46189"/>
    <cellStyle name="Normal 8 2 3 2 2 2 3" xfId="59202"/>
    <cellStyle name="Normal 8 2 3 2 2 3" xfId="46190"/>
    <cellStyle name="Normal 8 2 3 2 2 4" xfId="46191"/>
    <cellStyle name="Normal 8 2 3 2 3" xfId="46192"/>
    <cellStyle name="Normal 8 2 3 2 3 2" xfId="46193"/>
    <cellStyle name="Normal 8 2 3 2 3 2 2" xfId="46194"/>
    <cellStyle name="Normal 8 2 3 2 3 2 3" xfId="59203"/>
    <cellStyle name="Normal 8 2 3 2 3 3" xfId="46195"/>
    <cellStyle name="Normal 8 2 3 2 3 4" xfId="46196"/>
    <cellStyle name="Normal 8 2 3 2 4" xfId="46197"/>
    <cellStyle name="Normal 8 2 3 2 4 2" xfId="46198"/>
    <cellStyle name="Normal 8 2 3 2 4 3" xfId="59204"/>
    <cellStyle name="Normal 8 2 3 2 5" xfId="46199"/>
    <cellStyle name="Normal 8 2 3 2 6" xfId="46200"/>
    <cellStyle name="Normal 8 2 3 3" xfId="46201"/>
    <cellStyle name="Normal 8 2 3 3 2" xfId="46202"/>
    <cellStyle name="Normal 8 2 3 3 2 2" xfId="46203"/>
    <cellStyle name="Normal 8 2 3 3 2 3" xfId="59205"/>
    <cellStyle name="Normal 8 2 3 3 3" xfId="46204"/>
    <cellStyle name="Normal 8 2 3 3 4" xfId="46205"/>
    <cellStyle name="Normal 8 2 3 4" xfId="46206"/>
    <cellStyle name="Normal 8 2 3 4 2" xfId="46207"/>
    <cellStyle name="Normal 8 2 3 4 2 2" xfId="46208"/>
    <cellStyle name="Normal 8 2 3 4 2 3" xfId="59206"/>
    <cellStyle name="Normal 8 2 3 4 3" xfId="46209"/>
    <cellStyle name="Normal 8 2 3 4 4" xfId="46210"/>
    <cellStyle name="Normal 8 2 3 5" xfId="46211"/>
    <cellStyle name="Normal 8 2 3 5 2" xfId="46212"/>
    <cellStyle name="Normal 8 2 3 5 3" xfId="59207"/>
    <cellStyle name="Normal 8 2 3 6" xfId="46213"/>
    <cellStyle name="Normal 8 2 3 7" xfId="46214"/>
    <cellStyle name="Normal 8 2 4" xfId="46215"/>
    <cellStyle name="Normal 8 2 4 2" xfId="46216"/>
    <cellStyle name="Normal 8 2 4 2 2" xfId="46217"/>
    <cellStyle name="Normal 8 2 4 2 2 2" xfId="46218"/>
    <cellStyle name="Normal 8 2 4 2 2 3" xfId="59208"/>
    <cellStyle name="Normal 8 2 4 2 3" xfId="46219"/>
    <cellStyle name="Normal 8 2 4 2 4" xfId="46220"/>
    <cellStyle name="Normal 8 2 4 3" xfId="46221"/>
    <cellStyle name="Normal 8 2 4 3 2" xfId="46222"/>
    <cellStyle name="Normal 8 2 4 3 2 2" xfId="46223"/>
    <cellStyle name="Normal 8 2 4 3 2 3" xfId="59209"/>
    <cellStyle name="Normal 8 2 4 3 3" xfId="46224"/>
    <cellStyle name="Normal 8 2 4 3 4" xfId="46225"/>
    <cellStyle name="Normal 8 2 4 4" xfId="46226"/>
    <cellStyle name="Normal 8 2 4 4 2" xfId="46227"/>
    <cellStyle name="Normal 8 2 4 4 3" xfId="59210"/>
    <cellStyle name="Normal 8 2 4 5" xfId="46228"/>
    <cellStyle name="Normal 8 2 4 6" xfId="46229"/>
    <cellStyle name="Normal 8 2 5" xfId="46230"/>
    <cellStyle name="Normal 8 2 5 2" xfId="46231"/>
    <cellStyle name="Normal 8 2 5 2 2" xfId="46232"/>
    <cellStyle name="Normal 8 2 5 2 2 2" xfId="46233"/>
    <cellStyle name="Normal 8 2 5 2 2 3" xfId="59211"/>
    <cellStyle name="Normal 8 2 5 2 3" xfId="46234"/>
    <cellStyle name="Normal 8 2 5 2 4" xfId="46235"/>
    <cellStyle name="Normal 8 2 5 3" xfId="46236"/>
    <cellStyle name="Normal 8 2 5 3 2" xfId="46237"/>
    <cellStyle name="Normal 8 2 5 3 3" xfId="59212"/>
    <cellStyle name="Normal 8 2 5 4" xfId="46238"/>
    <cellStyle name="Normal 8 2 5 5" xfId="46239"/>
    <cellStyle name="Normal 8 2 6" xfId="46240"/>
    <cellStyle name="Normal 8 2 6 2" xfId="46241"/>
    <cellStyle name="Normal 8 2 6 2 2" xfId="46242"/>
    <cellStyle name="Normal 8 2 6 2 3" xfId="59213"/>
    <cellStyle name="Normal 8 2 6 3" xfId="46243"/>
    <cellStyle name="Normal 8 2 6 4" xfId="46244"/>
    <cellStyle name="Normal 8 2 7" xfId="46245"/>
    <cellStyle name="Normal 8 2 7 2" xfId="46246"/>
    <cellStyle name="Normal 8 2 7 2 2" xfId="46247"/>
    <cellStyle name="Normal 8 2 7 2 3" xfId="59214"/>
    <cellStyle name="Normal 8 2 7 3" xfId="46248"/>
    <cellStyle name="Normal 8 2 7 4" xfId="46249"/>
    <cellStyle name="Normal 8 2 8" xfId="46250"/>
    <cellStyle name="Normal 8 2 8 2" xfId="46251"/>
    <cellStyle name="Normal 8 2 8 3" xfId="59215"/>
    <cellStyle name="Normal 8 2 9" xfId="46252"/>
    <cellStyle name="Normal 8 3" xfId="46253"/>
    <cellStyle name="Normal 8 3 10" xfId="60561"/>
    <cellStyle name="Normal 8 3 2" xfId="46254"/>
    <cellStyle name="Normal 8 3 2 2" xfId="46255"/>
    <cellStyle name="Normal 8 3 2 2 2" xfId="46256"/>
    <cellStyle name="Normal 8 3 2 2 2 2" xfId="46257"/>
    <cellStyle name="Normal 8 3 2 2 2 2 2" xfId="46258"/>
    <cellStyle name="Normal 8 3 2 2 2 2 3" xfId="59216"/>
    <cellStyle name="Normal 8 3 2 2 2 3" xfId="46259"/>
    <cellStyle name="Normal 8 3 2 2 2 4" xfId="46260"/>
    <cellStyle name="Normal 8 3 2 2 3" xfId="46261"/>
    <cellStyle name="Normal 8 3 2 2 3 2" xfId="46262"/>
    <cellStyle name="Normal 8 3 2 2 3 2 2" xfId="46263"/>
    <cellStyle name="Normal 8 3 2 2 3 2 3" xfId="59217"/>
    <cellStyle name="Normal 8 3 2 2 3 3" xfId="46264"/>
    <cellStyle name="Normal 8 3 2 2 3 4" xfId="46265"/>
    <cellStyle name="Normal 8 3 2 2 4" xfId="46266"/>
    <cellStyle name="Normal 8 3 2 2 4 2" xfId="46267"/>
    <cellStyle name="Normal 8 3 2 2 4 3" xfId="59218"/>
    <cellStyle name="Normal 8 3 2 2 5" xfId="46268"/>
    <cellStyle name="Normal 8 3 2 2 6" xfId="46269"/>
    <cellStyle name="Normal 8 3 2 3" xfId="46270"/>
    <cellStyle name="Normal 8 3 2 3 2" xfId="46271"/>
    <cellStyle name="Normal 8 3 2 3 2 2" xfId="46272"/>
    <cellStyle name="Normal 8 3 2 3 2 3" xfId="59219"/>
    <cellStyle name="Normal 8 3 2 3 3" xfId="46273"/>
    <cellStyle name="Normal 8 3 2 3 4" xfId="46274"/>
    <cellStyle name="Normal 8 3 2 4" xfId="46275"/>
    <cellStyle name="Normal 8 3 2 4 2" xfId="46276"/>
    <cellStyle name="Normal 8 3 2 4 2 2" xfId="46277"/>
    <cellStyle name="Normal 8 3 2 4 2 3" xfId="59220"/>
    <cellStyle name="Normal 8 3 2 4 3" xfId="46278"/>
    <cellStyle name="Normal 8 3 2 4 4" xfId="46279"/>
    <cellStyle name="Normal 8 3 2 5" xfId="46280"/>
    <cellStyle name="Normal 8 3 2 5 2" xfId="46281"/>
    <cellStyle name="Normal 8 3 2 5 3" xfId="59221"/>
    <cellStyle name="Normal 8 3 2 6" xfId="46282"/>
    <cellStyle name="Normal 8 3 2 7" xfId="46283"/>
    <cellStyle name="Normal 8 3 3" xfId="46284"/>
    <cellStyle name="Normal 8 3 3 2" xfId="46285"/>
    <cellStyle name="Normal 8 3 3 2 2" xfId="46286"/>
    <cellStyle name="Normal 8 3 3 2 2 2" xfId="46287"/>
    <cellStyle name="Normal 8 3 3 2 2 3" xfId="59222"/>
    <cellStyle name="Normal 8 3 3 2 3" xfId="46288"/>
    <cellStyle name="Normal 8 3 3 2 4" xfId="46289"/>
    <cellStyle name="Normal 8 3 3 3" xfId="46290"/>
    <cellStyle name="Normal 8 3 3 3 2" xfId="46291"/>
    <cellStyle name="Normal 8 3 3 3 2 2" xfId="46292"/>
    <cellStyle name="Normal 8 3 3 3 2 3" xfId="59223"/>
    <cellStyle name="Normal 8 3 3 3 3" xfId="46293"/>
    <cellStyle name="Normal 8 3 3 3 4" xfId="46294"/>
    <cellStyle name="Normal 8 3 3 4" xfId="46295"/>
    <cellStyle name="Normal 8 3 3 4 2" xfId="46296"/>
    <cellStyle name="Normal 8 3 3 4 3" xfId="59224"/>
    <cellStyle name="Normal 8 3 3 5" xfId="46297"/>
    <cellStyle name="Normal 8 3 3 6" xfId="46298"/>
    <cellStyle name="Normal 8 3 4" xfId="46299"/>
    <cellStyle name="Normal 8 3 4 2" xfId="46300"/>
    <cellStyle name="Normal 8 3 4 2 2" xfId="46301"/>
    <cellStyle name="Normal 8 3 4 2 2 2" xfId="46302"/>
    <cellStyle name="Normal 8 3 4 2 2 3" xfId="59225"/>
    <cellStyle name="Normal 8 3 4 2 3" xfId="46303"/>
    <cellStyle name="Normal 8 3 4 2 4" xfId="46304"/>
    <cellStyle name="Normal 8 3 4 3" xfId="46305"/>
    <cellStyle name="Normal 8 3 4 3 2" xfId="46306"/>
    <cellStyle name="Normal 8 3 4 3 3" xfId="59226"/>
    <cellStyle name="Normal 8 3 4 4" xfId="46307"/>
    <cellStyle name="Normal 8 3 4 5" xfId="46308"/>
    <cellStyle name="Normal 8 3 5" xfId="46309"/>
    <cellStyle name="Normal 8 3 5 2" xfId="46310"/>
    <cellStyle name="Normal 8 3 5 2 2" xfId="46311"/>
    <cellStyle name="Normal 8 3 5 2 3" xfId="59227"/>
    <cellStyle name="Normal 8 3 5 3" xfId="46312"/>
    <cellStyle name="Normal 8 3 5 4" xfId="46313"/>
    <cellStyle name="Normal 8 3 6" xfId="46314"/>
    <cellStyle name="Normal 8 3 6 2" xfId="46315"/>
    <cellStyle name="Normal 8 3 6 2 2" xfId="46316"/>
    <cellStyle name="Normal 8 3 6 2 3" xfId="59228"/>
    <cellStyle name="Normal 8 3 6 3" xfId="46317"/>
    <cellStyle name="Normal 8 3 6 4" xfId="46318"/>
    <cellStyle name="Normal 8 3 7" xfId="46319"/>
    <cellStyle name="Normal 8 3 7 2" xfId="46320"/>
    <cellStyle name="Normal 8 3 7 3" xfId="59229"/>
    <cellStyle name="Normal 8 3 8" xfId="46321"/>
    <cellStyle name="Normal 8 3 9" xfId="46322"/>
    <cellStyle name="Normal 8 4" xfId="46323"/>
    <cellStyle name="Normal 8 4 2" xfId="46324"/>
    <cellStyle name="Normal 8 4 2 2" xfId="46325"/>
    <cellStyle name="Normal 8 4 2 2 2" xfId="46326"/>
    <cellStyle name="Normal 8 4 2 2 2 2" xfId="46327"/>
    <cellStyle name="Normal 8 4 2 2 2 3" xfId="59230"/>
    <cellStyle name="Normal 8 4 2 2 3" xfId="46328"/>
    <cellStyle name="Normal 8 4 2 2 4" xfId="46329"/>
    <cellStyle name="Normal 8 4 2 3" xfId="46330"/>
    <cellStyle name="Normal 8 4 2 3 2" xfId="46331"/>
    <cellStyle name="Normal 8 4 2 3 2 2" xfId="46332"/>
    <cellStyle name="Normal 8 4 2 3 2 3" xfId="59231"/>
    <cellStyle name="Normal 8 4 2 3 3" xfId="46333"/>
    <cellStyle name="Normal 8 4 2 3 4" xfId="46334"/>
    <cellStyle name="Normal 8 4 2 4" xfId="46335"/>
    <cellStyle name="Normal 8 4 2 4 2" xfId="46336"/>
    <cellStyle name="Normal 8 4 2 4 3" xfId="59232"/>
    <cellStyle name="Normal 8 4 2 5" xfId="46337"/>
    <cellStyle name="Normal 8 4 2 6" xfId="46338"/>
    <cellStyle name="Normal 8 4 3" xfId="46339"/>
    <cellStyle name="Normal 8 4 3 2" xfId="46340"/>
    <cellStyle name="Normal 8 4 3 2 2" xfId="46341"/>
    <cellStyle name="Normal 8 4 3 2 3" xfId="59233"/>
    <cellStyle name="Normal 8 4 3 3" xfId="46342"/>
    <cellStyle name="Normal 8 4 3 4" xfId="46343"/>
    <cellStyle name="Normal 8 4 4" xfId="46344"/>
    <cellStyle name="Normal 8 4 4 2" xfId="46345"/>
    <cellStyle name="Normal 8 4 4 2 2" xfId="46346"/>
    <cellStyle name="Normal 8 4 4 2 3" xfId="59234"/>
    <cellStyle name="Normal 8 4 4 3" xfId="46347"/>
    <cellStyle name="Normal 8 4 4 4" xfId="46348"/>
    <cellStyle name="Normal 8 4 5" xfId="46349"/>
    <cellStyle name="Normal 8 4 5 2" xfId="46350"/>
    <cellStyle name="Normal 8 4 5 3" xfId="59235"/>
    <cellStyle name="Normal 8 4 6" xfId="46351"/>
    <cellStyle name="Normal 8 4 7" xfId="46352"/>
    <cellStyle name="Normal 8 5" xfId="46353"/>
    <cellStyle name="Normal 8 5 2" xfId="46354"/>
    <cellStyle name="Normal 8 5 2 2" xfId="46355"/>
    <cellStyle name="Normal 8 5 2 2 2" xfId="46356"/>
    <cellStyle name="Normal 8 5 2 2 3" xfId="59236"/>
    <cellStyle name="Normal 8 5 2 3" xfId="46357"/>
    <cellStyle name="Normal 8 5 2 4" xfId="46358"/>
    <cellStyle name="Normal 8 5 3" xfId="46359"/>
    <cellStyle name="Normal 8 5 3 2" xfId="46360"/>
    <cellStyle name="Normal 8 5 3 2 2" xfId="46361"/>
    <cellStyle name="Normal 8 5 3 2 3" xfId="59237"/>
    <cellStyle name="Normal 8 5 3 3" xfId="46362"/>
    <cellStyle name="Normal 8 5 3 4" xfId="46363"/>
    <cellStyle name="Normal 8 5 4" xfId="46364"/>
    <cellStyle name="Normal 8 5 4 2" xfId="46365"/>
    <cellStyle name="Normal 8 5 4 3" xfId="59238"/>
    <cellStyle name="Normal 8 5 5" xfId="46366"/>
    <cellStyle name="Normal 8 5 6" xfId="46367"/>
    <cellStyle name="Normal 8 6" xfId="46368"/>
    <cellStyle name="Normal 8 6 2" xfId="46369"/>
    <cellStyle name="Normal 8 6 2 2" xfId="46370"/>
    <cellStyle name="Normal 8 6 2 2 2" xfId="46371"/>
    <cellStyle name="Normal 8 6 2 2 3" xfId="59239"/>
    <cellStyle name="Normal 8 6 2 3" xfId="46372"/>
    <cellStyle name="Normal 8 6 2 4" xfId="46373"/>
    <cellStyle name="Normal 8 6 3" xfId="46374"/>
    <cellStyle name="Normal 8 6 3 2" xfId="46375"/>
    <cellStyle name="Normal 8 6 3 3" xfId="59240"/>
    <cellStyle name="Normal 8 6 4" xfId="46376"/>
    <cellStyle name="Normal 8 6 5" xfId="46377"/>
    <cellStyle name="Normal 8 7" xfId="46378"/>
    <cellStyle name="Normal 8 7 2" xfId="46379"/>
    <cellStyle name="Normal 8 7 2 2" xfId="46380"/>
    <cellStyle name="Normal 8 7 2 3" xfId="59241"/>
    <cellStyle name="Normal 8 7 3" xfId="46381"/>
    <cellStyle name="Normal 8 7 4" xfId="46382"/>
    <cellStyle name="Normal 8 8" xfId="46383"/>
    <cellStyle name="Normal 8 8 2" xfId="46384"/>
    <cellStyle name="Normal 8 8 2 2" xfId="46385"/>
    <cellStyle name="Normal 8 8 2 3" xfId="59242"/>
    <cellStyle name="Normal 8 8 3" xfId="46386"/>
    <cellStyle name="Normal 8 8 4" xfId="46387"/>
    <cellStyle name="Normal 8 9" xfId="46388"/>
    <cellStyle name="Normal 8 9 2" xfId="46389"/>
    <cellStyle name="Normal 8 9 3" xfId="59243"/>
    <cellStyle name="Normal 9" xfId="15"/>
    <cellStyle name="Normal 9 2" xfId="46390"/>
    <cellStyle name="Normal 9 2 2" xfId="59966"/>
    <cellStyle name="Normal 9 2 2 2" xfId="60758"/>
    <cellStyle name="Normal 9 2 3" xfId="60390"/>
    <cellStyle name="Normal 9 3" xfId="59967"/>
    <cellStyle name="Normal 9 3 2" xfId="60575"/>
    <cellStyle name="Normal 9 4" xfId="60207"/>
    <cellStyle name="Normal_ALRANNUAL SCH10-13L &amp; crosswalk 04" xfId="59990"/>
    <cellStyle name="Normal_ALRs 33103 FOR ANNUAL SCH10-13L" xfId="59989"/>
    <cellStyle name="Normal_Approps In Force Annual Schedule - ALL" xfId="14"/>
    <cellStyle name="Normal_Capital Dec07" xfId="60072"/>
    <cellStyle name="Note 10" xfId="59244"/>
    <cellStyle name="Note 10 2" xfId="59968"/>
    <cellStyle name="Note 10 2 2" xfId="59969"/>
    <cellStyle name="Note 10 2 2 2" xfId="60801"/>
    <cellStyle name="Note 10 2 3" xfId="60433"/>
    <cellStyle name="Note 10 3" xfId="59970"/>
    <cellStyle name="Note 10 3 2" xfId="60618"/>
    <cellStyle name="Note 10 4" xfId="60250"/>
    <cellStyle name="Note 11" xfId="59245"/>
    <cellStyle name="Note 11 2" xfId="59971"/>
    <cellStyle name="Note 11 2 2" xfId="59972"/>
    <cellStyle name="Note 11 2 2 2" xfId="60815"/>
    <cellStyle name="Note 11 2 3" xfId="60447"/>
    <cellStyle name="Note 11 3" xfId="59973"/>
    <cellStyle name="Note 11 3 2" xfId="60632"/>
    <cellStyle name="Note 11 4" xfId="60264"/>
    <cellStyle name="Note 12" xfId="59246"/>
    <cellStyle name="Note 12 2" xfId="59974"/>
    <cellStyle name="Note 12 2 2" xfId="59975"/>
    <cellStyle name="Note 12 2 2 2" xfId="60829"/>
    <cellStyle name="Note 12 2 3" xfId="60461"/>
    <cellStyle name="Note 12 3" xfId="59976"/>
    <cellStyle name="Note 12 3 2" xfId="60646"/>
    <cellStyle name="Note 12 4" xfId="60278"/>
    <cellStyle name="Note 13" xfId="59247"/>
    <cellStyle name="Note 13 2" xfId="59977"/>
    <cellStyle name="Note 13 2 2" xfId="59978"/>
    <cellStyle name="Note 13 2 2 2" xfId="60843"/>
    <cellStyle name="Note 13 2 3" xfId="60475"/>
    <cellStyle name="Note 13 3" xfId="59979"/>
    <cellStyle name="Note 13 3 2" xfId="60660"/>
    <cellStyle name="Note 13 4" xfId="60292"/>
    <cellStyle name="Note 14" xfId="59980"/>
    <cellStyle name="Note 14 2" xfId="59981"/>
    <cellStyle name="Note 14 2 2" xfId="59982"/>
    <cellStyle name="Note 14 2 2 2" xfId="60857"/>
    <cellStyle name="Note 14 2 3" xfId="60489"/>
    <cellStyle name="Note 14 3" xfId="59983"/>
    <cellStyle name="Note 14 3 2" xfId="60674"/>
    <cellStyle name="Note 14 4" xfId="60306"/>
    <cellStyle name="Note 15" xfId="59984"/>
    <cellStyle name="Note 15 2" xfId="60503"/>
    <cellStyle name="Note 16" xfId="59985"/>
    <cellStyle name="Note 16 2" xfId="60871"/>
    <cellStyle name="Note 17" xfId="59986"/>
    <cellStyle name="Note 17 2" xfId="60885"/>
    <cellStyle name="Note 18" xfId="59987"/>
    <cellStyle name="Note 18 2" xfId="60899"/>
    <cellStyle name="Note 2" xfId="46391"/>
    <cellStyle name="Note 2 10" xfId="46392"/>
    <cellStyle name="Note 2 10 2" xfId="46393"/>
    <cellStyle name="Note 2 10 2 2" xfId="46394"/>
    <cellStyle name="Note 2 10 2 2 2" xfId="46395"/>
    <cellStyle name="Note 2 10 2 2 3" xfId="59248"/>
    <cellStyle name="Note 2 10 2 3" xfId="46396"/>
    <cellStyle name="Note 2 10 2 4" xfId="46397"/>
    <cellStyle name="Note 2 10 3" xfId="46398"/>
    <cellStyle name="Note 2 10 3 2" xfId="46399"/>
    <cellStyle name="Note 2 10 3 2 2" xfId="46400"/>
    <cellStyle name="Note 2 10 3 2 3" xfId="59249"/>
    <cellStyle name="Note 2 10 3 3" xfId="46401"/>
    <cellStyle name="Note 2 10 3 4" xfId="46402"/>
    <cellStyle name="Note 2 10 4" xfId="46403"/>
    <cellStyle name="Note 2 10 4 2" xfId="46404"/>
    <cellStyle name="Note 2 10 4 3" xfId="59250"/>
    <cellStyle name="Note 2 10 5" xfId="46405"/>
    <cellStyle name="Note 2 10 6" xfId="46406"/>
    <cellStyle name="Note 2 11" xfId="46407"/>
    <cellStyle name="Note 2 11 2" xfId="46408"/>
    <cellStyle name="Note 2 11 2 2" xfId="46409"/>
    <cellStyle name="Note 2 11 2 2 2" xfId="46410"/>
    <cellStyle name="Note 2 11 2 2 3" xfId="59251"/>
    <cellStyle name="Note 2 11 2 3" xfId="46411"/>
    <cellStyle name="Note 2 11 2 4" xfId="46412"/>
    <cellStyle name="Note 2 11 3" xfId="46413"/>
    <cellStyle name="Note 2 11 3 2" xfId="46414"/>
    <cellStyle name="Note 2 11 3 3" xfId="59252"/>
    <cellStyle name="Note 2 11 4" xfId="46415"/>
    <cellStyle name="Note 2 11 5" xfId="46416"/>
    <cellStyle name="Note 2 12" xfId="46417"/>
    <cellStyle name="Note 2 12 2" xfId="46418"/>
    <cellStyle name="Note 2 12 2 2" xfId="46419"/>
    <cellStyle name="Note 2 12 2 3" xfId="59253"/>
    <cellStyle name="Note 2 12 3" xfId="46420"/>
    <cellStyle name="Note 2 12 4" xfId="46421"/>
    <cellStyle name="Note 2 13" xfId="46422"/>
    <cellStyle name="Note 2 13 2" xfId="46423"/>
    <cellStyle name="Note 2 13 2 2" xfId="46424"/>
    <cellStyle name="Note 2 13 2 3" xfId="59254"/>
    <cellStyle name="Note 2 13 3" xfId="46425"/>
    <cellStyle name="Note 2 13 4" xfId="46426"/>
    <cellStyle name="Note 2 14" xfId="46427"/>
    <cellStyle name="Note 2 14 2" xfId="46428"/>
    <cellStyle name="Note 2 14 3" xfId="59255"/>
    <cellStyle name="Note 2 15" xfId="46429"/>
    <cellStyle name="Note 2 16" xfId="46430"/>
    <cellStyle name="Note 2 17" xfId="60149"/>
    <cellStyle name="Note 2 2" xfId="46431"/>
    <cellStyle name="Note 2 2 10" xfId="46432"/>
    <cellStyle name="Note 2 2 10 2" xfId="46433"/>
    <cellStyle name="Note 2 2 10 2 2" xfId="46434"/>
    <cellStyle name="Note 2 2 10 2 2 2" xfId="46435"/>
    <cellStyle name="Note 2 2 10 2 2 3" xfId="59256"/>
    <cellStyle name="Note 2 2 10 2 3" xfId="46436"/>
    <cellStyle name="Note 2 2 10 2 4" xfId="46437"/>
    <cellStyle name="Note 2 2 10 3" xfId="46438"/>
    <cellStyle name="Note 2 2 10 3 2" xfId="46439"/>
    <cellStyle name="Note 2 2 10 3 3" xfId="59257"/>
    <cellStyle name="Note 2 2 10 4" xfId="46440"/>
    <cellStyle name="Note 2 2 10 5" xfId="46441"/>
    <cellStyle name="Note 2 2 11" xfId="46442"/>
    <cellStyle name="Note 2 2 11 2" xfId="46443"/>
    <cellStyle name="Note 2 2 11 2 2" xfId="46444"/>
    <cellStyle name="Note 2 2 11 2 3" xfId="59258"/>
    <cellStyle name="Note 2 2 11 3" xfId="46445"/>
    <cellStyle name="Note 2 2 11 4" xfId="46446"/>
    <cellStyle name="Note 2 2 12" xfId="46447"/>
    <cellStyle name="Note 2 2 12 2" xfId="46448"/>
    <cellStyle name="Note 2 2 12 2 2" xfId="46449"/>
    <cellStyle name="Note 2 2 12 2 3" xfId="59259"/>
    <cellStyle name="Note 2 2 12 3" xfId="46450"/>
    <cellStyle name="Note 2 2 12 4" xfId="46451"/>
    <cellStyle name="Note 2 2 13" xfId="46452"/>
    <cellStyle name="Note 2 2 13 2" xfId="46453"/>
    <cellStyle name="Note 2 2 13 3" xfId="59260"/>
    <cellStyle name="Note 2 2 14" xfId="46454"/>
    <cellStyle name="Note 2 2 15" xfId="46455"/>
    <cellStyle name="Note 2 2 16" xfId="60333"/>
    <cellStyle name="Note 2 2 2" xfId="46456"/>
    <cellStyle name="Note 2 2 2 10" xfId="46457"/>
    <cellStyle name="Note 2 2 2 11" xfId="46458"/>
    <cellStyle name="Note 2 2 2 12" xfId="60701"/>
    <cellStyle name="Note 2 2 2 2" xfId="46459"/>
    <cellStyle name="Note 2 2 2 2 10" xfId="46460"/>
    <cellStyle name="Note 2 2 2 2 2" xfId="46461"/>
    <cellStyle name="Note 2 2 2 2 2 2" xfId="46462"/>
    <cellStyle name="Note 2 2 2 2 2 2 2" xfId="46463"/>
    <cellStyle name="Note 2 2 2 2 2 2 2 2" xfId="46464"/>
    <cellStyle name="Note 2 2 2 2 2 2 2 2 2" xfId="46465"/>
    <cellStyle name="Note 2 2 2 2 2 2 2 2 2 2" xfId="46466"/>
    <cellStyle name="Note 2 2 2 2 2 2 2 2 2 3" xfId="59261"/>
    <cellStyle name="Note 2 2 2 2 2 2 2 2 3" xfId="46467"/>
    <cellStyle name="Note 2 2 2 2 2 2 2 2 4" xfId="46468"/>
    <cellStyle name="Note 2 2 2 2 2 2 2 3" xfId="46469"/>
    <cellStyle name="Note 2 2 2 2 2 2 2 3 2" xfId="46470"/>
    <cellStyle name="Note 2 2 2 2 2 2 2 3 2 2" xfId="46471"/>
    <cellStyle name="Note 2 2 2 2 2 2 2 3 2 3" xfId="59262"/>
    <cellStyle name="Note 2 2 2 2 2 2 2 3 3" xfId="46472"/>
    <cellStyle name="Note 2 2 2 2 2 2 2 3 4" xfId="46473"/>
    <cellStyle name="Note 2 2 2 2 2 2 2 4" xfId="46474"/>
    <cellStyle name="Note 2 2 2 2 2 2 2 4 2" xfId="46475"/>
    <cellStyle name="Note 2 2 2 2 2 2 2 4 3" xfId="59263"/>
    <cellStyle name="Note 2 2 2 2 2 2 2 5" xfId="46476"/>
    <cellStyle name="Note 2 2 2 2 2 2 2 6" xfId="46477"/>
    <cellStyle name="Note 2 2 2 2 2 2 3" xfId="46478"/>
    <cellStyle name="Note 2 2 2 2 2 2 3 2" xfId="46479"/>
    <cellStyle name="Note 2 2 2 2 2 2 3 2 2" xfId="46480"/>
    <cellStyle name="Note 2 2 2 2 2 2 3 2 3" xfId="59264"/>
    <cellStyle name="Note 2 2 2 2 2 2 3 3" xfId="46481"/>
    <cellStyle name="Note 2 2 2 2 2 2 3 4" xfId="46482"/>
    <cellStyle name="Note 2 2 2 2 2 2 4" xfId="46483"/>
    <cellStyle name="Note 2 2 2 2 2 2 4 2" xfId="46484"/>
    <cellStyle name="Note 2 2 2 2 2 2 4 2 2" xfId="46485"/>
    <cellStyle name="Note 2 2 2 2 2 2 4 2 3" xfId="59265"/>
    <cellStyle name="Note 2 2 2 2 2 2 4 3" xfId="46486"/>
    <cellStyle name="Note 2 2 2 2 2 2 4 4" xfId="46487"/>
    <cellStyle name="Note 2 2 2 2 2 2 5" xfId="46488"/>
    <cellStyle name="Note 2 2 2 2 2 2 5 2" xfId="46489"/>
    <cellStyle name="Note 2 2 2 2 2 2 5 3" xfId="59266"/>
    <cellStyle name="Note 2 2 2 2 2 2 6" xfId="46490"/>
    <cellStyle name="Note 2 2 2 2 2 2 7" xfId="46491"/>
    <cellStyle name="Note 2 2 2 2 2 3" xfId="46492"/>
    <cellStyle name="Note 2 2 2 2 2 3 2" xfId="46493"/>
    <cellStyle name="Note 2 2 2 2 2 3 2 2" xfId="46494"/>
    <cellStyle name="Note 2 2 2 2 2 3 2 2 2" xfId="46495"/>
    <cellStyle name="Note 2 2 2 2 2 3 2 2 3" xfId="59267"/>
    <cellStyle name="Note 2 2 2 2 2 3 2 3" xfId="46496"/>
    <cellStyle name="Note 2 2 2 2 2 3 2 4" xfId="46497"/>
    <cellStyle name="Note 2 2 2 2 2 3 3" xfId="46498"/>
    <cellStyle name="Note 2 2 2 2 2 3 3 2" xfId="46499"/>
    <cellStyle name="Note 2 2 2 2 2 3 3 2 2" xfId="46500"/>
    <cellStyle name="Note 2 2 2 2 2 3 3 2 3" xfId="59268"/>
    <cellStyle name="Note 2 2 2 2 2 3 3 3" xfId="46501"/>
    <cellStyle name="Note 2 2 2 2 2 3 3 4" xfId="46502"/>
    <cellStyle name="Note 2 2 2 2 2 3 4" xfId="46503"/>
    <cellStyle name="Note 2 2 2 2 2 3 4 2" xfId="46504"/>
    <cellStyle name="Note 2 2 2 2 2 3 4 3" xfId="59269"/>
    <cellStyle name="Note 2 2 2 2 2 3 5" xfId="46505"/>
    <cellStyle name="Note 2 2 2 2 2 3 6" xfId="46506"/>
    <cellStyle name="Note 2 2 2 2 2 4" xfId="46507"/>
    <cellStyle name="Note 2 2 2 2 2 4 2" xfId="46508"/>
    <cellStyle name="Note 2 2 2 2 2 4 2 2" xfId="46509"/>
    <cellStyle name="Note 2 2 2 2 2 4 2 3" xfId="59270"/>
    <cellStyle name="Note 2 2 2 2 2 4 3" xfId="46510"/>
    <cellStyle name="Note 2 2 2 2 2 4 4" xfId="46511"/>
    <cellStyle name="Note 2 2 2 2 2 5" xfId="46512"/>
    <cellStyle name="Note 2 2 2 2 2 5 2" xfId="46513"/>
    <cellStyle name="Note 2 2 2 2 2 5 2 2" xfId="46514"/>
    <cellStyle name="Note 2 2 2 2 2 5 2 3" xfId="59271"/>
    <cellStyle name="Note 2 2 2 2 2 5 3" xfId="46515"/>
    <cellStyle name="Note 2 2 2 2 2 5 4" xfId="46516"/>
    <cellStyle name="Note 2 2 2 2 2 6" xfId="46517"/>
    <cellStyle name="Note 2 2 2 2 2 6 2" xfId="46518"/>
    <cellStyle name="Note 2 2 2 2 2 6 3" xfId="59272"/>
    <cellStyle name="Note 2 2 2 2 2 7" xfId="46519"/>
    <cellStyle name="Note 2 2 2 2 2 8" xfId="46520"/>
    <cellStyle name="Note 2 2 2 2 3" xfId="46521"/>
    <cellStyle name="Note 2 2 2 2 3 2" xfId="46522"/>
    <cellStyle name="Note 2 2 2 2 3 2 2" xfId="46523"/>
    <cellStyle name="Note 2 2 2 2 3 2 2 2" xfId="46524"/>
    <cellStyle name="Note 2 2 2 2 3 2 2 2 2" xfId="46525"/>
    <cellStyle name="Note 2 2 2 2 3 2 2 2 3" xfId="59273"/>
    <cellStyle name="Note 2 2 2 2 3 2 2 3" xfId="46526"/>
    <cellStyle name="Note 2 2 2 2 3 2 2 4" xfId="46527"/>
    <cellStyle name="Note 2 2 2 2 3 2 3" xfId="46528"/>
    <cellStyle name="Note 2 2 2 2 3 2 3 2" xfId="46529"/>
    <cellStyle name="Note 2 2 2 2 3 2 3 2 2" xfId="46530"/>
    <cellStyle name="Note 2 2 2 2 3 2 3 2 3" xfId="59274"/>
    <cellStyle name="Note 2 2 2 2 3 2 3 3" xfId="46531"/>
    <cellStyle name="Note 2 2 2 2 3 2 3 4" xfId="46532"/>
    <cellStyle name="Note 2 2 2 2 3 2 4" xfId="46533"/>
    <cellStyle name="Note 2 2 2 2 3 2 4 2" xfId="46534"/>
    <cellStyle name="Note 2 2 2 2 3 2 4 3" xfId="59275"/>
    <cellStyle name="Note 2 2 2 2 3 2 5" xfId="46535"/>
    <cellStyle name="Note 2 2 2 2 3 2 6" xfId="46536"/>
    <cellStyle name="Note 2 2 2 2 3 3" xfId="46537"/>
    <cellStyle name="Note 2 2 2 2 3 3 2" xfId="46538"/>
    <cellStyle name="Note 2 2 2 2 3 3 2 2" xfId="46539"/>
    <cellStyle name="Note 2 2 2 2 3 3 2 3" xfId="59276"/>
    <cellStyle name="Note 2 2 2 2 3 3 3" xfId="46540"/>
    <cellStyle name="Note 2 2 2 2 3 3 4" xfId="46541"/>
    <cellStyle name="Note 2 2 2 2 3 4" xfId="46542"/>
    <cellStyle name="Note 2 2 2 2 3 4 2" xfId="46543"/>
    <cellStyle name="Note 2 2 2 2 3 4 2 2" xfId="46544"/>
    <cellStyle name="Note 2 2 2 2 3 4 2 3" xfId="59277"/>
    <cellStyle name="Note 2 2 2 2 3 4 3" xfId="46545"/>
    <cellStyle name="Note 2 2 2 2 3 4 4" xfId="46546"/>
    <cellStyle name="Note 2 2 2 2 3 5" xfId="46547"/>
    <cellStyle name="Note 2 2 2 2 3 5 2" xfId="46548"/>
    <cellStyle name="Note 2 2 2 2 3 5 3" xfId="59278"/>
    <cellStyle name="Note 2 2 2 2 3 6" xfId="46549"/>
    <cellStyle name="Note 2 2 2 2 3 7" xfId="46550"/>
    <cellStyle name="Note 2 2 2 2 4" xfId="46551"/>
    <cellStyle name="Note 2 2 2 2 4 2" xfId="46552"/>
    <cellStyle name="Note 2 2 2 2 4 2 2" xfId="46553"/>
    <cellStyle name="Note 2 2 2 2 4 2 2 2" xfId="46554"/>
    <cellStyle name="Note 2 2 2 2 4 2 2 3" xfId="59279"/>
    <cellStyle name="Note 2 2 2 2 4 2 3" xfId="46555"/>
    <cellStyle name="Note 2 2 2 2 4 2 4" xfId="46556"/>
    <cellStyle name="Note 2 2 2 2 4 3" xfId="46557"/>
    <cellStyle name="Note 2 2 2 2 4 3 2" xfId="46558"/>
    <cellStyle name="Note 2 2 2 2 4 3 2 2" xfId="46559"/>
    <cellStyle name="Note 2 2 2 2 4 3 2 3" xfId="59280"/>
    <cellStyle name="Note 2 2 2 2 4 3 3" xfId="46560"/>
    <cellStyle name="Note 2 2 2 2 4 3 4" xfId="46561"/>
    <cellStyle name="Note 2 2 2 2 4 4" xfId="46562"/>
    <cellStyle name="Note 2 2 2 2 4 4 2" xfId="46563"/>
    <cellStyle name="Note 2 2 2 2 4 4 3" xfId="59281"/>
    <cellStyle name="Note 2 2 2 2 4 5" xfId="46564"/>
    <cellStyle name="Note 2 2 2 2 4 6" xfId="46565"/>
    <cellStyle name="Note 2 2 2 2 5" xfId="46566"/>
    <cellStyle name="Note 2 2 2 2 5 2" xfId="46567"/>
    <cellStyle name="Note 2 2 2 2 5 2 2" xfId="46568"/>
    <cellStyle name="Note 2 2 2 2 5 2 2 2" xfId="46569"/>
    <cellStyle name="Note 2 2 2 2 5 2 2 3" xfId="59282"/>
    <cellStyle name="Note 2 2 2 2 5 2 3" xfId="46570"/>
    <cellStyle name="Note 2 2 2 2 5 2 4" xfId="46571"/>
    <cellStyle name="Note 2 2 2 2 5 3" xfId="46572"/>
    <cellStyle name="Note 2 2 2 2 5 3 2" xfId="46573"/>
    <cellStyle name="Note 2 2 2 2 5 3 3" xfId="59283"/>
    <cellStyle name="Note 2 2 2 2 5 4" xfId="46574"/>
    <cellStyle name="Note 2 2 2 2 5 5" xfId="46575"/>
    <cellStyle name="Note 2 2 2 2 6" xfId="46576"/>
    <cellStyle name="Note 2 2 2 2 6 2" xfId="46577"/>
    <cellStyle name="Note 2 2 2 2 6 2 2" xfId="46578"/>
    <cellStyle name="Note 2 2 2 2 6 2 3" xfId="59284"/>
    <cellStyle name="Note 2 2 2 2 6 3" xfId="46579"/>
    <cellStyle name="Note 2 2 2 2 6 4" xfId="46580"/>
    <cellStyle name="Note 2 2 2 2 7" xfId="46581"/>
    <cellStyle name="Note 2 2 2 2 7 2" xfId="46582"/>
    <cellStyle name="Note 2 2 2 2 7 2 2" xfId="46583"/>
    <cellStyle name="Note 2 2 2 2 7 2 3" xfId="59285"/>
    <cellStyle name="Note 2 2 2 2 7 3" xfId="46584"/>
    <cellStyle name="Note 2 2 2 2 7 4" xfId="46585"/>
    <cellStyle name="Note 2 2 2 2 8" xfId="46586"/>
    <cellStyle name="Note 2 2 2 2 8 2" xfId="46587"/>
    <cellStyle name="Note 2 2 2 2 8 3" xfId="59286"/>
    <cellStyle name="Note 2 2 2 2 9" xfId="46588"/>
    <cellStyle name="Note 2 2 2 3" xfId="46589"/>
    <cellStyle name="Note 2 2 2 3 2" xfId="46590"/>
    <cellStyle name="Note 2 2 2 3 2 2" xfId="46591"/>
    <cellStyle name="Note 2 2 2 3 2 2 2" xfId="46592"/>
    <cellStyle name="Note 2 2 2 3 2 2 2 2" xfId="46593"/>
    <cellStyle name="Note 2 2 2 3 2 2 2 2 2" xfId="46594"/>
    <cellStyle name="Note 2 2 2 3 2 2 2 2 3" xfId="59287"/>
    <cellStyle name="Note 2 2 2 3 2 2 2 3" xfId="46595"/>
    <cellStyle name="Note 2 2 2 3 2 2 2 4" xfId="46596"/>
    <cellStyle name="Note 2 2 2 3 2 2 3" xfId="46597"/>
    <cellStyle name="Note 2 2 2 3 2 2 3 2" xfId="46598"/>
    <cellStyle name="Note 2 2 2 3 2 2 3 2 2" xfId="46599"/>
    <cellStyle name="Note 2 2 2 3 2 2 3 2 3" xfId="59288"/>
    <cellStyle name="Note 2 2 2 3 2 2 3 3" xfId="46600"/>
    <cellStyle name="Note 2 2 2 3 2 2 3 4" xfId="46601"/>
    <cellStyle name="Note 2 2 2 3 2 2 4" xfId="46602"/>
    <cellStyle name="Note 2 2 2 3 2 2 4 2" xfId="46603"/>
    <cellStyle name="Note 2 2 2 3 2 2 4 3" xfId="59289"/>
    <cellStyle name="Note 2 2 2 3 2 2 5" xfId="46604"/>
    <cellStyle name="Note 2 2 2 3 2 2 6" xfId="46605"/>
    <cellStyle name="Note 2 2 2 3 2 3" xfId="46606"/>
    <cellStyle name="Note 2 2 2 3 2 3 2" xfId="46607"/>
    <cellStyle name="Note 2 2 2 3 2 3 2 2" xfId="46608"/>
    <cellStyle name="Note 2 2 2 3 2 3 2 3" xfId="59290"/>
    <cellStyle name="Note 2 2 2 3 2 3 3" xfId="46609"/>
    <cellStyle name="Note 2 2 2 3 2 3 4" xfId="46610"/>
    <cellStyle name="Note 2 2 2 3 2 4" xfId="46611"/>
    <cellStyle name="Note 2 2 2 3 2 4 2" xfId="46612"/>
    <cellStyle name="Note 2 2 2 3 2 4 2 2" xfId="46613"/>
    <cellStyle name="Note 2 2 2 3 2 4 2 3" xfId="59291"/>
    <cellStyle name="Note 2 2 2 3 2 4 3" xfId="46614"/>
    <cellStyle name="Note 2 2 2 3 2 4 4" xfId="46615"/>
    <cellStyle name="Note 2 2 2 3 2 5" xfId="46616"/>
    <cellStyle name="Note 2 2 2 3 2 5 2" xfId="46617"/>
    <cellStyle name="Note 2 2 2 3 2 5 3" xfId="59292"/>
    <cellStyle name="Note 2 2 2 3 2 6" xfId="46618"/>
    <cellStyle name="Note 2 2 2 3 2 7" xfId="46619"/>
    <cellStyle name="Note 2 2 2 3 3" xfId="46620"/>
    <cellStyle name="Note 2 2 2 3 3 2" xfId="46621"/>
    <cellStyle name="Note 2 2 2 3 3 2 2" xfId="46622"/>
    <cellStyle name="Note 2 2 2 3 3 2 2 2" xfId="46623"/>
    <cellStyle name="Note 2 2 2 3 3 2 2 3" xfId="59293"/>
    <cellStyle name="Note 2 2 2 3 3 2 3" xfId="46624"/>
    <cellStyle name="Note 2 2 2 3 3 2 4" xfId="46625"/>
    <cellStyle name="Note 2 2 2 3 3 3" xfId="46626"/>
    <cellStyle name="Note 2 2 2 3 3 3 2" xfId="46627"/>
    <cellStyle name="Note 2 2 2 3 3 3 2 2" xfId="46628"/>
    <cellStyle name="Note 2 2 2 3 3 3 2 3" xfId="59294"/>
    <cellStyle name="Note 2 2 2 3 3 3 3" xfId="46629"/>
    <cellStyle name="Note 2 2 2 3 3 3 4" xfId="46630"/>
    <cellStyle name="Note 2 2 2 3 3 4" xfId="46631"/>
    <cellStyle name="Note 2 2 2 3 3 4 2" xfId="46632"/>
    <cellStyle name="Note 2 2 2 3 3 4 3" xfId="59295"/>
    <cellStyle name="Note 2 2 2 3 3 5" xfId="46633"/>
    <cellStyle name="Note 2 2 2 3 3 6" xfId="46634"/>
    <cellStyle name="Note 2 2 2 3 4" xfId="46635"/>
    <cellStyle name="Note 2 2 2 3 4 2" xfId="46636"/>
    <cellStyle name="Note 2 2 2 3 4 2 2" xfId="46637"/>
    <cellStyle name="Note 2 2 2 3 4 2 2 2" xfId="46638"/>
    <cellStyle name="Note 2 2 2 3 4 2 2 3" xfId="59296"/>
    <cellStyle name="Note 2 2 2 3 4 2 3" xfId="46639"/>
    <cellStyle name="Note 2 2 2 3 4 2 4" xfId="46640"/>
    <cellStyle name="Note 2 2 2 3 4 3" xfId="46641"/>
    <cellStyle name="Note 2 2 2 3 4 3 2" xfId="46642"/>
    <cellStyle name="Note 2 2 2 3 4 3 3" xfId="59297"/>
    <cellStyle name="Note 2 2 2 3 4 4" xfId="46643"/>
    <cellStyle name="Note 2 2 2 3 4 5" xfId="46644"/>
    <cellStyle name="Note 2 2 2 3 5" xfId="46645"/>
    <cellStyle name="Note 2 2 2 3 5 2" xfId="46646"/>
    <cellStyle name="Note 2 2 2 3 5 2 2" xfId="46647"/>
    <cellStyle name="Note 2 2 2 3 5 2 3" xfId="59298"/>
    <cellStyle name="Note 2 2 2 3 5 3" xfId="46648"/>
    <cellStyle name="Note 2 2 2 3 5 4" xfId="46649"/>
    <cellStyle name="Note 2 2 2 3 6" xfId="46650"/>
    <cellStyle name="Note 2 2 2 3 6 2" xfId="46651"/>
    <cellStyle name="Note 2 2 2 3 6 2 2" xfId="46652"/>
    <cellStyle name="Note 2 2 2 3 6 2 3" xfId="59299"/>
    <cellStyle name="Note 2 2 2 3 6 3" xfId="46653"/>
    <cellStyle name="Note 2 2 2 3 6 4" xfId="46654"/>
    <cellStyle name="Note 2 2 2 3 7" xfId="46655"/>
    <cellStyle name="Note 2 2 2 3 7 2" xfId="46656"/>
    <cellStyle name="Note 2 2 2 3 7 3" xfId="59300"/>
    <cellStyle name="Note 2 2 2 3 8" xfId="46657"/>
    <cellStyle name="Note 2 2 2 3 9" xfId="46658"/>
    <cellStyle name="Note 2 2 2 4" xfId="46659"/>
    <cellStyle name="Note 2 2 2 4 2" xfId="46660"/>
    <cellStyle name="Note 2 2 2 4 2 2" xfId="46661"/>
    <cellStyle name="Note 2 2 2 4 2 2 2" xfId="46662"/>
    <cellStyle name="Note 2 2 2 4 2 2 2 2" xfId="46663"/>
    <cellStyle name="Note 2 2 2 4 2 2 2 3" xfId="59301"/>
    <cellStyle name="Note 2 2 2 4 2 2 3" xfId="46664"/>
    <cellStyle name="Note 2 2 2 4 2 2 4" xfId="46665"/>
    <cellStyle name="Note 2 2 2 4 2 3" xfId="46666"/>
    <cellStyle name="Note 2 2 2 4 2 3 2" xfId="46667"/>
    <cellStyle name="Note 2 2 2 4 2 3 2 2" xfId="46668"/>
    <cellStyle name="Note 2 2 2 4 2 3 2 3" xfId="59302"/>
    <cellStyle name="Note 2 2 2 4 2 3 3" xfId="46669"/>
    <cellStyle name="Note 2 2 2 4 2 3 4" xfId="46670"/>
    <cellStyle name="Note 2 2 2 4 2 4" xfId="46671"/>
    <cellStyle name="Note 2 2 2 4 2 4 2" xfId="46672"/>
    <cellStyle name="Note 2 2 2 4 2 4 3" xfId="59303"/>
    <cellStyle name="Note 2 2 2 4 2 5" xfId="46673"/>
    <cellStyle name="Note 2 2 2 4 2 6" xfId="46674"/>
    <cellStyle name="Note 2 2 2 4 3" xfId="46675"/>
    <cellStyle name="Note 2 2 2 4 3 2" xfId="46676"/>
    <cellStyle name="Note 2 2 2 4 3 2 2" xfId="46677"/>
    <cellStyle name="Note 2 2 2 4 3 2 3" xfId="59304"/>
    <cellStyle name="Note 2 2 2 4 3 3" xfId="46678"/>
    <cellStyle name="Note 2 2 2 4 3 4" xfId="46679"/>
    <cellStyle name="Note 2 2 2 4 4" xfId="46680"/>
    <cellStyle name="Note 2 2 2 4 4 2" xfId="46681"/>
    <cellStyle name="Note 2 2 2 4 4 2 2" xfId="46682"/>
    <cellStyle name="Note 2 2 2 4 4 2 3" xfId="59305"/>
    <cellStyle name="Note 2 2 2 4 4 3" xfId="46683"/>
    <cellStyle name="Note 2 2 2 4 4 4" xfId="46684"/>
    <cellStyle name="Note 2 2 2 4 5" xfId="46685"/>
    <cellStyle name="Note 2 2 2 4 5 2" xfId="46686"/>
    <cellStyle name="Note 2 2 2 4 5 3" xfId="59306"/>
    <cellStyle name="Note 2 2 2 4 6" xfId="46687"/>
    <cellStyle name="Note 2 2 2 4 7" xfId="46688"/>
    <cellStyle name="Note 2 2 2 5" xfId="46689"/>
    <cellStyle name="Note 2 2 2 5 2" xfId="46690"/>
    <cellStyle name="Note 2 2 2 5 2 2" xfId="46691"/>
    <cellStyle name="Note 2 2 2 5 2 2 2" xfId="46692"/>
    <cellStyle name="Note 2 2 2 5 2 2 3" xfId="59307"/>
    <cellStyle name="Note 2 2 2 5 2 3" xfId="46693"/>
    <cellStyle name="Note 2 2 2 5 2 4" xfId="46694"/>
    <cellStyle name="Note 2 2 2 5 3" xfId="46695"/>
    <cellStyle name="Note 2 2 2 5 3 2" xfId="46696"/>
    <cellStyle name="Note 2 2 2 5 3 2 2" xfId="46697"/>
    <cellStyle name="Note 2 2 2 5 3 2 3" xfId="59308"/>
    <cellStyle name="Note 2 2 2 5 3 3" xfId="46698"/>
    <cellStyle name="Note 2 2 2 5 3 4" xfId="46699"/>
    <cellStyle name="Note 2 2 2 5 4" xfId="46700"/>
    <cellStyle name="Note 2 2 2 5 4 2" xfId="46701"/>
    <cellStyle name="Note 2 2 2 5 4 3" xfId="59309"/>
    <cellStyle name="Note 2 2 2 5 5" xfId="46702"/>
    <cellStyle name="Note 2 2 2 5 6" xfId="46703"/>
    <cellStyle name="Note 2 2 2 6" xfId="46704"/>
    <cellStyle name="Note 2 2 2 6 2" xfId="46705"/>
    <cellStyle name="Note 2 2 2 6 2 2" xfId="46706"/>
    <cellStyle name="Note 2 2 2 6 2 2 2" xfId="46707"/>
    <cellStyle name="Note 2 2 2 6 2 2 3" xfId="59310"/>
    <cellStyle name="Note 2 2 2 6 2 3" xfId="46708"/>
    <cellStyle name="Note 2 2 2 6 2 4" xfId="46709"/>
    <cellStyle name="Note 2 2 2 6 3" xfId="46710"/>
    <cellStyle name="Note 2 2 2 6 3 2" xfId="46711"/>
    <cellStyle name="Note 2 2 2 6 3 3" xfId="59311"/>
    <cellStyle name="Note 2 2 2 6 4" xfId="46712"/>
    <cellStyle name="Note 2 2 2 6 5" xfId="46713"/>
    <cellStyle name="Note 2 2 2 7" xfId="46714"/>
    <cellStyle name="Note 2 2 2 7 2" xfId="46715"/>
    <cellStyle name="Note 2 2 2 7 2 2" xfId="46716"/>
    <cellStyle name="Note 2 2 2 7 2 3" xfId="59312"/>
    <cellStyle name="Note 2 2 2 7 3" xfId="46717"/>
    <cellStyle name="Note 2 2 2 7 4" xfId="46718"/>
    <cellStyle name="Note 2 2 2 8" xfId="46719"/>
    <cellStyle name="Note 2 2 2 8 2" xfId="46720"/>
    <cellStyle name="Note 2 2 2 8 2 2" xfId="46721"/>
    <cellStyle name="Note 2 2 2 8 2 3" xfId="59313"/>
    <cellStyle name="Note 2 2 2 8 3" xfId="46722"/>
    <cellStyle name="Note 2 2 2 8 4" xfId="46723"/>
    <cellStyle name="Note 2 2 2 9" xfId="46724"/>
    <cellStyle name="Note 2 2 2 9 2" xfId="46725"/>
    <cellStyle name="Note 2 2 2 9 3" xfId="59314"/>
    <cellStyle name="Note 2 2 3" xfId="46726"/>
    <cellStyle name="Note 2 2 3 10" xfId="46727"/>
    <cellStyle name="Note 2 2 3 11" xfId="46728"/>
    <cellStyle name="Note 2 2 3 2" xfId="46729"/>
    <cellStyle name="Note 2 2 3 2 10" xfId="46730"/>
    <cellStyle name="Note 2 2 3 2 2" xfId="46731"/>
    <cellStyle name="Note 2 2 3 2 2 2" xfId="46732"/>
    <cellStyle name="Note 2 2 3 2 2 2 2" xfId="46733"/>
    <cellStyle name="Note 2 2 3 2 2 2 2 2" xfId="46734"/>
    <cellStyle name="Note 2 2 3 2 2 2 2 2 2" xfId="46735"/>
    <cellStyle name="Note 2 2 3 2 2 2 2 2 2 2" xfId="46736"/>
    <cellStyle name="Note 2 2 3 2 2 2 2 2 2 3" xfId="59315"/>
    <cellStyle name="Note 2 2 3 2 2 2 2 2 3" xfId="46737"/>
    <cellStyle name="Note 2 2 3 2 2 2 2 2 4" xfId="46738"/>
    <cellStyle name="Note 2 2 3 2 2 2 2 3" xfId="46739"/>
    <cellStyle name="Note 2 2 3 2 2 2 2 3 2" xfId="46740"/>
    <cellStyle name="Note 2 2 3 2 2 2 2 3 2 2" xfId="46741"/>
    <cellStyle name="Note 2 2 3 2 2 2 2 3 2 3" xfId="59316"/>
    <cellStyle name="Note 2 2 3 2 2 2 2 3 3" xfId="46742"/>
    <cellStyle name="Note 2 2 3 2 2 2 2 3 4" xfId="46743"/>
    <cellStyle name="Note 2 2 3 2 2 2 2 4" xfId="46744"/>
    <cellStyle name="Note 2 2 3 2 2 2 2 4 2" xfId="46745"/>
    <cellStyle name="Note 2 2 3 2 2 2 2 4 3" xfId="59317"/>
    <cellStyle name="Note 2 2 3 2 2 2 2 5" xfId="46746"/>
    <cellStyle name="Note 2 2 3 2 2 2 2 6" xfId="46747"/>
    <cellStyle name="Note 2 2 3 2 2 2 3" xfId="46748"/>
    <cellStyle name="Note 2 2 3 2 2 2 3 2" xfId="46749"/>
    <cellStyle name="Note 2 2 3 2 2 2 3 2 2" xfId="46750"/>
    <cellStyle name="Note 2 2 3 2 2 2 3 2 3" xfId="59318"/>
    <cellStyle name="Note 2 2 3 2 2 2 3 3" xfId="46751"/>
    <cellStyle name="Note 2 2 3 2 2 2 3 4" xfId="46752"/>
    <cellStyle name="Note 2 2 3 2 2 2 4" xfId="46753"/>
    <cellStyle name="Note 2 2 3 2 2 2 4 2" xfId="46754"/>
    <cellStyle name="Note 2 2 3 2 2 2 4 2 2" xfId="46755"/>
    <cellStyle name="Note 2 2 3 2 2 2 4 2 3" xfId="59319"/>
    <cellStyle name="Note 2 2 3 2 2 2 4 3" xfId="46756"/>
    <cellStyle name="Note 2 2 3 2 2 2 4 4" xfId="46757"/>
    <cellStyle name="Note 2 2 3 2 2 2 5" xfId="46758"/>
    <cellStyle name="Note 2 2 3 2 2 2 5 2" xfId="46759"/>
    <cellStyle name="Note 2 2 3 2 2 2 5 3" xfId="59320"/>
    <cellStyle name="Note 2 2 3 2 2 2 6" xfId="46760"/>
    <cellStyle name="Note 2 2 3 2 2 2 7" xfId="46761"/>
    <cellStyle name="Note 2 2 3 2 2 3" xfId="46762"/>
    <cellStyle name="Note 2 2 3 2 2 3 2" xfId="46763"/>
    <cellStyle name="Note 2 2 3 2 2 3 2 2" xfId="46764"/>
    <cellStyle name="Note 2 2 3 2 2 3 2 2 2" xfId="46765"/>
    <cellStyle name="Note 2 2 3 2 2 3 2 2 3" xfId="59321"/>
    <cellStyle name="Note 2 2 3 2 2 3 2 3" xfId="46766"/>
    <cellStyle name="Note 2 2 3 2 2 3 2 4" xfId="46767"/>
    <cellStyle name="Note 2 2 3 2 2 3 3" xfId="46768"/>
    <cellStyle name="Note 2 2 3 2 2 3 3 2" xfId="46769"/>
    <cellStyle name="Note 2 2 3 2 2 3 3 2 2" xfId="46770"/>
    <cellStyle name="Note 2 2 3 2 2 3 3 2 3" xfId="59322"/>
    <cellStyle name="Note 2 2 3 2 2 3 3 3" xfId="46771"/>
    <cellStyle name="Note 2 2 3 2 2 3 3 4" xfId="46772"/>
    <cellStyle name="Note 2 2 3 2 2 3 4" xfId="46773"/>
    <cellStyle name="Note 2 2 3 2 2 3 4 2" xfId="46774"/>
    <cellStyle name="Note 2 2 3 2 2 3 4 3" xfId="59323"/>
    <cellStyle name="Note 2 2 3 2 2 3 5" xfId="46775"/>
    <cellStyle name="Note 2 2 3 2 2 3 6" xfId="46776"/>
    <cellStyle name="Note 2 2 3 2 2 4" xfId="46777"/>
    <cellStyle name="Note 2 2 3 2 2 4 2" xfId="46778"/>
    <cellStyle name="Note 2 2 3 2 2 4 2 2" xfId="46779"/>
    <cellStyle name="Note 2 2 3 2 2 4 2 3" xfId="59324"/>
    <cellStyle name="Note 2 2 3 2 2 4 3" xfId="46780"/>
    <cellStyle name="Note 2 2 3 2 2 4 4" xfId="46781"/>
    <cellStyle name="Note 2 2 3 2 2 5" xfId="46782"/>
    <cellStyle name="Note 2 2 3 2 2 5 2" xfId="46783"/>
    <cellStyle name="Note 2 2 3 2 2 5 2 2" xfId="46784"/>
    <cellStyle name="Note 2 2 3 2 2 5 2 3" xfId="59325"/>
    <cellStyle name="Note 2 2 3 2 2 5 3" xfId="46785"/>
    <cellStyle name="Note 2 2 3 2 2 5 4" xfId="46786"/>
    <cellStyle name="Note 2 2 3 2 2 6" xfId="46787"/>
    <cellStyle name="Note 2 2 3 2 2 6 2" xfId="46788"/>
    <cellStyle name="Note 2 2 3 2 2 6 3" xfId="59326"/>
    <cellStyle name="Note 2 2 3 2 2 7" xfId="46789"/>
    <cellStyle name="Note 2 2 3 2 2 8" xfId="46790"/>
    <cellStyle name="Note 2 2 3 2 3" xfId="46791"/>
    <cellStyle name="Note 2 2 3 2 3 2" xfId="46792"/>
    <cellStyle name="Note 2 2 3 2 3 2 2" xfId="46793"/>
    <cellStyle name="Note 2 2 3 2 3 2 2 2" xfId="46794"/>
    <cellStyle name="Note 2 2 3 2 3 2 2 2 2" xfId="46795"/>
    <cellStyle name="Note 2 2 3 2 3 2 2 2 3" xfId="59327"/>
    <cellStyle name="Note 2 2 3 2 3 2 2 3" xfId="46796"/>
    <cellStyle name="Note 2 2 3 2 3 2 2 4" xfId="46797"/>
    <cellStyle name="Note 2 2 3 2 3 2 3" xfId="46798"/>
    <cellStyle name="Note 2 2 3 2 3 2 3 2" xfId="46799"/>
    <cellStyle name="Note 2 2 3 2 3 2 3 2 2" xfId="46800"/>
    <cellStyle name="Note 2 2 3 2 3 2 3 2 3" xfId="59328"/>
    <cellStyle name="Note 2 2 3 2 3 2 3 3" xfId="46801"/>
    <cellStyle name="Note 2 2 3 2 3 2 3 4" xfId="46802"/>
    <cellStyle name="Note 2 2 3 2 3 2 4" xfId="46803"/>
    <cellStyle name="Note 2 2 3 2 3 2 4 2" xfId="46804"/>
    <cellStyle name="Note 2 2 3 2 3 2 4 3" xfId="59329"/>
    <cellStyle name="Note 2 2 3 2 3 2 5" xfId="46805"/>
    <cellStyle name="Note 2 2 3 2 3 2 6" xfId="46806"/>
    <cellStyle name="Note 2 2 3 2 3 3" xfId="46807"/>
    <cellStyle name="Note 2 2 3 2 3 3 2" xfId="46808"/>
    <cellStyle name="Note 2 2 3 2 3 3 2 2" xfId="46809"/>
    <cellStyle name="Note 2 2 3 2 3 3 2 3" xfId="59330"/>
    <cellStyle name="Note 2 2 3 2 3 3 3" xfId="46810"/>
    <cellStyle name="Note 2 2 3 2 3 3 4" xfId="46811"/>
    <cellStyle name="Note 2 2 3 2 3 4" xfId="46812"/>
    <cellStyle name="Note 2 2 3 2 3 4 2" xfId="46813"/>
    <cellStyle name="Note 2 2 3 2 3 4 2 2" xfId="46814"/>
    <cellStyle name="Note 2 2 3 2 3 4 2 3" xfId="59331"/>
    <cellStyle name="Note 2 2 3 2 3 4 3" xfId="46815"/>
    <cellStyle name="Note 2 2 3 2 3 4 4" xfId="46816"/>
    <cellStyle name="Note 2 2 3 2 3 5" xfId="46817"/>
    <cellStyle name="Note 2 2 3 2 3 5 2" xfId="46818"/>
    <cellStyle name="Note 2 2 3 2 3 5 3" xfId="59332"/>
    <cellStyle name="Note 2 2 3 2 3 6" xfId="46819"/>
    <cellStyle name="Note 2 2 3 2 3 7" xfId="46820"/>
    <cellStyle name="Note 2 2 3 2 4" xfId="46821"/>
    <cellStyle name="Note 2 2 3 2 4 2" xfId="46822"/>
    <cellStyle name="Note 2 2 3 2 4 2 2" xfId="46823"/>
    <cellStyle name="Note 2 2 3 2 4 2 2 2" xfId="46824"/>
    <cellStyle name="Note 2 2 3 2 4 2 2 3" xfId="59333"/>
    <cellStyle name="Note 2 2 3 2 4 2 3" xfId="46825"/>
    <cellStyle name="Note 2 2 3 2 4 2 4" xfId="46826"/>
    <cellStyle name="Note 2 2 3 2 4 3" xfId="46827"/>
    <cellStyle name="Note 2 2 3 2 4 3 2" xfId="46828"/>
    <cellStyle name="Note 2 2 3 2 4 3 2 2" xfId="46829"/>
    <cellStyle name="Note 2 2 3 2 4 3 2 3" xfId="59334"/>
    <cellStyle name="Note 2 2 3 2 4 3 3" xfId="46830"/>
    <cellStyle name="Note 2 2 3 2 4 3 4" xfId="46831"/>
    <cellStyle name="Note 2 2 3 2 4 4" xfId="46832"/>
    <cellStyle name="Note 2 2 3 2 4 4 2" xfId="46833"/>
    <cellStyle name="Note 2 2 3 2 4 4 3" xfId="59335"/>
    <cellStyle name="Note 2 2 3 2 4 5" xfId="46834"/>
    <cellStyle name="Note 2 2 3 2 4 6" xfId="46835"/>
    <cellStyle name="Note 2 2 3 2 5" xfId="46836"/>
    <cellStyle name="Note 2 2 3 2 5 2" xfId="46837"/>
    <cellStyle name="Note 2 2 3 2 5 2 2" xfId="46838"/>
    <cellStyle name="Note 2 2 3 2 5 2 2 2" xfId="46839"/>
    <cellStyle name="Note 2 2 3 2 5 2 2 3" xfId="59336"/>
    <cellStyle name="Note 2 2 3 2 5 2 3" xfId="46840"/>
    <cellStyle name="Note 2 2 3 2 5 2 4" xfId="46841"/>
    <cellStyle name="Note 2 2 3 2 5 3" xfId="46842"/>
    <cellStyle name="Note 2 2 3 2 5 3 2" xfId="46843"/>
    <cellStyle name="Note 2 2 3 2 5 3 3" xfId="59337"/>
    <cellStyle name="Note 2 2 3 2 5 4" xfId="46844"/>
    <cellStyle name="Note 2 2 3 2 5 5" xfId="46845"/>
    <cellStyle name="Note 2 2 3 2 6" xfId="46846"/>
    <cellStyle name="Note 2 2 3 2 6 2" xfId="46847"/>
    <cellStyle name="Note 2 2 3 2 6 2 2" xfId="46848"/>
    <cellStyle name="Note 2 2 3 2 6 2 3" xfId="59338"/>
    <cellStyle name="Note 2 2 3 2 6 3" xfId="46849"/>
    <cellStyle name="Note 2 2 3 2 6 4" xfId="46850"/>
    <cellStyle name="Note 2 2 3 2 7" xfId="46851"/>
    <cellStyle name="Note 2 2 3 2 7 2" xfId="46852"/>
    <cellStyle name="Note 2 2 3 2 7 2 2" xfId="46853"/>
    <cellStyle name="Note 2 2 3 2 7 2 3" xfId="59339"/>
    <cellStyle name="Note 2 2 3 2 7 3" xfId="46854"/>
    <cellStyle name="Note 2 2 3 2 7 4" xfId="46855"/>
    <cellStyle name="Note 2 2 3 2 8" xfId="46856"/>
    <cellStyle name="Note 2 2 3 2 8 2" xfId="46857"/>
    <cellStyle name="Note 2 2 3 2 8 3" xfId="59340"/>
    <cellStyle name="Note 2 2 3 2 9" xfId="46858"/>
    <cellStyle name="Note 2 2 3 3" xfId="46859"/>
    <cellStyle name="Note 2 2 3 3 2" xfId="46860"/>
    <cellStyle name="Note 2 2 3 3 2 2" xfId="46861"/>
    <cellStyle name="Note 2 2 3 3 2 2 2" xfId="46862"/>
    <cellStyle name="Note 2 2 3 3 2 2 2 2" xfId="46863"/>
    <cellStyle name="Note 2 2 3 3 2 2 2 2 2" xfId="46864"/>
    <cellStyle name="Note 2 2 3 3 2 2 2 2 3" xfId="59341"/>
    <cellStyle name="Note 2 2 3 3 2 2 2 3" xfId="46865"/>
    <cellStyle name="Note 2 2 3 3 2 2 2 4" xfId="46866"/>
    <cellStyle name="Note 2 2 3 3 2 2 3" xfId="46867"/>
    <cellStyle name="Note 2 2 3 3 2 2 3 2" xfId="46868"/>
    <cellStyle name="Note 2 2 3 3 2 2 3 2 2" xfId="46869"/>
    <cellStyle name="Note 2 2 3 3 2 2 3 2 3" xfId="59342"/>
    <cellStyle name="Note 2 2 3 3 2 2 3 3" xfId="46870"/>
    <cellStyle name="Note 2 2 3 3 2 2 3 4" xfId="46871"/>
    <cellStyle name="Note 2 2 3 3 2 2 4" xfId="46872"/>
    <cellStyle name="Note 2 2 3 3 2 2 4 2" xfId="46873"/>
    <cellStyle name="Note 2 2 3 3 2 2 4 3" xfId="59343"/>
    <cellStyle name="Note 2 2 3 3 2 2 5" xfId="46874"/>
    <cellStyle name="Note 2 2 3 3 2 2 6" xfId="46875"/>
    <cellStyle name="Note 2 2 3 3 2 3" xfId="46876"/>
    <cellStyle name="Note 2 2 3 3 2 3 2" xfId="46877"/>
    <cellStyle name="Note 2 2 3 3 2 3 2 2" xfId="46878"/>
    <cellStyle name="Note 2 2 3 3 2 3 2 3" xfId="59344"/>
    <cellStyle name="Note 2 2 3 3 2 3 3" xfId="46879"/>
    <cellStyle name="Note 2 2 3 3 2 3 4" xfId="46880"/>
    <cellStyle name="Note 2 2 3 3 2 4" xfId="46881"/>
    <cellStyle name="Note 2 2 3 3 2 4 2" xfId="46882"/>
    <cellStyle name="Note 2 2 3 3 2 4 2 2" xfId="46883"/>
    <cellStyle name="Note 2 2 3 3 2 4 2 3" xfId="59345"/>
    <cellStyle name="Note 2 2 3 3 2 4 3" xfId="46884"/>
    <cellStyle name="Note 2 2 3 3 2 4 4" xfId="46885"/>
    <cellStyle name="Note 2 2 3 3 2 5" xfId="46886"/>
    <cellStyle name="Note 2 2 3 3 2 5 2" xfId="46887"/>
    <cellStyle name="Note 2 2 3 3 2 5 3" xfId="59346"/>
    <cellStyle name="Note 2 2 3 3 2 6" xfId="46888"/>
    <cellStyle name="Note 2 2 3 3 2 7" xfId="46889"/>
    <cellStyle name="Note 2 2 3 3 3" xfId="46890"/>
    <cellStyle name="Note 2 2 3 3 3 2" xfId="46891"/>
    <cellStyle name="Note 2 2 3 3 3 2 2" xfId="46892"/>
    <cellStyle name="Note 2 2 3 3 3 2 2 2" xfId="46893"/>
    <cellStyle name="Note 2 2 3 3 3 2 2 3" xfId="59347"/>
    <cellStyle name="Note 2 2 3 3 3 2 3" xfId="46894"/>
    <cellStyle name="Note 2 2 3 3 3 2 4" xfId="46895"/>
    <cellStyle name="Note 2 2 3 3 3 3" xfId="46896"/>
    <cellStyle name="Note 2 2 3 3 3 3 2" xfId="46897"/>
    <cellStyle name="Note 2 2 3 3 3 3 2 2" xfId="46898"/>
    <cellStyle name="Note 2 2 3 3 3 3 2 3" xfId="59348"/>
    <cellStyle name="Note 2 2 3 3 3 3 3" xfId="46899"/>
    <cellStyle name="Note 2 2 3 3 3 3 4" xfId="46900"/>
    <cellStyle name="Note 2 2 3 3 3 4" xfId="46901"/>
    <cellStyle name="Note 2 2 3 3 3 4 2" xfId="46902"/>
    <cellStyle name="Note 2 2 3 3 3 4 3" xfId="59349"/>
    <cellStyle name="Note 2 2 3 3 3 5" xfId="46903"/>
    <cellStyle name="Note 2 2 3 3 3 6" xfId="46904"/>
    <cellStyle name="Note 2 2 3 3 4" xfId="46905"/>
    <cellStyle name="Note 2 2 3 3 4 2" xfId="46906"/>
    <cellStyle name="Note 2 2 3 3 4 2 2" xfId="46907"/>
    <cellStyle name="Note 2 2 3 3 4 2 3" xfId="59350"/>
    <cellStyle name="Note 2 2 3 3 4 3" xfId="46908"/>
    <cellStyle name="Note 2 2 3 3 4 4" xfId="46909"/>
    <cellStyle name="Note 2 2 3 3 5" xfId="46910"/>
    <cellStyle name="Note 2 2 3 3 5 2" xfId="46911"/>
    <cellStyle name="Note 2 2 3 3 5 2 2" xfId="46912"/>
    <cellStyle name="Note 2 2 3 3 5 2 3" xfId="59351"/>
    <cellStyle name="Note 2 2 3 3 5 3" xfId="46913"/>
    <cellStyle name="Note 2 2 3 3 5 4" xfId="46914"/>
    <cellStyle name="Note 2 2 3 3 6" xfId="46915"/>
    <cellStyle name="Note 2 2 3 3 6 2" xfId="46916"/>
    <cellStyle name="Note 2 2 3 3 6 3" xfId="59352"/>
    <cellStyle name="Note 2 2 3 3 7" xfId="46917"/>
    <cellStyle name="Note 2 2 3 3 8" xfId="46918"/>
    <cellStyle name="Note 2 2 3 4" xfId="46919"/>
    <cellStyle name="Note 2 2 3 4 2" xfId="46920"/>
    <cellStyle name="Note 2 2 3 4 2 2" xfId="46921"/>
    <cellStyle name="Note 2 2 3 4 2 2 2" xfId="46922"/>
    <cellStyle name="Note 2 2 3 4 2 2 2 2" xfId="46923"/>
    <cellStyle name="Note 2 2 3 4 2 2 2 3" xfId="59353"/>
    <cellStyle name="Note 2 2 3 4 2 2 3" xfId="46924"/>
    <cellStyle name="Note 2 2 3 4 2 2 4" xfId="46925"/>
    <cellStyle name="Note 2 2 3 4 2 3" xfId="46926"/>
    <cellStyle name="Note 2 2 3 4 2 3 2" xfId="46927"/>
    <cellStyle name="Note 2 2 3 4 2 3 2 2" xfId="46928"/>
    <cellStyle name="Note 2 2 3 4 2 3 2 3" xfId="59354"/>
    <cellStyle name="Note 2 2 3 4 2 3 3" xfId="46929"/>
    <cellStyle name="Note 2 2 3 4 2 3 4" xfId="46930"/>
    <cellStyle name="Note 2 2 3 4 2 4" xfId="46931"/>
    <cellStyle name="Note 2 2 3 4 2 4 2" xfId="46932"/>
    <cellStyle name="Note 2 2 3 4 2 4 3" xfId="59355"/>
    <cellStyle name="Note 2 2 3 4 2 5" xfId="46933"/>
    <cellStyle name="Note 2 2 3 4 2 6" xfId="46934"/>
    <cellStyle name="Note 2 2 3 4 3" xfId="46935"/>
    <cellStyle name="Note 2 2 3 4 3 2" xfId="46936"/>
    <cellStyle name="Note 2 2 3 4 3 2 2" xfId="46937"/>
    <cellStyle name="Note 2 2 3 4 3 2 3" xfId="59356"/>
    <cellStyle name="Note 2 2 3 4 3 3" xfId="46938"/>
    <cellStyle name="Note 2 2 3 4 3 4" xfId="46939"/>
    <cellStyle name="Note 2 2 3 4 4" xfId="46940"/>
    <cellStyle name="Note 2 2 3 4 4 2" xfId="46941"/>
    <cellStyle name="Note 2 2 3 4 4 2 2" xfId="46942"/>
    <cellStyle name="Note 2 2 3 4 4 2 3" xfId="59357"/>
    <cellStyle name="Note 2 2 3 4 4 3" xfId="46943"/>
    <cellStyle name="Note 2 2 3 4 4 4" xfId="46944"/>
    <cellStyle name="Note 2 2 3 4 5" xfId="46945"/>
    <cellStyle name="Note 2 2 3 4 5 2" xfId="46946"/>
    <cellStyle name="Note 2 2 3 4 5 3" xfId="59358"/>
    <cellStyle name="Note 2 2 3 4 6" xfId="46947"/>
    <cellStyle name="Note 2 2 3 4 7" xfId="46948"/>
    <cellStyle name="Note 2 2 3 5" xfId="46949"/>
    <cellStyle name="Note 2 2 3 5 2" xfId="46950"/>
    <cellStyle name="Note 2 2 3 5 2 2" xfId="46951"/>
    <cellStyle name="Note 2 2 3 5 2 2 2" xfId="46952"/>
    <cellStyle name="Note 2 2 3 5 2 2 3" xfId="59359"/>
    <cellStyle name="Note 2 2 3 5 2 3" xfId="46953"/>
    <cellStyle name="Note 2 2 3 5 2 4" xfId="46954"/>
    <cellStyle name="Note 2 2 3 5 3" xfId="46955"/>
    <cellStyle name="Note 2 2 3 5 3 2" xfId="46956"/>
    <cellStyle name="Note 2 2 3 5 3 2 2" xfId="46957"/>
    <cellStyle name="Note 2 2 3 5 3 2 3" xfId="59360"/>
    <cellStyle name="Note 2 2 3 5 3 3" xfId="46958"/>
    <cellStyle name="Note 2 2 3 5 3 4" xfId="46959"/>
    <cellStyle name="Note 2 2 3 5 4" xfId="46960"/>
    <cellStyle name="Note 2 2 3 5 4 2" xfId="46961"/>
    <cellStyle name="Note 2 2 3 5 4 3" xfId="59361"/>
    <cellStyle name="Note 2 2 3 5 5" xfId="46962"/>
    <cellStyle name="Note 2 2 3 5 6" xfId="46963"/>
    <cellStyle name="Note 2 2 3 6" xfId="46964"/>
    <cellStyle name="Note 2 2 3 6 2" xfId="46965"/>
    <cellStyle name="Note 2 2 3 6 2 2" xfId="46966"/>
    <cellStyle name="Note 2 2 3 6 2 2 2" xfId="46967"/>
    <cellStyle name="Note 2 2 3 6 2 2 3" xfId="59362"/>
    <cellStyle name="Note 2 2 3 6 2 3" xfId="46968"/>
    <cellStyle name="Note 2 2 3 6 2 4" xfId="46969"/>
    <cellStyle name="Note 2 2 3 6 3" xfId="46970"/>
    <cellStyle name="Note 2 2 3 6 3 2" xfId="46971"/>
    <cellStyle name="Note 2 2 3 6 3 3" xfId="59363"/>
    <cellStyle name="Note 2 2 3 6 4" xfId="46972"/>
    <cellStyle name="Note 2 2 3 6 5" xfId="46973"/>
    <cellStyle name="Note 2 2 3 7" xfId="46974"/>
    <cellStyle name="Note 2 2 3 7 2" xfId="46975"/>
    <cellStyle name="Note 2 2 3 7 2 2" xfId="46976"/>
    <cellStyle name="Note 2 2 3 7 2 3" xfId="59364"/>
    <cellStyle name="Note 2 2 3 7 3" xfId="46977"/>
    <cellStyle name="Note 2 2 3 7 4" xfId="46978"/>
    <cellStyle name="Note 2 2 3 8" xfId="46979"/>
    <cellStyle name="Note 2 2 3 8 2" xfId="46980"/>
    <cellStyle name="Note 2 2 3 8 2 2" xfId="46981"/>
    <cellStyle name="Note 2 2 3 8 2 3" xfId="59365"/>
    <cellStyle name="Note 2 2 3 8 3" xfId="46982"/>
    <cellStyle name="Note 2 2 3 8 4" xfId="46983"/>
    <cellStyle name="Note 2 2 3 9" xfId="46984"/>
    <cellStyle name="Note 2 2 3 9 2" xfId="46985"/>
    <cellStyle name="Note 2 2 3 9 3" xfId="59366"/>
    <cellStyle name="Note 2 2 4" xfId="46986"/>
    <cellStyle name="Note 2 2 4 10" xfId="46987"/>
    <cellStyle name="Note 2 2 4 2" xfId="46988"/>
    <cellStyle name="Note 2 2 4 2 2" xfId="46989"/>
    <cellStyle name="Note 2 2 4 2 2 2" xfId="46990"/>
    <cellStyle name="Note 2 2 4 2 2 2 2" xfId="46991"/>
    <cellStyle name="Note 2 2 4 2 2 2 2 2" xfId="46992"/>
    <cellStyle name="Note 2 2 4 2 2 2 2 2 2" xfId="46993"/>
    <cellStyle name="Note 2 2 4 2 2 2 2 2 3" xfId="59367"/>
    <cellStyle name="Note 2 2 4 2 2 2 2 3" xfId="46994"/>
    <cellStyle name="Note 2 2 4 2 2 2 2 4" xfId="46995"/>
    <cellStyle name="Note 2 2 4 2 2 2 3" xfId="46996"/>
    <cellStyle name="Note 2 2 4 2 2 2 3 2" xfId="46997"/>
    <cellStyle name="Note 2 2 4 2 2 2 3 2 2" xfId="46998"/>
    <cellStyle name="Note 2 2 4 2 2 2 3 2 3" xfId="59368"/>
    <cellStyle name="Note 2 2 4 2 2 2 3 3" xfId="46999"/>
    <cellStyle name="Note 2 2 4 2 2 2 3 4" xfId="47000"/>
    <cellStyle name="Note 2 2 4 2 2 2 4" xfId="47001"/>
    <cellStyle name="Note 2 2 4 2 2 2 4 2" xfId="47002"/>
    <cellStyle name="Note 2 2 4 2 2 2 4 3" xfId="59369"/>
    <cellStyle name="Note 2 2 4 2 2 2 5" xfId="47003"/>
    <cellStyle name="Note 2 2 4 2 2 2 6" xfId="47004"/>
    <cellStyle name="Note 2 2 4 2 2 3" xfId="47005"/>
    <cellStyle name="Note 2 2 4 2 2 3 2" xfId="47006"/>
    <cellStyle name="Note 2 2 4 2 2 3 2 2" xfId="47007"/>
    <cellStyle name="Note 2 2 4 2 2 3 2 3" xfId="59370"/>
    <cellStyle name="Note 2 2 4 2 2 3 3" xfId="47008"/>
    <cellStyle name="Note 2 2 4 2 2 3 4" xfId="47009"/>
    <cellStyle name="Note 2 2 4 2 2 4" xfId="47010"/>
    <cellStyle name="Note 2 2 4 2 2 4 2" xfId="47011"/>
    <cellStyle name="Note 2 2 4 2 2 4 2 2" xfId="47012"/>
    <cellStyle name="Note 2 2 4 2 2 4 2 3" xfId="59371"/>
    <cellStyle name="Note 2 2 4 2 2 4 3" xfId="47013"/>
    <cellStyle name="Note 2 2 4 2 2 4 4" xfId="47014"/>
    <cellStyle name="Note 2 2 4 2 2 5" xfId="47015"/>
    <cellStyle name="Note 2 2 4 2 2 5 2" xfId="47016"/>
    <cellStyle name="Note 2 2 4 2 2 5 3" xfId="59372"/>
    <cellStyle name="Note 2 2 4 2 2 6" xfId="47017"/>
    <cellStyle name="Note 2 2 4 2 2 7" xfId="47018"/>
    <cellStyle name="Note 2 2 4 2 3" xfId="47019"/>
    <cellStyle name="Note 2 2 4 2 3 2" xfId="47020"/>
    <cellStyle name="Note 2 2 4 2 3 2 2" xfId="47021"/>
    <cellStyle name="Note 2 2 4 2 3 2 2 2" xfId="47022"/>
    <cellStyle name="Note 2 2 4 2 3 2 2 3" xfId="59373"/>
    <cellStyle name="Note 2 2 4 2 3 2 3" xfId="47023"/>
    <cellStyle name="Note 2 2 4 2 3 2 4" xfId="47024"/>
    <cellStyle name="Note 2 2 4 2 3 3" xfId="47025"/>
    <cellStyle name="Note 2 2 4 2 3 3 2" xfId="47026"/>
    <cellStyle name="Note 2 2 4 2 3 3 2 2" xfId="47027"/>
    <cellStyle name="Note 2 2 4 2 3 3 2 3" xfId="59374"/>
    <cellStyle name="Note 2 2 4 2 3 3 3" xfId="47028"/>
    <cellStyle name="Note 2 2 4 2 3 3 4" xfId="47029"/>
    <cellStyle name="Note 2 2 4 2 3 4" xfId="47030"/>
    <cellStyle name="Note 2 2 4 2 3 4 2" xfId="47031"/>
    <cellStyle name="Note 2 2 4 2 3 4 3" xfId="59375"/>
    <cellStyle name="Note 2 2 4 2 3 5" xfId="47032"/>
    <cellStyle name="Note 2 2 4 2 3 6" xfId="47033"/>
    <cellStyle name="Note 2 2 4 2 4" xfId="47034"/>
    <cellStyle name="Note 2 2 4 2 4 2" xfId="47035"/>
    <cellStyle name="Note 2 2 4 2 4 2 2" xfId="47036"/>
    <cellStyle name="Note 2 2 4 2 4 2 3" xfId="59376"/>
    <cellStyle name="Note 2 2 4 2 4 3" xfId="47037"/>
    <cellStyle name="Note 2 2 4 2 4 4" xfId="47038"/>
    <cellStyle name="Note 2 2 4 2 5" xfId="47039"/>
    <cellStyle name="Note 2 2 4 2 5 2" xfId="47040"/>
    <cellStyle name="Note 2 2 4 2 5 2 2" xfId="47041"/>
    <cellStyle name="Note 2 2 4 2 5 2 3" xfId="59377"/>
    <cellStyle name="Note 2 2 4 2 5 3" xfId="47042"/>
    <cellStyle name="Note 2 2 4 2 5 4" xfId="47043"/>
    <cellStyle name="Note 2 2 4 2 6" xfId="47044"/>
    <cellStyle name="Note 2 2 4 2 6 2" xfId="47045"/>
    <cellStyle name="Note 2 2 4 2 6 3" xfId="59378"/>
    <cellStyle name="Note 2 2 4 2 7" xfId="47046"/>
    <cellStyle name="Note 2 2 4 2 8" xfId="47047"/>
    <cellStyle name="Note 2 2 4 3" xfId="47048"/>
    <cellStyle name="Note 2 2 4 3 2" xfId="47049"/>
    <cellStyle name="Note 2 2 4 3 2 2" xfId="47050"/>
    <cellStyle name="Note 2 2 4 3 2 2 2" xfId="47051"/>
    <cellStyle name="Note 2 2 4 3 2 2 2 2" xfId="47052"/>
    <cellStyle name="Note 2 2 4 3 2 2 2 3" xfId="59379"/>
    <cellStyle name="Note 2 2 4 3 2 2 3" xfId="47053"/>
    <cellStyle name="Note 2 2 4 3 2 2 4" xfId="47054"/>
    <cellStyle name="Note 2 2 4 3 2 3" xfId="47055"/>
    <cellStyle name="Note 2 2 4 3 2 3 2" xfId="47056"/>
    <cellStyle name="Note 2 2 4 3 2 3 2 2" xfId="47057"/>
    <cellStyle name="Note 2 2 4 3 2 3 2 3" xfId="59380"/>
    <cellStyle name="Note 2 2 4 3 2 3 3" xfId="47058"/>
    <cellStyle name="Note 2 2 4 3 2 3 4" xfId="47059"/>
    <cellStyle name="Note 2 2 4 3 2 4" xfId="47060"/>
    <cellStyle name="Note 2 2 4 3 2 4 2" xfId="47061"/>
    <cellStyle name="Note 2 2 4 3 2 4 3" xfId="59381"/>
    <cellStyle name="Note 2 2 4 3 2 5" xfId="47062"/>
    <cellStyle name="Note 2 2 4 3 2 6" xfId="47063"/>
    <cellStyle name="Note 2 2 4 3 3" xfId="47064"/>
    <cellStyle name="Note 2 2 4 3 3 2" xfId="47065"/>
    <cellStyle name="Note 2 2 4 3 3 2 2" xfId="47066"/>
    <cellStyle name="Note 2 2 4 3 3 2 3" xfId="59382"/>
    <cellStyle name="Note 2 2 4 3 3 3" xfId="47067"/>
    <cellStyle name="Note 2 2 4 3 3 4" xfId="47068"/>
    <cellStyle name="Note 2 2 4 3 4" xfId="47069"/>
    <cellStyle name="Note 2 2 4 3 4 2" xfId="47070"/>
    <cellStyle name="Note 2 2 4 3 4 2 2" xfId="47071"/>
    <cellStyle name="Note 2 2 4 3 4 2 3" xfId="59383"/>
    <cellStyle name="Note 2 2 4 3 4 3" xfId="47072"/>
    <cellStyle name="Note 2 2 4 3 4 4" xfId="47073"/>
    <cellStyle name="Note 2 2 4 3 5" xfId="47074"/>
    <cellStyle name="Note 2 2 4 3 5 2" xfId="47075"/>
    <cellStyle name="Note 2 2 4 3 5 3" xfId="59384"/>
    <cellStyle name="Note 2 2 4 3 6" xfId="47076"/>
    <cellStyle name="Note 2 2 4 3 7" xfId="47077"/>
    <cellStyle name="Note 2 2 4 4" xfId="47078"/>
    <cellStyle name="Note 2 2 4 4 2" xfId="47079"/>
    <cellStyle name="Note 2 2 4 4 2 2" xfId="47080"/>
    <cellStyle name="Note 2 2 4 4 2 2 2" xfId="47081"/>
    <cellStyle name="Note 2 2 4 4 2 2 3" xfId="59385"/>
    <cellStyle name="Note 2 2 4 4 2 3" xfId="47082"/>
    <cellStyle name="Note 2 2 4 4 2 4" xfId="47083"/>
    <cellStyle name="Note 2 2 4 4 3" xfId="47084"/>
    <cellStyle name="Note 2 2 4 4 3 2" xfId="47085"/>
    <cellStyle name="Note 2 2 4 4 3 2 2" xfId="47086"/>
    <cellStyle name="Note 2 2 4 4 3 2 3" xfId="59386"/>
    <cellStyle name="Note 2 2 4 4 3 3" xfId="47087"/>
    <cellStyle name="Note 2 2 4 4 3 4" xfId="47088"/>
    <cellStyle name="Note 2 2 4 4 4" xfId="47089"/>
    <cellStyle name="Note 2 2 4 4 4 2" xfId="47090"/>
    <cellStyle name="Note 2 2 4 4 4 3" xfId="59387"/>
    <cellStyle name="Note 2 2 4 4 5" xfId="47091"/>
    <cellStyle name="Note 2 2 4 4 6" xfId="47092"/>
    <cellStyle name="Note 2 2 4 5" xfId="47093"/>
    <cellStyle name="Note 2 2 4 5 2" xfId="47094"/>
    <cellStyle name="Note 2 2 4 5 2 2" xfId="47095"/>
    <cellStyle name="Note 2 2 4 5 2 2 2" xfId="47096"/>
    <cellStyle name="Note 2 2 4 5 2 2 3" xfId="59388"/>
    <cellStyle name="Note 2 2 4 5 2 3" xfId="47097"/>
    <cellStyle name="Note 2 2 4 5 2 4" xfId="47098"/>
    <cellStyle name="Note 2 2 4 5 3" xfId="47099"/>
    <cellStyle name="Note 2 2 4 5 3 2" xfId="47100"/>
    <cellStyle name="Note 2 2 4 5 3 3" xfId="59389"/>
    <cellStyle name="Note 2 2 4 5 4" xfId="47101"/>
    <cellStyle name="Note 2 2 4 5 5" xfId="47102"/>
    <cellStyle name="Note 2 2 4 6" xfId="47103"/>
    <cellStyle name="Note 2 2 4 6 2" xfId="47104"/>
    <cellStyle name="Note 2 2 4 6 2 2" xfId="47105"/>
    <cellStyle name="Note 2 2 4 6 2 3" xfId="59390"/>
    <cellStyle name="Note 2 2 4 6 3" xfId="47106"/>
    <cellStyle name="Note 2 2 4 6 4" xfId="47107"/>
    <cellStyle name="Note 2 2 4 7" xfId="47108"/>
    <cellStyle name="Note 2 2 4 7 2" xfId="47109"/>
    <cellStyle name="Note 2 2 4 7 2 2" xfId="47110"/>
    <cellStyle name="Note 2 2 4 7 2 3" xfId="59391"/>
    <cellStyle name="Note 2 2 4 7 3" xfId="47111"/>
    <cellStyle name="Note 2 2 4 7 4" xfId="47112"/>
    <cellStyle name="Note 2 2 4 8" xfId="47113"/>
    <cellStyle name="Note 2 2 4 8 2" xfId="47114"/>
    <cellStyle name="Note 2 2 4 8 3" xfId="59392"/>
    <cellStyle name="Note 2 2 4 9" xfId="47115"/>
    <cellStyle name="Note 2 2 5" xfId="47116"/>
    <cellStyle name="Note 2 2 5 10" xfId="47117"/>
    <cellStyle name="Note 2 2 5 2" xfId="47118"/>
    <cellStyle name="Note 2 2 5 2 2" xfId="47119"/>
    <cellStyle name="Note 2 2 5 2 2 2" xfId="47120"/>
    <cellStyle name="Note 2 2 5 2 2 2 2" xfId="47121"/>
    <cellStyle name="Note 2 2 5 2 2 2 2 2" xfId="47122"/>
    <cellStyle name="Note 2 2 5 2 2 2 2 2 2" xfId="47123"/>
    <cellStyle name="Note 2 2 5 2 2 2 2 2 3" xfId="59393"/>
    <cellStyle name="Note 2 2 5 2 2 2 2 3" xfId="47124"/>
    <cellStyle name="Note 2 2 5 2 2 2 2 4" xfId="47125"/>
    <cellStyle name="Note 2 2 5 2 2 2 3" xfId="47126"/>
    <cellStyle name="Note 2 2 5 2 2 2 3 2" xfId="47127"/>
    <cellStyle name="Note 2 2 5 2 2 2 3 2 2" xfId="47128"/>
    <cellStyle name="Note 2 2 5 2 2 2 3 2 3" xfId="59394"/>
    <cellStyle name="Note 2 2 5 2 2 2 3 3" xfId="47129"/>
    <cellStyle name="Note 2 2 5 2 2 2 3 4" xfId="47130"/>
    <cellStyle name="Note 2 2 5 2 2 2 4" xfId="47131"/>
    <cellStyle name="Note 2 2 5 2 2 2 4 2" xfId="47132"/>
    <cellStyle name="Note 2 2 5 2 2 2 4 3" xfId="59395"/>
    <cellStyle name="Note 2 2 5 2 2 2 5" xfId="47133"/>
    <cellStyle name="Note 2 2 5 2 2 2 6" xfId="47134"/>
    <cellStyle name="Note 2 2 5 2 2 3" xfId="47135"/>
    <cellStyle name="Note 2 2 5 2 2 3 2" xfId="47136"/>
    <cellStyle name="Note 2 2 5 2 2 3 2 2" xfId="47137"/>
    <cellStyle name="Note 2 2 5 2 2 3 2 3" xfId="59396"/>
    <cellStyle name="Note 2 2 5 2 2 3 3" xfId="47138"/>
    <cellStyle name="Note 2 2 5 2 2 3 4" xfId="47139"/>
    <cellStyle name="Note 2 2 5 2 2 4" xfId="47140"/>
    <cellStyle name="Note 2 2 5 2 2 4 2" xfId="47141"/>
    <cellStyle name="Note 2 2 5 2 2 4 2 2" xfId="47142"/>
    <cellStyle name="Note 2 2 5 2 2 4 2 3" xfId="59397"/>
    <cellStyle name="Note 2 2 5 2 2 4 3" xfId="47143"/>
    <cellStyle name="Note 2 2 5 2 2 4 4" xfId="47144"/>
    <cellStyle name="Note 2 2 5 2 2 5" xfId="47145"/>
    <cellStyle name="Note 2 2 5 2 2 5 2" xfId="47146"/>
    <cellStyle name="Note 2 2 5 2 2 5 3" xfId="59398"/>
    <cellStyle name="Note 2 2 5 2 2 6" xfId="47147"/>
    <cellStyle name="Note 2 2 5 2 2 7" xfId="47148"/>
    <cellStyle name="Note 2 2 5 2 3" xfId="47149"/>
    <cellStyle name="Note 2 2 5 2 3 2" xfId="47150"/>
    <cellStyle name="Note 2 2 5 2 3 2 2" xfId="47151"/>
    <cellStyle name="Note 2 2 5 2 3 2 2 2" xfId="47152"/>
    <cellStyle name="Note 2 2 5 2 3 2 2 3" xfId="59399"/>
    <cellStyle name="Note 2 2 5 2 3 2 3" xfId="47153"/>
    <cellStyle name="Note 2 2 5 2 3 2 4" xfId="47154"/>
    <cellStyle name="Note 2 2 5 2 3 3" xfId="47155"/>
    <cellStyle name="Note 2 2 5 2 3 3 2" xfId="47156"/>
    <cellStyle name="Note 2 2 5 2 3 3 2 2" xfId="47157"/>
    <cellStyle name="Note 2 2 5 2 3 3 2 3" xfId="59400"/>
    <cellStyle name="Note 2 2 5 2 3 3 3" xfId="47158"/>
    <cellStyle name="Note 2 2 5 2 3 3 4" xfId="47159"/>
    <cellStyle name="Note 2 2 5 2 3 4" xfId="47160"/>
    <cellStyle name="Note 2 2 5 2 3 4 2" xfId="47161"/>
    <cellStyle name="Note 2 2 5 2 3 4 3" xfId="59401"/>
    <cellStyle name="Note 2 2 5 2 3 5" xfId="47162"/>
    <cellStyle name="Note 2 2 5 2 3 6" xfId="47163"/>
    <cellStyle name="Note 2 2 5 2 4" xfId="47164"/>
    <cellStyle name="Note 2 2 5 2 4 2" xfId="47165"/>
    <cellStyle name="Note 2 2 5 2 4 2 2" xfId="47166"/>
    <cellStyle name="Note 2 2 5 2 4 2 3" xfId="59402"/>
    <cellStyle name="Note 2 2 5 2 4 3" xfId="47167"/>
    <cellStyle name="Note 2 2 5 2 4 4" xfId="47168"/>
    <cellStyle name="Note 2 2 5 2 5" xfId="47169"/>
    <cellStyle name="Note 2 2 5 2 5 2" xfId="47170"/>
    <cellStyle name="Note 2 2 5 2 5 2 2" xfId="47171"/>
    <cellStyle name="Note 2 2 5 2 5 2 3" xfId="59403"/>
    <cellStyle name="Note 2 2 5 2 5 3" xfId="47172"/>
    <cellStyle name="Note 2 2 5 2 5 4" xfId="47173"/>
    <cellStyle name="Note 2 2 5 2 6" xfId="47174"/>
    <cellStyle name="Note 2 2 5 2 6 2" xfId="47175"/>
    <cellStyle name="Note 2 2 5 2 6 3" xfId="59404"/>
    <cellStyle name="Note 2 2 5 2 7" xfId="47176"/>
    <cellStyle name="Note 2 2 5 2 8" xfId="47177"/>
    <cellStyle name="Note 2 2 5 3" xfId="47178"/>
    <cellStyle name="Note 2 2 5 3 2" xfId="47179"/>
    <cellStyle name="Note 2 2 5 3 2 2" xfId="47180"/>
    <cellStyle name="Note 2 2 5 3 2 2 2" xfId="47181"/>
    <cellStyle name="Note 2 2 5 3 2 2 2 2" xfId="47182"/>
    <cellStyle name="Note 2 2 5 3 2 2 2 3" xfId="59405"/>
    <cellStyle name="Note 2 2 5 3 2 2 3" xfId="47183"/>
    <cellStyle name="Note 2 2 5 3 2 2 4" xfId="47184"/>
    <cellStyle name="Note 2 2 5 3 2 3" xfId="47185"/>
    <cellStyle name="Note 2 2 5 3 2 3 2" xfId="47186"/>
    <cellStyle name="Note 2 2 5 3 2 3 2 2" xfId="47187"/>
    <cellStyle name="Note 2 2 5 3 2 3 2 3" xfId="59406"/>
    <cellStyle name="Note 2 2 5 3 2 3 3" xfId="47188"/>
    <cellStyle name="Note 2 2 5 3 2 3 4" xfId="47189"/>
    <cellStyle name="Note 2 2 5 3 2 4" xfId="47190"/>
    <cellStyle name="Note 2 2 5 3 2 4 2" xfId="47191"/>
    <cellStyle name="Note 2 2 5 3 2 4 3" xfId="59407"/>
    <cellStyle name="Note 2 2 5 3 2 5" xfId="47192"/>
    <cellStyle name="Note 2 2 5 3 2 6" xfId="47193"/>
    <cellStyle name="Note 2 2 5 3 3" xfId="47194"/>
    <cellStyle name="Note 2 2 5 3 3 2" xfId="47195"/>
    <cellStyle name="Note 2 2 5 3 3 2 2" xfId="47196"/>
    <cellStyle name="Note 2 2 5 3 3 2 3" xfId="59408"/>
    <cellStyle name="Note 2 2 5 3 3 3" xfId="47197"/>
    <cellStyle name="Note 2 2 5 3 3 4" xfId="47198"/>
    <cellStyle name="Note 2 2 5 3 4" xfId="47199"/>
    <cellStyle name="Note 2 2 5 3 4 2" xfId="47200"/>
    <cellStyle name="Note 2 2 5 3 4 2 2" xfId="47201"/>
    <cellStyle name="Note 2 2 5 3 4 2 3" xfId="59409"/>
    <cellStyle name="Note 2 2 5 3 4 3" xfId="47202"/>
    <cellStyle name="Note 2 2 5 3 4 4" xfId="47203"/>
    <cellStyle name="Note 2 2 5 3 5" xfId="47204"/>
    <cellStyle name="Note 2 2 5 3 5 2" xfId="47205"/>
    <cellStyle name="Note 2 2 5 3 5 3" xfId="59410"/>
    <cellStyle name="Note 2 2 5 3 6" xfId="47206"/>
    <cellStyle name="Note 2 2 5 3 7" xfId="47207"/>
    <cellStyle name="Note 2 2 5 4" xfId="47208"/>
    <cellStyle name="Note 2 2 5 4 2" xfId="47209"/>
    <cellStyle name="Note 2 2 5 4 2 2" xfId="47210"/>
    <cellStyle name="Note 2 2 5 4 2 2 2" xfId="47211"/>
    <cellStyle name="Note 2 2 5 4 2 2 3" xfId="59411"/>
    <cellStyle name="Note 2 2 5 4 2 3" xfId="47212"/>
    <cellStyle name="Note 2 2 5 4 2 4" xfId="47213"/>
    <cellStyle name="Note 2 2 5 4 3" xfId="47214"/>
    <cellStyle name="Note 2 2 5 4 3 2" xfId="47215"/>
    <cellStyle name="Note 2 2 5 4 3 2 2" xfId="47216"/>
    <cellStyle name="Note 2 2 5 4 3 2 3" xfId="59412"/>
    <cellStyle name="Note 2 2 5 4 3 3" xfId="47217"/>
    <cellStyle name="Note 2 2 5 4 3 4" xfId="47218"/>
    <cellStyle name="Note 2 2 5 4 4" xfId="47219"/>
    <cellStyle name="Note 2 2 5 4 4 2" xfId="47220"/>
    <cellStyle name="Note 2 2 5 4 4 3" xfId="59413"/>
    <cellStyle name="Note 2 2 5 4 5" xfId="47221"/>
    <cellStyle name="Note 2 2 5 4 6" xfId="47222"/>
    <cellStyle name="Note 2 2 5 5" xfId="47223"/>
    <cellStyle name="Note 2 2 5 5 2" xfId="47224"/>
    <cellStyle name="Note 2 2 5 5 2 2" xfId="47225"/>
    <cellStyle name="Note 2 2 5 5 2 2 2" xfId="47226"/>
    <cellStyle name="Note 2 2 5 5 2 2 3" xfId="59414"/>
    <cellStyle name="Note 2 2 5 5 2 3" xfId="47227"/>
    <cellStyle name="Note 2 2 5 5 2 4" xfId="47228"/>
    <cellStyle name="Note 2 2 5 5 3" xfId="47229"/>
    <cellStyle name="Note 2 2 5 5 3 2" xfId="47230"/>
    <cellStyle name="Note 2 2 5 5 3 3" xfId="59415"/>
    <cellStyle name="Note 2 2 5 5 4" xfId="47231"/>
    <cellStyle name="Note 2 2 5 5 5" xfId="47232"/>
    <cellStyle name="Note 2 2 5 6" xfId="47233"/>
    <cellStyle name="Note 2 2 5 6 2" xfId="47234"/>
    <cellStyle name="Note 2 2 5 6 2 2" xfId="47235"/>
    <cellStyle name="Note 2 2 5 6 2 3" xfId="59416"/>
    <cellStyle name="Note 2 2 5 6 3" xfId="47236"/>
    <cellStyle name="Note 2 2 5 6 4" xfId="47237"/>
    <cellStyle name="Note 2 2 5 7" xfId="47238"/>
    <cellStyle name="Note 2 2 5 7 2" xfId="47239"/>
    <cellStyle name="Note 2 2 5 7 2 2" xfId="47240"/>
    <cellStyle name="Note 2 2 5 7 2 3" xfId="59417"/>
    <cellStyle name="Note 2 2 5 7 3" xfId="47241"/>
    <cellStyle name="Note 2 2 5 7 4" xfId="47242"/>
    <cellStyle name="Note 2 2 5 8" xfId="47243"/>
    <cellStyle name="Note 2 2 5 8 2" xfId="47244"/>
    <cellStyle name="Note 2 2 5 8 3" xfId="59418"/>
    <cellStyle name="Note 2 2 5 9" xfId="47245"/>
    <cellStyle name="Note 2 2 6" xfId="47246"/>
    <cellStyle name="Note 2 2 6 10" xfId="47247"/>
    <cellStyle name="Note 2 2 6 2" xfId="47248"/>
    <cellStyle name="Note 2 2 6 2 2" xfId="47249"/>
    <cellStyle name="Note 2 2 6 2 2 2" xfId="47250"/>
    <cellStyle name="Note 2 2 6 2 2 2 2" xfId="47251"/>
    <cellStyle name="Note 2 2 6 2 2 2 2 2" xfId="47252"/>
    <cellStyle name="Note 2 2 6 2 2 2 2 2 2" xfId="47253"/>
    <cellStyle name="Note 2 2 6 2 2 2 2 2 3" xfId="59419"/>
    <cellStyle name="Note 2 2 6 2 2 2 2 3" xfId="47254"/>
    <cellStyle name="Note 2 2 6 2 2 2 2 4" xfId="47255"/>
    <cellStyle name="Note 2 2 6 2 2 2 3" xfId="47256"/>
    <cellStyle name="Note 2 2 6 2 2 2 3 2" xfId="47257"/>
    <cellStyle name="Note 2 2 6 2 2 2 3 2 2" xfId="47258"/>
    <cellStyle name="Note 2 2 6 2 2 2 3 2 3" xfId="59420"/>
    <cellStyle name="Note 2 2 6 2 2 2 3 3" xfId="47259"/>
    <cellStyle name="Note 2 2 6 2 2 2 3 4" xfId="47260"/>
    <cellStyle name="Note 2 2 6 2 2 2 4" xfId="47261"/>
    <cellStyle name="Note 2 2 6 2 2 2 4 2" xfId="47262"/>
    <cellStyle name="Note 2 2 6 2 2 2 4 3" xfId="59421"/>
    <cellStyle name="Note 2 2 6 2 2 2 5" xfId="47263"/>
    <cellStyle name="Note 2 2 6 2 2 2 6" xfId="47264"/>
    <cellStyle name="Note 2 2 6 2 2 3" xfId="47265"/>
    <cellStyle name="Note 2 2 6 2 2 3 2" xfId="47266"/>
    <cellStyle name="Note 2 2 6 2 2 3 2 2" xfId="47267"/>
    <cellStyle name="Note 2 2 6 2 2 3 2 3" xfId="59422"/>
    <cellStyle name="Note 2 2 6 2 2 3 3" xfId="47268"/>
    <cellStyle name="Note 2 2 6 2 2 3 4" xfId="47269"/>
    <cellStyle name="Note 2 2 6 2 2 4" xfId="47270"/>
    <cellStyle name="Note 2 2 6 2 2 4 2" xfId="47271"/>
    <cellStyle name="Note 2 2 6 2 2 4 2 2" xfId="47272"/>
    <cellStyle name="Note 2 2 6 2 2 4 2 3" xfId="59423"/>
    <cellStyle name="Note 2 2 6 2 2 4 3" xfId="47273"/>
    <cellStyle name="Note 2 2 6 2 2 4 4" xfId="47274"/>
    <cellStyle name="Note 2 2 6 2 2 5" xfId="47275"/>
    <cellStyle name="Note 2 2 6 2 2 5 2" xfId="47276"/>
    <cellStyle name="Note 2 2 6 2 2 5 3" xfId="59424"/>
    <cellStyle name="Note 2 2 6 2 2 6" xfId="47277"/>
    <cellStyle name="Note 2 2 6 2 2 7" xfId="47278"/>
    <cellStyle name="Note 2 2 6 2 3" xfId="47279"/>
    <cellStyle name="Note 2 2 6 2 3 2" xfId="47280"/>
    <cellStyle name="Note 2 2 6 2 3 2 2" xfId="47281"/>
    <cellStyle name="Note 2 2 6 2 3 2 2 2" xfId="47282"/>
    <cellStyle name="Note 2 2 6 2 3 2 2 3" xfId="59425"/>
    <cellStyle name="Note 2 2 6 2 3 2 3" xfId="47283"/>
    <cellStyle name="Note 2 2 6 2 3 2 4" xfId="47284"/>
    <cellStyle name="Note 2 2 6 2 3 3" xfId="47285"/>
    <cellStyle name="Note 2 2 6 2 3 3 2" xfId="47286"/>
    <cellStyle name="Note 2 2 6 2 3 3 2 2" xfId="47287"/>
    <cellStyle name="Note 2 2 6 2 3 3 2 3" xfId="59426"/>
    <cellStyle name="Note 2 2 6 2 3 3 3" xfId="47288"/>
    <cellStyle name="Note 2 2 6 2 3 3 4" xfId="47289"/>
    <cellStyle name="Note 2 2 6 2 3 4" xfId="47290"/>
    <cellStyle name="Note 2 2 6 2 3 4 2" xfId="47291"/>
    <cellStyle name="Note 2 2 6 2 3 4 3" xfId="59427"/>
    <cellStyle name="Note 2 2 6 2 3 5" xfId="47292"/>
    <cellStyle name="Note 2 2 6 2 3 6" xfId="47293"/>
    <cellStyle name="Note 2 2 6 2 4" xfId="47294"/>
    <cellStyle name="Note 2 2 6 2 4 2" xfId="47295"/>
    <cellStyle name="Note 2 2 6 2 4 2 2" xfId="47296"/>
    <cellStyle name="Note 2 2 6 2 4 2 3" xfId="59428"/>
    <cellStyle name="Note 2 2 6 2 4 3" xfId="47297"/>
    <cellStyle name="Note 2 2 6 2 4 4" xfId="47298"/>
    <cellStyle name="Note 2 2 6 2 5" xfId="47299"/>
    <cellStyle name="Note 2 2 6 2 5 2" xfId="47300"/>
    <cellStyle name="Note 2 2 6 2 5 2 2" xfId="47301"/>
    <cellStyle name="Note 2 2 6 2 5 2 3" xfId="59429"/>
    <cellStyle name="Note 2 2 6 2 5 3" xfId="47302"/>
    <cellStyle name="Note 2 2 6 2 5 4" xfId="47303"/>
    <cellStyle name="Note 2 2 6 2 6" xfId="47304"/>
    <cellStyle name="Note 2 2 6 2 6 2" xfId="47305"/>
    <cellStyle name="Note 2 2 6 2 6 3" xfId="59430"/>
    <cellStyle name="Note 2 2 6 2 7" xfId="47306"/>
    <cellStyle name="Note 2 2 6 2 8" xfId="47307"/>
    <cellStyle name="Note 2 2 6 3" xfId="47308"/>
    <cellStyle name="Note 2 2 6 3 2" xfId="47309"/>
    <cellStyle name="Note 2 2 6 3 2 2" xfId="47310"/>
    <cellStyle name="Note 2 2 6 3 2 2 2" xfId="47311"/>
    <cellStyle name="Note 2 2 6 3 2 2 2 2" xfId="47312"/>
    <cellStyle name="Note 2 2 6 3 2 2 2 3" xfId="59431"/>
    <cellStyle name="Note 2 2 6 3 2 2 3" xfId="47313"/>
    <cellStyle name="Note 2 2 6 3 2 2 4" xfId="47314"/>
    <cellStyle name="Note 2 2 6 3 2 3" xfId="47315"/>
    <cellStyle name="Note 2 2 6 3 2 3 2" xfId="47316"/>
    <cellStyle name="Note 2 2 6 3 2 3 2 2" xfId="47317"/>
    <cellStyle name="Note 2 2 6 3 2 3 2 3" xfId="59432"/>
    <cellStyle name="Note 2 2 6 3 2 3 3" xfId="47318"/>
    <cellStyle name="Note 2 2 6 3 2 3 4" xfId="47319"/>
    <cellStyle name="Note 2 2 6 3 2 4" xfId="47320"/>
    <cellStyle name="Note 2 2 6 3 2 4 2" xfId="47321"/>
    <cellStyle name="Note 2 2 6 3 2 4 3" xfId="59433"/>
    <cellStyle name="Note 2 2 6 3 2 5" xfId="47322"/>
    <cellStyle name="Note 2 2 6 3 2 6" xfId="47323"/>
    <cellStyle name="Note 2 2 6 3 3" xfId="47324"/>
    <cellStyle name="Note 2 2 6 3 3 2" xfId="47325"/>
    <cellStyle name="Note 2 2 6 3 3 2 2" xfId="47326"/>
    <cellStyle name="Note 2 2 6 3 3 2 3" xfId="59434"/>
    <cellStyle name="Note 2 2 6 3 3 3" xfId="47327"/>
    <cellStyle name="Note 2 2 6 3 3 4" xfId="47328"/>
    <cellStyle name="Note 2 2 6 3 4" xfId="47329"/>
    <cellStyle name="Note 2 2 6 3 4 2" xfId="47330"/>
    <cellStyle name="Note 2 2 6 3 4 2 2" xfId="47331"/>
    <cellStyle name="Note 2 2 6 3 4 2 3" xfId="59435"/>
    <cellStyle name="Note 2 2 6 3 4 3" xfId="47332"/>
    <cellStyle name="Note 2 2 6 3 4 4" xfId="47333"/>
    <cellStyle name="Note 2 2 6 3 5" xfId="47334"/>
    <cellStyle name="Note 2 2 6 3 5 2" xfId="47335"/>
    <cellStyle name="Note 2 2 6 3 5 3" xfId="59436"/>
    <cellStyle name="Note 2 2 6 3 6" xfId="47336"/>
    <cellStyle name="Note 2 2 6 3 7" xfId="47337"/>
    <cellStyle name="Note 2 2 6 4" xfId="47338"/>
    <cellStyle name="Note 2 2 6 4 2" xfId="47339"/>
    <cellStyle name="Note 2 2 6 4 2 2" xfId="47340"/>
    <cellStyle name="Note 2 2 6 4 2 2 2" xfId="47341"/>
    <cellStyle name="Note 2 2 6 4 2 2 3" xfId="59437"/>
    <cellStyle name="Note 2 2 6 4 2 3" xfId="47342"/>
    <cellStyle name="Note 2 2 6 4 2 4" xfId="47343"/>
    <cellStyle name="Note 2 2 6 4 3" xfId="47344"/>
    <cellStyle name="Note 2 2 6 4 3 2" xfId="47345"/>
    <cellStyle name="Note 2 2 6 4 3 2 2" xfId="47346"/>
    <cellStyle name="Note 2 2 6 4 3 2 3" xfId="59438"/>
    <cellStyle name="Note 2 2 6 4 3 3" xfId="47347"/>
    <cellStyle name="Note 2 2 6 4 3 4" xfId="47348"/>
    <cellStyle name="Note 2 2 6 4 4" xfId="47349"/>
    <cellStyle name="Note 2 2 6 4 4 2" xfId="47350"/>
    <cellStyle name="Note 2 2 6 4 4 3" xfId="59439"/>
    <cellStyle name="Note 2 2 6 4 5" xfId="47351"/>
    <cellStyle name="Note 2 2 6 4 6" xfId="47352"/>
    <cellStyle name="Note 2 2 6 5" xfId="47353"/>
    <cellStyle name="Note 2 2 6 5 2" xfId="47354"/>
    <cellStyle name="Note 2 2 6 5 2 2" xfId="47355"/>
    <cellStyle name="Note 2 2 6 5 2 2 2" xfId="47356"/>
    <cellStyle name="Note 2 2 6 5 2 2 3" xfId="59440"/>
    <cellStyle name="Note 2 2 6 5 2 3" xfId="47357"/>
    <cellStyle name="Note 2 2 6 5 2 4" xfId="47358"/>
    <cellStyle name="Note 2 2 6 5 3" xfId="47359"/>
    <cellStyle name="Note 2 2 6 5 3 2" xfId="47360"/>
    <cellStyle name="Note 2 2 6 5 3 3" xfId="59441"/>
    <cellStyle name="Note 2 2 6 5 4" xfId="47361"/>
    <cellStyle name="Note 2 2 6 5 5" xfId="47362"/>
    <cellStyle name="Note 2 2 6 6" xfId="47363"/>
    <cellStyle name="Note 2 2 6 6 2" xfId="47364"/>
    <cellStyle name="Note 2 2 6 6 2 2" xfId="47365"/>
    <cellStyle name="Note 2 2 6 6 2 3" xfId="59442"/>
    <cellStyle name="Note 2 2 6 6 3" xfId="47366"/>
    <cellStyle name="Note 2 2 6 6 4" xfId="47367"/>
    <cellStyle name="Note 2 2 6 7" xfId="47368"/>
    <cellStyle name="Note 2 2 6 7 2" xfId="47369"/>
    <cellStyle name="Note 2 2 6 7 2 2" xfId="47370"/>
    <cellStyle name="Note 2 2 6 7 2 3" xfId="59443"/>
    <cellStyle name="Note 2 2 6 7 3" xfId="47371"/>
    <cellStyle name="Note 2 2 6 7 4" xfId="47372"/>
    <cellStyle name="Note 2 2 6 8" xfId="47373"/>
    <cellStyle name="Note 2 2 6 8 2" xfId="47374"/>
    <cellStyle name="Note 2 2 6 8 3" xfId="59444"/>
    <cellStyle name="Note 2 2 6 9" xfId="47375"/>
    <cellStyle name="Note 2 2 7" xfId="47376"/>
    <cellStyle name="Note 2 2 7 2" xfId="47377"/>
    <cellStyle name="Note 2 2 7 2 2" xfId="47378"/>
    <cellStyle name="Note 2 2 7 2 2 2" xfId="47379"/>
    <cellStyle name="Note 2 2 7 2 2 2 2" xfId="47380"/>
    <cellStyle name="Note 2 2 7 2 2 2 2 2" xfId="47381"/>
    <cellStyle name="Note 2 2 7 2 2 2 2 3" xfId="59445"/>
    <cellStyle name="Note 2 2 7 2 2 2 3" xfId="47382"/>
    <cellStyle name="Note 2 2 7 2 2 2 4" xfId="47383"/>
    <cellStyle name="Note 2 2 7 2 2 3" xfId="47384"/>
    <cellStyle name="Note 2 2 7 2 2 3 2" xfId="47385"/>
    <cellStyle name="Note 2 2 7 2 2 3 2 2" xfId="47386"/>
    <cellStyle name="Note 2 2 7 2 2 3 2 3" xfId="59446"/>
    <cellStyle name="Note 2 2 7 2 2 3 3" xfId="47387"/>
    <cellStyle name="Note 2 2 7 2 2 3 4" xfId="47388"/>
    <cellStyle name="Note 2 2 7 2 2 4" xfId="47389"/>
    <cellStyle name="Note 2 2 7 2 2 4 2" xfId="47390"/>
    <cellStyle name="Note 2 2 7 2 2 4 3" xfId="59447"/>
    <cellStyle name="Note 2 2 7 2 2 5" xfId="47391"/>
    <cellStyle name="Note 2 2 7 2 2 6" xfId="47392"/>
    <cellStyle name="Note 2 2 7 2 3" xfId="47393"/>
    <cellStyle name="Note 2 2 7 2 3 2" xfId="47394"/>
    <cellStyle name="Note 2 2 7 2 3 2 2" xfId="47395"/>
    <cellStyle name="Note 2 2 7 2 3 2 3" xfId="59448"/>
    <cellStyle name="Note 2 2 7 2 3 3" xfId="47396"/>
    <cellStyle name="Note 2 2 7 2 3 4" xfId="47397"/>
    <cellStyle name="Note 2 2 7 2 4" xfId="47398"/>
    <cellStyle name="Note 2 2 7 2 4 2" xfId="47399"/>
    <cellStyle name="Note 2 2 7 2 4 2 2" xfId="47400"/>
    <cellStyle name="Note 2 2 7 2 4 2 3" xfId="59449"/>
    <cellStyle name="Note 2 2 7 2 4 3" xfId="47401"/>
    <cellStyle name="Note 2 2 7 2 4 4" xfId="47402"/>
    <cellStyle name="Note 2 2 7 2 5" xfId="47403"/>
    <cellStyle name="Note 2 2 7 2 5 2" xfId="47404"/>
    <cellStyle name="Note 2 2 7 2 5 3" xfId="59450"/>
    <cellStyle name="Note 2 2 7 2 6" xfId="47405"/>
    <cellStyle name="Note 2 2 7 2 7" xfId="47406"/>
    <cellStyle name="Note 2 2 7 3" xfId="47407"/>
    <cellStyle name="Note 2 2 7 3 2" xfId="47408"/>
    <cellStyle name="Note 2 2 7 3 2 2" xfId="47409"/>
    <cellStyle name="Note 2 2 7 3 2 2 2" xfId="47410"/>
    <cellStyle name="Note 2 2 7 3 2 2 3" xfId="59451"/>
    <cellStyle name="Note 2 2 7 3 2 3" xfId="47411"/>
    <cellStyle name="Note 2 2 7 3 2 4" xfId="47412"/>
    <cellStyle name="Note 2 2 7 3 3" xfId="47413"/>
    <cellStyle name="Note 2 2 7 3 3 2" xfId="47414"/>
    <cellStyle name="Note 2 2 7 3 3 2 2" xfId="47415"/>
    <cellStyle name="Note 2 2 7 3 3 2 3" xfId="59452"/>
    <cellStyle name="Note 2 2 7 3 3 3" xfId="47416"/>
    <cellStyle name="Note 2 2 7 3 3 4" xfId="47417"/>
    <cellStyle name="Note 2 2 7 3 4" xfId="47418"/>
    <cellStyle name="Note 2 2 7 3 4 2" xfId="47419"/>
    <cellStyle name="Note 2 2 7 3 4 3" xfId="59453"/>
    <cellStyle name="Note 2 2 7 3 5" xfId="47420"/>
    <cellStyle name="Note 2 2 7 3 6" xfId="47421"/>
    <cellStyle name="Note 2 2 7 4" xfId="47422"/>
    <cellStyle name="Note 2 2 7 4 2" xfId="47423"/>
    <cellStyle name="Note 2 2 7 4 2 2" xfId="47424"/>
    <cellStyle name="Note 2 2 7 4 2 3" xfId="59454"/>
    <cellStyle name="Note 2 2 7 4 3" xfId="47425"/>
    <cellStyle name="Note 2 2 7 4 4" xfId="47426"/>
    <cellStyle name="Note 2 2 7 5" xfId="47427"/>
    <cellStyle name="Note 2 2 7 5 2" xfId="47428"/>
    <cellStyle name="Note 2 2 7 5 2 2" xfId="47429"/>
    <cellStyle name="Note 2 2 7 5 2 3" xfId="59455"/>
    <cellStyle name="Note 2 2 7 5 3" xfId="47430"/>
    <cellStyle name="Note 2 2 7 5 4" xfId="47431"/>
    <cellStyle name="Note 2 2 7 6" xfId="47432"/>
    <cellStyle name="Note 2 2 7 6 2" xfId="47433"/>
    <cellStyle name="Note 2 2 7 6 3" xfId="59456"/>
    <cellStyle name="Note 2 2 7 7" xfId="47434"/>
    <cellStyle name="Note 2 2 7 8" xfId="47435"/>
    <cellStyle name="Note 2 2 8" xfId="47436"/>
    <cellStyle name="Note 2 2 8 2" xfId="47437"/>
    <cellStyle name="Note 2 2 8 2 2" xfId="47438"/>
    <cellStyle name="Note 2 2 8 2 2 2" xfId="47439"/>
    <cellStyle name="Note 2 2 8 2 2 2 2" xfId="47440"/>
    <cellStyle name="Note 2 2 8 2 2 2 3" xfId="59457"/>
    <cellStyle name="Note 2 2 8 2 2 3" xfId="47441"/>
    <cellStyle name="Note 2 2 8 2 2 4" xfId="47442"/>
    <cellStyle name="Note 2 2 8 2 3" xfId="47443"/>
    <cellStyle name="Note 2 2 8 2 3 2" xfId="47444"/>
    <cellStyle name="Note 2 2 8 2 3 2 2" xfId="47445"/>
    <cellStyle name="Note 2 2 8 2 3 2 3" xfId="59458"/>
    <cellStyle name="Note 2 2 8 2 3 3" xfId="47446"/>
    <cellStyle name="Note 2 2 8 2 3 4" xfId="47447"/>
    <cellStyle name="Note 2 2 8 2 4" xfId="47448"/>
    <cellStyle name="Note 2 2 8 2 4 2" xfId="47449"/>
    <cellStyle name="Note 2 2 8 2 4 3" xfId="59459"/>
    <cellStyle name="Note 2 2 8 2 5" xfId="47450"/>
    <cellStyle name="Note 2 2 8 2 6" xfId="47451"/>
    <cellStyle name="Note 2 2 8 3" xfId="47452"/>
    <cellStyle name="Note 2 2 8 3 2" xfId="47453"/>
    <cellStyle name="Note 2 2 8 3 2 2" xfId="47454"/>
    <cellStyle name="Note 2 2 8 3 2 3" xfId="59460"/>
    <cellStyle name="Note 2 2 8 3 3" xfId="47455"/>
    <cellStyle name="Note 2 2 8 3 4" xfId="47456"/>
    <cellStyle name="Note 2 2 8 4" xfId="47457"/>
    <cellStyle name="Note 2 2 8 4 2" xfId="47458"/>
    <cellStyle name="Note 2 2 8 4 2 2" xfId="47459"/>
    <cellStyle name="Note 2 2 8 4 2 3" xfId="59461"/>
    <cellStyle name="Note 2 2 8 4 3" xfId="47460"/>
    <cellStyle name="Note 2 2 8 4 4" xfId="47461"/>
    <cellStyle name="Note 2 2 8 5" xfId="47462"/>
    <cellStyle name="Note 2 2 8 5 2" xfId="47463"/>
    <cellStyle name="Note 2 2 8 5 3" xfId="59462"/>
    <cellStyle name="Note 2 2 8 6" xfId="47464"/>
    <cellStyle name="Note 2 2 8 7" xfId="47465"/>
    <cellStyle name="Note 2 2 9" xfId="47466"/>
    <cellStyle name="Note 2 2 9 2" xfId="47467"/>
    <cellStyle name="Note 2 2 9 2 2" xfId="47468"/>
    <cellStyle name="Note 2 2 9 2 2 2" xfId="47469"/>
    <cellStyle name="Note 2 2 9 2 2 3" xfId="59463"/>
    <cellStyle name="Note 2 2 9 2 3" xfId="47470"/>
    <cellStyle name="Note 2 2 9 2 4" xfId="47471"/>
    <cellStyle name="Note 2 2 9 3" xfId="47472"/>
    <cellStyle name="Note 2 2 9 3 2" xfId="47473"/>
    <cellStyle name="Note 2 2 9 3 2 2" xfId="47474"/>
    <cellStyle name="Note 2 2 9 3 2 3" xfId="59464"/>
    <cellStyle name="Note 2 2 9 3 3" xfId="47475"/>
    <cellStyle name="Note 2 2 9 3 4" xfId="47476"/>
    <cellStyle name="Note 2 2 9 4" xfId="47477"/>
    <cellStyle name="Note 2 2 9 4 2" xfId="47478"/>
    <cellStyle name="Note 2 2 9 4 3" xfId="59465"/>
    <cellStyle name="Note 2 2 9 5" xfId="47479"/>
    <cellStyle name="Note 2 2 9 6" xfId="47480"/>
    <cellStyle name="Note 2 3" xfId="47481"/>
    <cellStyle name="Note 2 3 10" xfId="47482"/>
    <cellStyle name="Note 2 3 11" xfId="47483"/>
    <cellStyle name="Note 2 3 12" xfId="60518"/>
    <cellStyle name="Note 2 3 2" xfId="47484"/>
    <cellStyle name="Note 2 3 2 10" xfId="47485"/>
    <cellStyle name="Note 2 3 2 2" xfId="47486"/>
    <cellStyle name="Note 2 3 2 2 2" xfId="47487"/>
    <cellStyle name="Note 2 3 2 2 2 2" xfId="47488"/>
    <cellStyle name="Note 2 3 2 2 2 2 2" xfId="47489"/>
    <cellStyle name="Note 2 3 2 2 2 2 2 2" xfId="47490"/>
    <cellStyle name="Note 2 3 2 2 2 2 2 2 2" xfId="47491"/>
    <cellStyle name="Note 2 3 2 2 2 2 2 2 3" xfId="59466"/>
    <cellStyle name="Note 2 3 2 2 2 2 2 3" xfId="47492"/>
    <cellStyle name="Note 2 3 2 2 2 2 2 4" xfId="47493"/>
    <cellStyle name="Note 2 3 2 2 2 2 3" xfId="47494"/>
    <cellStyle name="Note 2 3 2 2 2 2 3 2" xfId="47495"/>
    <cellStyle name="Note 2 3 2 2 2 2 3 2 2" xfId="47496"/>
    <cellStyle name="Note 2 3 2 2 2 2 3 2 3" xfId="59467"/>
    <cellStyle name="Note 2 3 2 2 2 2 3 3" xfId="47497"/>
    <cellStyle name="Note 2 3 2 2 2 2 3 4" xfId="47498"/>
    <cellStyle name="Note 2 3 2 2 2 2 4" xfId="47499"/>
    <cellStyle name="Note 2 3 2 2 2 2 4 2" xfId="47500"/>
    <cellStyle name="Note 2 3 2 2 2 2 4 3" xfId="59468"/>
    <cellStyle name="Note 2 3 2 2 2 2 5" xfId="47501"/>
    <cellStyle name="Note 2 3 2 2 2 2 6" xfId="47502"/>
    <cellStyle name="Note 2 3 2 2 2 3" xfId="47503"/>
    <cellStyle name="Note 2 3 2 2 2 3 2" xfId="47504"/>
    <cellStyle name="Note 2 3 2 2 2 3 2 2" xfId="47505"/>
    <cellStyle name="Note 2 3 2 2 2 3 2 3" xfId="59469"/>
    <cellStyle name="Note 2 3 2 2 2 3 3" xfId="47506"/>
    <cellStyle name="Note 2 3 2 2 2 3 4" xfId="47507"/>
    <cellStyle name="Note 2 3 2 2 2 4" xfId="47508"/>
    <cellStyle name="Note 2 3 2 2 2 4 2" xfId="47509"/>
    <cellStyle name="Note 2 3 2 2 2 4 2 2" xfId="47510"/>
    <cellStyle name="Note 2 3 2 2 2 4 2 3" xfId="59470"/>
    <cellStyle name="Note 2 3 2 2 2 4 3" xfId="47511"/>
    <cellStyle name="Note 2 3 2 2 2 4 4" xfId="47512"/>
    <cellStyle name="Note 2 3 2 2 2 5" xfId="47513"/>
    <cellStyle name="Note 2 3 2 2 2 5 2" xfId="47514"/>
    <cellStyle name="Note 2 3 2 2 2 5 3" xfId="59471"/>
    <cellStyle name="Note 2 3 2 2 2 6" xfId="47515"/>
    <cellStyle name="Note 2 3 2 2 2 7" xfId="47516"/>
    <cellStyle name="Note 2 3 2 2 3" xfId="47517"/>
    <cellStyle name="Note 2 3 2 2 3 2" xfId="47518"/>
    <cellStyle name="Note 2 3 2 2 3 2 2" xfId="47519"/>
    <cellStyle name="Note 2 3 2 2 3 2 2 2" xfId="47520"/>
    <cellStyle name="Note 2 3 2 2 3 2 2 3" xfId="59472"/>
    <cellStyle name="Note 2 3 2 2 3 2 3" xfId="47521"/>
    <cellStyle name="Note 2 3 2 2 3 2 4" xfId="47522"/>
    <cellStyle name="Note 2 3 2 2 3 3" xfId="47523"/>
    <cellStyle name="Note 2 3 2 2 3 3 2" xfId="47524"/>
    <cellStyle name="Note 2 3 2 2 3 3 2 2" xfId="47525"/>
    <cellStyle name="Note 2 3 2 2 3 3 2 3" xfId="59473"/>
    <cellStyle name="Note 2 3 2 2 3 3 3" xfId="47526"/>
    <cellStyle name="Note 2 3 2 2 3 3 4" xfId="47527"/>
    <cellStyle name="Note 2 3 2 2 3 4" xfId="47528"/>
    <cellStyle name="Note 2 3 2 2 3 4 2" xfId="47529"/>
    <cellStyle name="Note 2 3 2 2 3 4 3" xfId="59474"/>
    <cellStyle name="Note 2 3 2 2 3 5" xfId="47530"/>
    <cellStyle name="Note 2 3 2 2 3 6" xfId="47531"/>
    <cellStyle name="Note 2 3 2 2 4" xfId="47532"/>
    <cellStyle name="Note 2 3 2 2 4 2" xfId="47533"/>
    <cellStyle name="Note 2 3 2 2 4 2 2" xfId="47534"/>
    <cellStyle name="Note 2 3 2 2 4 2 3" xfId="59475"/>
    <cellStyle name="Note 2 3 2 2 4 3" xfId="47535"/>
    <cellStyle name="Note 2 3 2 2 4 4" xfId="47536"/>
    <cellStyle name="Note 2 3 2 2 5" xfId="47537"/>
    <cellStyle name="Note 2 3 2 2 5 2" xfId="47538"/>
    <cellStyle name="Note 2 3 2 2 5 2 2" xfId="47539"/>
    <cellStyle name="Note 2 3 2 2 5 2 3" xfId="59476"/>
    <cellStyle name="Note 2 3 2 2 5 3" xfId="47540"/>
    <cellStyle name="Note 2 3 2 2 5 4" xfId="47541"/>
    <cellStyle name="Note 2 3 2 2 6" xfId="47542"/>
    <cellStyle name="Note 2 3 2 2 6 2" xfId="47543"/>
    <cellStyle name="Note 2 3 2 2 6 3" xfId="59477"/>
    <cellStyle name="Note 2 3 2 2 7" xfId="47544"/>
    <cellStyle name="Note 2 3 2 2 8" xfId="47545"/>
    <cellStyle name="Note 2 3 2 3" xfId="47546"/>
    <cellStyle name="Note 2 3 2 3 2" xfId="47547"/>
    <cellStyle name="Note 2 3 2 3 2 2" xfId="47548"/>
    <cellStyle name="Note 2 3 2 3 2 2 2" xfId="47549"/>
    <cellStyle name="Note 2 3 2 3 2 2 2 2" xfId="47550"/>
    <cellStyle name="Note 2 3 2 3 2 2 2 3" xfId="59478"/>
    <cellStyle name="Note 2 3 2 3 2 2 3" xfId="47551"/>
    <cellStyle name="Note 2 3 2 3 2 2 4" xfId="47552"/>
    <cellStyle name="Note 2 3 2 3 2 3" xfId="47553"/>
    <cellStyle name="Note 2 3 2 3 2 3 2" xfId="47554"/>
    <cellStyle name="Note 2 3 2 3 2 3 2 2" xfId="47555"/>
    <cellStyle name="Note 2 3 2 3 2 3 2 3" xfId="59479"/>
    <cellStyle name="Note 2 3 2 3 2 3 3" xfId="47556"/>
    <cellStyle name="Note 2 3 2 3 2 3 4" xfId="47557"/>
    <cellStyle name="Note 2 3 2 3 2 4" xfId="47558"/>
    <cellStyle name="Note 2 3 2 3 2 4 2" xfId="47559"/>
    <cellStyle name="Note 2 3 2 3 2 4 3" xfId="59480"/>
    <cellStyle name="Note 2 3 2 3 2 5" xfId="47560"/>
    <cellStyle name="Note 2 3 2 3 2 6" xfId="47561"/>
    <cellStyle name="Note 2 3 2 3 3" xfId="47562"/>
    <cellStyle name="Note 2 3 2 3 3 2" xfId="47563"/>
    <cellStyle name="Note 2 3 2 3 3 2 2" xfId="47564"/>
    <cellStyle name="Note 2 3 2 3 3 2 3" xfId="59481"/>
    <cellStyle name="Note 2 3 2 3 3 3" xfId="47565"/>
    <cellStyle name="Note 2 3 2 3 3 4" xfId="47566"/>
    <cellStyle name="Note 2 3 2 3 4" xfId="47567"/>
    <cellStyle name="Note 2 3 2 3 4 2" xfId="47568"/>
    <cellStyle name="Note 2 3 2 3 4 2 2" xfId="47569"/>
    <cellStyle name="Note 2 3 2 3 4 2 3" xfId="59482"/>
    <cellStyle name="Note 2 3 2 3 4 3" xfId="47570"/>
    <cellStyle name="Note 2 3 2 3 4 4" xfId="47571"/>
    <cellStyle name="Note 2 3 2 3 5" xfId="47572"/>
    <cellStyle name="Note 2 3 2 3 5 2" xfId="47573"/>
    <cellStyle name="Note 2 3 2 3 5 3" xfId="59483"/>
    <cellStyle name="Note 2 3 2 3 6" xfId="47574"/>
    <cellStyle name="Note 2 3 2 3 7" xfId="47575"/>
    <cellStyle name="Note 2 3 2 4" xfId="47576"/>
    <cellStyle name="Note 2 3 2 4 2" xfId="47577"/>
    <cellStyle name="Note 2 3 2 4 2 2" xfId="47578"/>
    <cellStyle name="Note 2 3 2 4 2 2 2" xfId="47579"/>
    <cellStyle name="Note 2 3 2 4 2 2 3" xfId="59484"/>
    <cellStyle name="Note 2 3 2 4 2 3" xfId="47580"/>
    <cellStyle name="Note 2 3 2 4 2 4" xfId="47581"/>
    <cellStyle name="Note 2 3 2 4 3" xfId="47582"/>
    <cellStyle name="Note 2 3 2 4 3 2" xfId="47583"/>
    <cellStyle name="Note 2 3 2 4 3 2 2" xfId="47584"/>
    <cellStyle name="Note 2 3 2 4 3 2 3" xfId="59485"/>
    <cellStyle name="Note 2 3 2 4 3 3" xfId="47585"/>
    <cellStyle name="Note 2 3 2 4 3 4" xfId="47586"/>
    <cellStyle name="Note 2 3 2 4 4" xfId="47587"/>
    <cellStyle name="Note 2 3 2 4 4 2" xfId="47588"/>
    <cellStyle name="Note 2 3 2 4 4 3" xfId="59486"/>
    <cellStyle name="Note 2 3 2 4 5" xfId="47589"/>
    <cellStyle name="Note 2 3 2 4 6" xfId="47590"/>
    <cellStyle name="Note 2 3 2 5" xfId="47591"/>
    <cellStyle name="Note 2 3 2 5 2" xfId="47592"/>
    <cellStyle name="Note 2 3 2 5 2 2" xfId="47593"/>
    <cellStyle name="Note 2 3 2 5 2 2 2" xfId="47594"/>
    <cellStyle name="Note 2 3 2 5 2 2 3" xfId="59487"/>
    <cellStyle name="Note 2 3 2 5 2 3" xfId="47595"/>
    <cellStyle name="Note 2 3 2 5 2 4" xfId="47596"/>
    <cellStyle name="Note 2 3 2 5 3" xfId="47597"/>
    <cellStyle name="Note 2 3 2 5 3 2" xfId="47598"/>
    <cellStyle name="Note 2 3 2 5 3 3" xfId="59488"/>
    <cellStyle name="Note 2 3 2 5 4" xfId="47599"/>
    <cellStyle name="Note 2 3 2 5 5" xfId="47600"/>
    <cellStyle name="Note 2 3 2 6" xfId="47601"/>
    <cellStyle name="Note 2 3 2 6 2" xfId="47602"/>
    <cellStyle name="Note 2 3 2 6 2 2" xfId="47603"/>
    <cellStyle name="Note 2 3 2 6 2 3" xfId="59489"/>
    <cellStyle name="Note 2 3 2 6 3" xfId="47604"/>
    <cellStyle name="Note 2 3 2 6 4" xfId="47605"/>
    <cellStyle name="Note 2 3 2 7" xfId="47606"/>
    <cellStyle name="Note 2 3 2 7 2" xfId="47607"/>
    <cellStyle name="Note 2 3 2 7 2 2" xfId="47608"/>
    <cellStyle name="Note 2 3 2 7 2 3" xfId="59490"/>
    <cellStyle name="Note 2 3 2 7 3" xfId="47609"/>
    <cellStyle name="Note 2 3 2 7 4" xfId="47610"/>
    <cellStyle name="Note 2 3 2 8" xfId="47611"/>
    <cellStyle name="Note 2 3 2 8 2" xfId="47612"/>
    <cellStyle name="Note 2 3 2 8 3" xfId="59491"/>
    <cellStyle name="Note 2 3 2 9" xfId="47613"/>
    <cellStyle name="Note 2 3 3" xfId="47614"/>
    <cellStyle name="Note 2 3 3 2" xfId="47615"/>
    <cellStyle name="Note 2 3 3 2 2" xfId="47616"/>
    <cellStyle name="Note 2 3 3 2 2 2" xfId="47617"/>
    <cellStyle name="Note 2 3 3 2 2 2 2" xfId="47618"/>
    <cellStyle name="Note 2 3 3 2 2 2 2 2" xfId="47619"/>
    <cellStyle name="Note 2 3 3 2 2 2 2 3" xfId="59492"/>
    <cellStyle name="Note 2 3 3 2 2 2 3" xfId="47620"/>
    <cellStyle name="Note 2 3 3 2 2 2 4" xfId="47621"/>
    <cellStyle name="Note 2 3 3 2 2 3" xfId="47622"/>
    <cellStyle name="Note 2 3 3 2 2 3 2" xfId="47623"/>
    <cellStyle name="Note 2 3 3 2 2 3 2 2" xfId="47624"/>
    <cellStyle name="Note 2 3 3 2 2 3 2 3" xfId="59493"/>
    <cellStyle name="Note 2 3 3 2 2 3 3" xfId="47625"/>
    <cellStyle name="Note 2 3 3 2 2 3 4" xfId="47626"/>
    <cellStyle name="Note 2 3 3 2 2 4" xfId="47627"/>
    <cellStyle name="Note 2 3 3 2 2 4 2" xfId="47628"/>
    <cellStyle name="Note 2 3 3 2 2 4 3" xfId="59494"/>
    <cellStyle name="Note 2 3 3 2 2 5" xfId="47629"/>
    <cellStyle name="Note 2 3 3 2 2 6" xfId="47630"/>
    <cellStyle name="Note 2 3 3 2 3" xfId="47631"/>
    <cellStyle name="Note 2 3 3 2 3 2" xfId="47632"/>
    <cellStyle name="Note 2 3 3 2 3 2 2" xfId="47633"/>
    <cellStyle name="Note 2 3 3 2 3 2 3" xfId="59495"/>
    <cellStyle name="Note 2 3 3 2 3 3" xfId="47634"/>
    <cellStyle name="Note 2 3 3 2 3 4" xfId="47635"/>
    <cellStyle name="Note 2 3 3 2 4" xfId="47636"/>
    <cellStyle name="Note 2 3 3 2 4 2" xfId="47637"/>
    <cellStyle name="Note 2 3 3 2 4 2 2" xfId="47638"/>
    <cellStyle name="Note 2 3 3 2 4 2 3" xfId="59496"/>
    <cellStyle name="Note 2 3 3 2 4 3" xfId="47639"/>
    <cellStyle name="Note 2 3 3 2 4 4" xfId="47640"/>
    <cellStyle name="Note 2 3 3 2 5" xfId="47641"/>
    <cellStyle name="Note 2 3 3 2 5 2" xfId="47642"/>
    <cellStyle name="Note 2 3 3 2 5 3" xfId="59497"/>
    <cellStyle name="Note 2 3 3 2 6" xfId="47643"/>
    <cellStyle name="Note 2 3 3 2 7" xfId="47644"/>
    <cellStyle name="Note 2 3 3 3" xfId="47645"/>
    <cellStyle name="Note 2 3 3 3 2" xfId="47646"/>
    <cellStyle name="Note 2 3 3 3 2 2" xfId="47647"/>
    <cellStyle name="Note 2 3 3 3 2 2 2" xfId="47648"/>
    <cellStyle name="Note 2 3 3 3 2 2 3" xfId="59498"/>
    <cellStyle name="Note 2 3 3 3 2 3" xfId="47649"/>
    <cellStyle name="Note 2 3 3 3 2 4" xfId="47650"/>
    <cellStyle name="Note 2 3 3 3 3" xfId="47651"/>
    <cellStyle name="Note 2 3 3 3 3 2" xfId="47652"/>
    <cellStyle name="Note 2 3 3 3 3 2 2" xfId="47653"/>
    <cellStyle name="Note 2 3 3 3 3 2 3" xfId="59499"/>
    <cellStyle name="Note 2 3 3 3 3 3" xfId="47654"/>
    <cellStyle name="Note 2 3 3 3 3 4" xfId="47655"/>
    <cellStyle name="Note 2 3 3 3 4" xfId="47656"/>
    <cellStyle name="Note 2 3 3 3 4 2" xfId="47657"/>
    <cellStyle name="Note 2 3 3 3 4 3" xfId="59500"/>
    <cellStyle name="Note 2 3 3 3 5" xfId="47658"/>
    <cellStyle name="Note 2 3 3 3 6" xfId="47659"/>
    <cellStyle name="Note 2 3 3 4" xfId="47660"/>
    <cellStyle name="Note 2 3 3 4 2" xfId="47661"/>
    <cellStyle name="Note 2 3 3 4 2 2" xfId="47662"/>
    <cellStyle name="Note 2 3 3 4 2 2 2" xfId="47663"/>
    <cellStyle name="Note 2 3 3 4 2 2 3" xfId="59501"/>
    <cellStyle name="Note 2 3 3 4 2 3" xfId="47664"/>
    <cellStyle name="Note 2 3 3 4 2 4" xfId="47665"/>
    <cellStyle name="Note 2 3 3 4 3" xfId="47666"/>
    <cellStyle name="Note 2 3 3 4 3 2" xfId="47667"/>
    <cellStyle name="Note 2 3 3 4 3 3" xfId="59502"/>
    <cellStyle name="Note 2 3 3 4 4" xfId="47668"/>
    <cellStyle name="Note 2 3 3 4 5" xfId="47669"/>
    <cellStyle name="Note 2 3 3 5" xfId="47670"/>
    <cellStyle name="Note 2 3 3 5 2" xfId="47671"/>
    <cellStyle name="Note 2 3 3 5 2 2" xfId="47672"/>
    <cellStyle name="Note 2 3 3 5 2 3" xfId="59503"/>
    <cellStyle name="Note 2 3 3 5 3" xfId="47673"/>
    <cellStyle name="Note 2 3 3 5 4" xfId="47674"/>
    <cellStyle name="Note 2 3 3 6" xfId="47675"/>
    <cellStyle name="Note 2 3 3 6 2" xfId="47676"/>
    <cellStyle name="Note 2 3 3 6 2 2" xfId="47677"/>
    <cellStyle name="Note 2 3 3 6 2 3" xfId="59504"/>
    <cellStyle name="Note 2 3 3 6 3" xfId="47678"/>
    <cellStyle name="Note 2 3 3 6 4" xfId="47679"/>
    <cellStyle name="Note 2 3 3 7" xfId="47680"/>
    <cellStyle name="Note 2 3 3 7 2" xfId="47681"/>
    <cellStyle name="Note 2 3 3 7 3" xfId="59505"/>
    <cellStyle name="Note 2 3 3 8" xfId="47682"/>
    <cellStyle name="Note 2 3 3 9" xfId="47683"/>
    <cellStyle name="Note 2 3 4" xfId="47684"/>
    <cellStyle name="Note 2 3 4 2" xfId="47685"/>
    <cellStyle name="Note 2 3 4 2 2" xfId="47686"/>
    <cellStyle name="Note 2 3 4 2 2 2" xfId="47687"/>
    <cellStyle name="Note 2 3 4 2 2 2 2" xfId="47688"/>
    <cellStyle name="Note 2 3 4 2 2 2 3" xfId="59506"/>
    <cellStyle name="Note 2 3 4 2 2 3" xfId="47689"/>
    <cellStyle name="Note 2 3 4 2 2 4" xfId="47690"/>
    <cellStyle name="Note 2 3 4 2 3" xfId="47691"/>
    <cellStyle name="Note 2 3 4 2 3 2" xfId="47692"/>
    <cellStyle name="Note 2 3 4 2 3 2 2" xfId="47693"/>
    <cellStyle name="Note 2 3 4 2 3 2 3" xfId="59507"/>
    <cellStyle name="Note 2 3 4 2 3 3" xfId="47694"/>
    <cellStyle name="Note 2 3 4 2 3 4" xfId="47695"/>
    <cellStyle name="Note 2 3 4 2 4" xfId="47696"/>
    <cellStyle name="Note 2 3 4 2 4 2" xfId="47697"/>
    <cellStyle name="Note 2 3 4 2 4 3" xfId="59508"/>
    <cellStyle name="Note 2 3 4 2 5" xfId="47698"/>
    <cellStyle name="Note 2 3 4 2 6" xfId="47699"/>
    <cellStyle name="Note 2 3 4 3" xfId="47700"/>
    <cellStyle name="Note 2 3 4 3 2" xfId="47701"/>
    <cellStyle name="Note 2 3 4 3 2 2" xfId="47702"/>
    <cellStyle name="Note 2 3 4 3 2 3" xfId="59509"/>
    <cellStyle name="Note 2 3 4 3 3" xfId="47703"/>
    <cellStyle name="Note 2 3 4 3 4" xfId="47704"/>
    <cellStyle name="Note 2 3 4 4" xfId="47705"/>
    <cellStyle name="Note 2 3 4 4 2" xfId="47706"/>
    <cellStyle name="Note 2 3 4 4 2 2" xfId="47707"/>
    <cellStyle name="Note 2 3 4 4 2 3" xfId="59510"/>
    <cellStyle name="Note 2 3 4 4 3" xfId="47708"/>
    <cellStyle name="Note 2 3 4 4 4" xfId="47709"/>
    <cellStyle name="Note 2 3 4 5" xfId="47710"/>
    <cellStyle name="Note 2 3 4 5 2" xfId="47711"/>
    <cellStyle name="Note 2 3 4 5 3" xfId="59511"/>
    <cellStyle name="Note 2 3 4 6" xfId="47712"/>
    <cellStyle name="Note 2 3 4 7" xfId="47713"/>
    <cellStyle name="Note 2 3 5" xfId="47714"/>
    <cellStyle name="Note 2 3 5 2" xfId="47715"/>
    <cellStyle name="Note 2 3 5 2 2" xfId="47716"/>
    <cellStyle name="Note 2 3 5 2 2 2" xfId="47717"/>
    <cellStyle name="Note 2 3 5 2 2 3" xfId="59512"/>
    <cellStyle name="Note 2 3 5 2 3" xfId="47718"/>
    <cellStyle name="Note 2 3 5 2 4" xfId="47719"/>
    <cellStyle name="Note 2 3 5 3" xfId="47720"/>
    <cellStyle name="Note 2 3 5 3 2" xfId="47721"/>
    <cellStyle name="Note 2 3 5 3 2 2" xfId="47722"/>
    <cellStyle name="Note 2 3 5 3 2 3" xfId="59513"/>
    <cellStyle name="Note 2 3 5 3 3" xfId="47723"/>
    <cellStyle name="Note 2 3 5 3 4" xfId="47724"/>
    <cellStyle name="Note 2 3 5 4" xfId="47725"/>
    <cellStyle name="Note 2 3 5 4 2" xfId="47726"/>
    <cellStyle name="Note 2 3 5 4 3" xfId="59514"/>
    <cellStyle name="Note 2 3 5 5" xfId="47727"/>
    <cellStyle name="Note 2 3 5 6" xfId="47728"/>
    <cellStyle name="Note 2 3 6" xfId="47729"/>
    <cellStyle name="Note 2 3 6 2" xfId="47730"/>
    <cellStyle name="Note 2 3 6 2 2" xfId="47731"/>
    <cellStyle name="Note 2 3 6 2 2 2" xfId="47732"/>
    <cellStyle name="Note 2 3 6 2 2 3" xfId="59515"/>
    <cellStyle name="Note 2 3 6 2 3" xfId="47733"/>
    <cellStyle name="Note 2 3 6 2 4" xfId="47734"/>
    <cellStyle name="Note 2 3 6 3" xfId="47735"/>
    <cellStyle name="Note 2 3 6 3 2" xfId="47736"/>
    <cellStyle name="Note 2 3 6 3 3" xfId="59516"/>
    <cellStyle name="Note 2 3 6 4" xfId="47737"/>
    <cellStyle name="Note 2 3 6 5" xfId="47738"/>
    <cellStyle name="Note 2 3 7" xfId="47739"/>
    <cellStyle name="Note 2 3 7 2" xfId="47740"/>
    <cellStyle name="Note 2 3 7 2 2" xfId="47741"/>
    <cellStyle name="Note 2 3 7 2 3" xfId="59517"/>
    <cellStyle name="Note 2 3 7 3" xfId="47742"/>
    <cellStyle name="Note 2 3 7 4" xfId="47743"/>
    <cellStyle name="Note 2 3 8" xfId="47744"/>
    <cellStyle name="Note 2 3 8 2" xfId="47745"/>
    <cellStyle name="Note 2 3 8 2 2" xfId="47746"/>
    <cellStyle name="Note 2 3 8 2 3" xfId="59518"/>
    <cellStyle name="Note 2 3 8 3" xfId="47747"/>
    <cellStyle name="Note 2 3 8 4" xfId="47748"/>
    <cellStyle name="Note 2 3 9" xfId="47749"/>
    <cellStyle name="Note 2 3 9 2" xfId="47750"/>
    <cellStyle name="Note 2 3 9 3" xfId="59519"/>
    <cellStyle name="Note 2 4" xfId="47751"/>
    <cellStyle name="Note 2 4 10" xfId="47752"/>
    <cellStyle name="Note 2 4 11" xfId="47753"/>
    <cellStyle name="Note 2 4 2" xfId="47754"/>
    <cellStyle name="Note 2 4 2 10" xfId="47755"/>
    <cellStyle name="Note 2 4 2 2" xfId="47756"/>
    <cellStyle name="Note 2 4 2 2 2" xfId="47757"/>
    <cellStyle name="Note 2 4 2 2 2 2" xfId="47758"/>
    <cellStyle name="Note 2 4 2 2 2 2 2" xfId="47759"/>
    <cellStyle name="Note 2 4 2 2 2 2 2 2" xfId="47760"/>
    <cellStyle name="Note 2 4 2 2 2 2 2 2 2" xfId="47761"/>
    <cellStyle name="Note 2 4 2 2 2 2 2 2 3" xfId="59520"/>
    <cellStyle name="Note 2 4 2 2 2 2 2 3" xfId="47762"/>
    <cellStyle name="Note 2 4 2 2 2 2 2 4" xfId="47763"/>
    <cellStyle name="Note 2 4 2 2 2 2 3" xfId="47764"/>
    <cellStyle name="Note 2 4 2 2 2 2 3 2" xfId="47765"/>
    <cellStyle name="Note 2 4 2 2 2 2 3 2 2" xfId="47766"/>
    <cellStyle name="Note 2 4 2 2 2 2 3 2 3" xfId="59521"/>
    <cellStyle name="Note 2 4 2 2 2 2 3 3" xfId="47767"/>
    <cellStyle name="Note 2 4 2 2 2 2 3 4" xfId="47768"/>
    <cellStyle name="Note 2 4 2 2 2 2 4" xfId="47769"/>
    <cellStyle name="Note 2 4 2 2 2 2 4 2" xfId="47770"/>
    <cellStyle name="Note 2 4 2 2 2 2 4 3" xfId="59522"/>
    <cellStyle name="Note 2 4 2 2 2 2 5" xfId="47771"/>
    <cellStyle name="Note 2 4 2 2 2 2 6" xfId="47772"/>
    <cellStyle name="Note 2 4 2 2 2 3" xfId="47773"/>
    <cellStyle name="Note 2 4 2 2 2 3 2" xfId="47774"/>
    <cellStyle name="Note 2 4 2 2 2 3 2 2" xfId="47775"/>
    <cellStyle name="Note 2 4 2 2 2 3 2 3" xfId="59523"/>
    <cellStyle name="Note 2 4 2 2 2 3 3" xfId="47776"/>
    <cellStyle name="Note 2 4 2 2 2 3 4" xfId="47777"/>
    <cellStyle name="Note 2 4 2 2 2 4" xfId="47778"/>
    <cellStyle name="Note 2 4 2 2 2 4 2" xfId="47779"/>
    <cellStyle name="Note 2 4 2 2 2 4 2 2" xfId="47780"/>
    <cellStyle name="Note 2 4 2 2 2 4 2 3" xfId="59524"/>
    <cellStyle name="Note 2 4 2 2 2 4 3" xfId="47781"/>
    <cellStyle name="Note 2 4 2 2 2 4 4" xfId="47782"/>
    <cellStyle name="Note 2 4 2 2 2 5" xfId="47783"/>
    <cellStyle name="Note 2 4 2 2 2 5 2" xfId="47784"/>
    <cellStyle name="Note 2 4 2 2 2 5 3" xfId="59525"/>
    <cellStyle name="Note 2 4 2 2 2 6" xfId="47785"/>
    <cellStyle name="Note 2 4 2 2 2 7" xfId="47786"/>
    <cellStyle name="Note 2 4 2 2 3" xfId="47787"/>
    <cellStyle name="Note 2 4 2 2 3 2" xfId="47788"/>
    <cellStyle name="Note 2 4 2 2 3 2 2" xfId="47789"/>
    <cellStyle name="Note 2 4 2 2 3 2 2 2" xfId="47790"/>
    <cellStyle name="Note 2 4 2 2 3 2 2 3" xfId="59526"/>
    <cellStyle name="Note 2 4 2 2 3 2 3" xfId="47791"/>
    <cellStyle name="Note 2 4 2 2 3 2 4" xfId="47792"/>
    <cellStyle name="Note 2 4 2 2 3 3" xfId="47793"/>
    <cellStyle name="Note 2 4 2 2 3 3 2" xfId="47794"/>
    <cellStyle name="Note 2 4 2 2 3 3 2 2" xfId="47795"/>
    <cellStyle name="Note 2 4 2 2 3 3 2 3" xfId="59527"/>
    <cellStyle name="Note 2 4 2 2 3 3 3" xfId="47796"/>
    <cellStyle name="Note 2 4 2 2 3 3 4" xfId="47797"/>
    <cellStyle name="Note 2 4 2 2 3 4" xfId="47798"/>
    <cellStyle name="Note 2 4 2 2 3 4 2" xfId="47799"/>
    <cellStyle name="Note 2 4 2 2 3 4 3" xfId="59528"/>
    <cellStyle name="Note 2 4 2 2 3 5" xfId="47800"/>
    <cellStyle name="Note 2 4 2 2 3 6" xfId="47801"/>
    <cellStyle name="Note 2 4 2 2 4" xfId="47802"/>
    <cellStyle name="Note 2 4 2 2 4 2" xfId="47803"/>
    <cellStyle name="Note 2 4 2 2 4 2 2" xfId="47804"/>
    <cellStyle name="Note 2 4 2 2 4 2 3" xfId="59529"/>
    <cellStyle name="Note 2 4 2 2 4 3" xfId="47805"/>
    <cellStyle name="Note 2 4 2 2 4 4" xfId="47806"/>
    <cellStyle name="Note 2 4 2 2 5" xfId="47807"/>
    <cellStyle name="Note 2 4 2 2 5 2" xfId="47808"/>
    <cellStyle name="Note 2 4 2 2 5 2 2" xfId="47809"/>
    <cellStyle name="Note 2 4 2 2 5 2 3" xfId="59530"/>
    <cellStyle name="Note 2 4 2 2 5 3" xfId="47810"/>
    <cellStyle name="Note 2 4 2 2 5 4" xfId="47811"/>
    <cellStyle name="Note 2 4 2 2 6" xfId="47812"/>
    <cellStyle name="Note 2 4 2 2 6 2" xfId="47813"/>
    <cellStyle name="Note 2 4 2 2 6 3" xfId="59531"/>
    <cellStyle name="Note 2 4 2 2 7" xfId="47814"/>
    <cellStyle name="Note 2 4 2 2 8" xfId="47815"/>
    <cellStyle name="Note 2 4 2 3" xfId="47816"/>
    <cellStyle name="Note 2 4 2 3 2" xfId="47817"/>
    <cellStyle name="Note 2 4 2 3 2 2" xfId="47818"/>
    <cellStyle name="Note 2 4 2 3 2 2 2" xfId="47819"/>
    <cellStyle name="Note 2 4 2 3 2 2 2 2" xfId="47820"/>
    <cellStyle name="Note 2 4 2 3 2 2 2 3" xfId="59532"/>
    <cellStyle name="Note 2 4 2 3 2 2 3" xfId="47821"/>
    <cellStyle name="Note 2 4 2 3 2 2 4" xfId="47822"/>
    <cellStyle name="Note 2 4 2 3 2 3" xfId="47823"/>
    <cellStyle name="Note 2 4 2 3 2 3 2" xfId="47824"/>
    <cellStyle name="Note 2 4 2 3 2 3 2 2" xfId="47825"/>
    <cellStyle name="Note 2 4 2 3 2 3 2 3" xfId="59533"/>
    <cellStyle name="Note 2 4 2 3 2 3 3" xfId="47826"/>
    <cellStyle name="Note 2 4 2 3 2 3 4" xfId="47827"/>
    <cellStyle name="Note 2 4 2 3 2 4" xfId="47828"/>
    <cellStyle name="Note 2 4 2 3 2 4 2" xfId="47829"/>
    <cellStyle name="Note 2 4 2 3 2 4 3" xfId="59534"/>
    <cellStyle name="Note 2 4 2 3 2 5" xfId="47830"/>
    <cellStyle name="Note 2 4 2 3 2 6" xfId="47831"/>
    <cellStyle name="Note 2 4 2 3 3" xfId="47832"/>
    <cellStyle name="Note 2 4 2 3 3 2" xfId="47833"/>
    <cellStyle name="Note 2 4 2 3 3 2 2" xfId="47834"/>
    <cellStyle name="Note 2 4 2 3 3 2 3" xfId="59535"/>
    <cellStyle name="Note 2 4 2 3 3 3" xfId="47835"/>
    <cellStyle name="Note 2 4 2 3 3 4" xfId="47836"/>
    <cellStyle name="Note 2 4 2 3 4" xfId="47837"/>
    <cellStyle name="Note 2 4 2 3 4 2" xfId="47838"/>
    <cellStyle name="Note 2 4 2 3 4 2 2" xfId="47839"/>
    <cellStyle name="Note 2 4 2 3 4 2 3" xfId="59536"/>
    <cellStyle name="Note 2 4 2 3 4 3" xfId="47840"/>
    <cellStyle name="Note 2 4 2 3 4 4" xfId="47841"/>
    <cellStyle name="Note 2 4 2 3 5" xfId="47842"/>
    <cellStyle name="Note 2 4 2 3 5 2" xfId="47843"/>
    <cellStyle name="Note 2 4 2 3 5 3" xfId="59537"/>
    <cellStyle name="Note 2 4 2 3 6" xfId="47844"/>
    <cellStyle name="Note 2 4 2 3 7" xfId="47845"/>
    <cellStyle name="Note 2 4 2 4" xfId="47846"/>
    <cellStyle name="Note 2 4 2 4 2" xfId="47847"/>
    <cellStyle name="Note 2 4 2 4 2 2" xfId="47848"/>
    <cellStyle name="Note 2 4 2 4 2 2 2" xfId="47849"/>
    <cellStyle name="Note 2 4 2 4 2 2 3" xfId="59538"/>
    <cellStyle name="Note 2 4 2 4 2 3" xfId="47850"/>
    <cellStyle name="Note 2 4 2 4 2 4" xfId="47851"/>
    <cellStyle name="Note 2 4 2 4 3" xfId="47852"/>
    <cellStyle name="Note 2 4 2 4 3 2" xfId="47853"/>
    <cellStyle name="Note 2 4 2 4 3 2 2" xfId="47854"/>
    <cellStyle name="Note 2 4 2 4 3 2 3" xfId="59539"/>
    <cellStyle name="Note 2 4 2 4 3 3" xfId="47855"/>
    <cellStyle name="Note 2 4 2 4 3 4" xfId="47856"/>
    <cellStyle name="Note 2 4 2 4 4" xfId="47857"/>
    <cellStyle name="Note 2 4 2 4 4 2" xfId="47858"/>
    <cellStyle name="Note 2 4 2 4 4 3" xfId="59540"/>
    <cellStyle name="Note 2 4 2 4 5" xfId="47859"/>
    <cellStyle name="Note 2 4 2 4 6" xfId="47860"/>
    <cellStyle name="Note 2 4 2 5" xfId="47861"/>
    <cellStyle name="Note 2 4 2 5 2" xfId="47862"/>
    <cellStyle name="Note 2 4 2 5 2 2" xfId="47863"/>
    <cellStyle name="Note 2 4 2 5 2 2 2" xfId="47864"/>
    <cellStyle name="Note 2 4 2 5 2 2 3" xfId="59541"/>
    <cellStyle name="Note 2 4 2 5 2 3" xfId="47865"/>
    <cellStyle name="Note 2 4 2 5 2 4" xfId="47866"/>
    <cellStyle name="Note 2 4 2 5 3" xfId="47867"/>
    <cellStyle name="Note 2 4 2 5 3 2" xfId="47868"/>
    <cellStyle name="Note 2 4 2 5 3 3" xfId="59542"/>
    <cellStyle name="Note 2 4 2 5 4" xfId="47869"/>
    <cellStyle name="Note 2 4 2 5 5" xfId="47870"/>
    <cellStyle name="Note 2 4 2 6" xfId="47871"/>
    <cellStyle name="Note 2 4 2 6 2" xfId="47872"/>
    <cellStyle name="Note 2 4 2 6 2 2" xfId="47873"/>
    <cellStyle name="Note 2 4 2 6 2 3" xfId="59543"/>
    <cellStyle name="Note 2 4 2 6 3" xfId="47874"/>
    <cellStyle name="Note 2 4 2 6 4" xfId="47875"/>
    <cellStyle name="Note 2 4 2 7" xfId="47876"/>
    <cellStyle name="Note 2 4 2 7 2" xfId="47877"/>
    <cellStyle name="Note 2 4 2 7 2 2" xfId="47878"/>
    <cellStyle name="Note 2 4 2 7 2 3" xfId="59544"/>
    <cellStyle name="Note 2 4 2 7 3" xfId="47879"/>
    <cellStyle name="Note 2 4 2 7 4" xfId="47880"/>
    <cellStyle name="Note 2 4 2 8" xfId="47881"/>
    <cellStyle name="Note 2 4 2 8 2" xfId="47882"/>
    <cellStyle name="Note 2 4 2 8 3" xfId="59545"/>
    <cellStyle name="Note 2 4 2 9" xfId="47883"/>
    <cellStyle name="Note 2 4 3" xfId="47884"/>
    <cellStyle name="Note 2 4 3 2" xfId="47885"/>
    <cellStyle name="Note 2 4 3 2 2" xfId="47886"/>
    <cellStyle name="Note 2 4 3 2 2 2" xfId="47887"/>
    <cellStyle name="Note 2 4 3 2 2 2 2" xfId="47888"/>
    <cellStyle name="Note 2 4 3 2 2 2 2 2" xfId="47889"/>
    <cellStyle name="Note 2 4 3 2 2 2 2 3" xfId="59546"/>
    <cellStyle name="Note 2 4 3 2 2 2 3" xfId="47890"/>
    <cellStyle name="Note 2 4 3 2 2 2 4" xfId="47891"/>
    <cellStyle name="Note 2 4 3 2 2 3" xfId="47892"/>
    <cellStyle name="Note 2 4 3 2 2 3 2" xfId="47893"/>
    <cellStyle name="Note 2 4 3 2 2 3 2 2" xfId="47894"/>
    <cellStyle name="Note 2 4 3 2 2 3 2 3" xfId="59547"/>
    <cellStyle name="Note 2 4 3 2 2 3 3" xfId="47895"/>
    <cellStyle name="Note 2 4 3 2 2 3 4" xfId="47896"/>
    <cellStyle name="Note 2 4 3 2 2 4" xfId="47897"/>
    <cellStyle name="Note 2 4 3 2 2 4 2" xfId="47898"/>
    <cellStyle name="Note 2 4 3 2 2 4 3" xfId="59548"/>
    <cellStyle name="Note 2 4 3 2 2 5" xfId="47899"/>
    <cellStyle name="Note 2 4 3 2 2 6" xfId="47900"/>
    <cellStyle name="Note 2 4 3 2 3" xfId="47901"/>
    <cellStyle name="Note 2 4 3 2 3 2" xfId="47902"/>
    <cellStyle name="Note 2 4 3 2 3 2 2" xfId="47903"/>
    <cellStyle name="Note 2 4 3 2 3 2 3" xfId="59549"/>
    <cellStyle name="Note 2 4 3 2 3 3" xfId="47904"/>
    <cellStyle name="Note 2 4 3 2 3 4" xfId="47905"/>
    <cellStyle name="Note 2 4 3 2 4" xfId="47906"/>
    <cellStyle name="Note 2 4 3 2 4 2" xfId="47907"/>
    <cellStyle name="Note 2 4 3 2 4 2 2" xfId="47908"/>
    <cellStyle name="Note 2 4 3 2 4 2 3" xfId="59550"/>
    <cellStyle name="Note 2 4 3 2 4 3" xfId="47909"/>
    <cellStyle name="Note 2 4 3 2 4 4" xfId="47910"/>
    <cellStyle name="Note 2 4 3 2 5" xfId="47911"/>
    <cellStyle name="Note 2 4 3 2 5 2" xfId="47912"/>
    <cellStyle name="Note 2 4 3 2 5 3" xfId="59551"/>
    <cellStyle name="Note 2 4 3 2 6" xfId="47913"/>
    <cellStyle name="Note 2 4 3 2 7" xfId="47914"/>
    <cellStyle name="Note 2 4 3 3" xfId="47915"/>
    <cellStyle name="Note 2 4 3 3 2" xfId="47916"/>
    <cellStyle name="Note 2 4 3 3 2 2" xfId="47917"/>
    <cellStyle name="Note 2 4 3 3 2 2 2" xfId="47918"/>
    <cellStyle name="Note 2 4 3 3 2 2 3" xfId="59552"/>
    <cellStyle name="Note 2 4 3 3 2 3" xfId="47919"/>
    <cellStyle name="Note 2 4 3 3 2 4" xfId="47920"/>
    <cellStyle name="Note 2 4 3 3 3" xfId="47921"/>
    <cellStyle name="Note 2 4 3 3 3 2" xfId="47922"/>
    <cellStyle name="Note 2 4 3 3 3 2 2" xfId="47923"/>
    <cellStyle name="Note 2 4 3 3 3 2 3" xfId="59553"/>
    <cellStyle name="Note 2 4 3 3 3 3" xfId="47924"/>
    <cellStyle name="Note 2 4 3 3 3 4" xfId="47925"/>
    <cellStyle name="Note 2 4 3 3 4" xfId="47926"/>
    <cellStyle name="Note 2 4 3 3 4 2" xfId="47927"/>
    <cellStyle name="Note 2 4 3 3 4 3" xfId="59554"/>
    <cellStyle name="Note 2 4 3 3 5" xfId="47928"/>
    <cellStyle name="Note 2 4 3 3 6" xfId="47929"/>
    <cellStyle name="Note 2 4 3 4" xfId="47930"/>
    <cellStyle name="Note 2 4 3 4 2" xfId="47931"/>
    <cellStyle name="Note 2 4 3 4 2 2" xfId="47932"/>
    <cellStyle name="Note 2 4 3 4 2 3" xfId="59555"/>
    <cellStyle name="Note 2 4 3 4 3" xfId="47933"/>
    <cellStyle name="Note 2 4 3 4 4" xfId="47934"/>
    <cellStyle name="Note 2 4 3 5" xfId="47935"/>
    <cellStyle name="Note 2 4 3 5 2" xfId="47936"/>
    <cellStyle name="Note 2 4 3 5 2 2" xfId="47937"/>
    <cellStyle name="Note 2 4 3 5 2 3" xfId="59556"/>
    <cellStyle name="Note 2 4 3 5 3" xfId="47938"/>
    <cellStyle name="Note 2 4 3 5 4" xfId="47939"/>
    <cellStyle name="Note 2 4 3 6" xfId="47940"/>
    <cellStyle name="Note 2 4 3 6 2" xfId="47941"/>
    <cellStyle name="Note 2 4 3 6 3" xfId="59557"/>
    <cellStyle name="Note 2 4 3 7" xfId="47942"/>
    <cellStyle name="Note 2 4 3 8" xfId="47943"/>
    <cellStyle name="Note 2 4 4" xfId="47944"/>
    <cellStyle name="Note 2 4 4 2" xfId="47945"/>
    <cellStyle name="Note 2 4 4 2 2" xfId="47946"/>
    <cellStyle name="Note 2 4 4 2 2 2" xfId="47947"/>
    <cellStyle name="Note 2 4 4 2 2 2 2" xfId="47948"/>
    <cellStyle name="Note 2 4 4 2 2 2 3" xfId="59558"/>
    <cellStyle name="Note 2 4 4 2 2 3" xfId="47949"/>
    <cellStyle name="Note 2 4 4 2 2 4" xfId="47950"/>
    <cellStyle name="Note 2 4 4 2 3" xfId="47951"/>
    <cellStyle name="Note 2 4 4 2 3 2" xfId="47952"/>
    <cellStyle name="Note 2 4 4 2 3 2 2" xfId="47953"/>
    <cellStyle name="Note 2 4 4 2 3 2 3" xfId="59559"/>
    <cellStyle name="Note 2 4 4 2 3 3" xfId="47954"/>
    <cellStyle name="Note 2 4 4 2 3 4" xfId="47955"/>
    <cellStyle name="Note 2 4 4 2 4" xfId="47956"/>
    <cellStyle name="Note 2 4 4 2 4 2" xfId="47957"/>
    <cellStyle name="Note 2 4 4 2 4 3" xfId="59560"/>
    <cellStyle name="Note 2 4 4 2 5" xfId="47958"/>
    <cellStyle name="Note 2 4 4 2 6" xfId="47959"/>
    <cellStyle name="Note 2 4 4 3" xfId="47960"/>
    <cellStyle name="Note 2 4 4 3 2" xfId="47961"/>
    <cellStyle name="Note 2 4 4 3 2 2" xfId="47962"/>
    <cellStyle name="Note 2 4 4 3 2 3" xfId="59561"/>
    <cellStyle name="Note 2 4 4 3 3" xfId="47963"/>
    <cellStyle name="Note 2 4 4 3 4" xfId="47964"/>
    <cellStyle name="Note 2 4 4 4" xfId="47965"/>
    <cellStyle name="Note 2 4 4 4 2" xfId="47966"/>
    <cellStyle name="Note 2 4 4 4 2 2" xfId="47967"/>
    <cellStyle name="Note 2 4 4 4 2 3" xfId="59562"/>
    <cellStyle name="Note 2 4 4 4 3" xfId="47968"/>
    <cellStyle name="Note 2 4 4 4 4" xfId="47969"/>
    <cellStyle name="Note 2 4 4 5" xfId="47970"/>
    <cellStyle name="Note 2 4 4 5 2" xfId="47971"/>
    <cellStyle name="Note 2 4 4 5 3" xfId="59563"/>
    <cellStyle name="Note 2 4 4 6" xfId="47972"/>
    <cellStyle name="Note 2 4 4 7" xfId="47973"/>
    <cellStyle name="Note 2 4 5" xfId="47974"/>
    <cellStyle name="Note 2 4 5 2" xfId="47975"/>
    <cellStyle name="Note 2 4 5 2 2" xfId="47976"/>
    <cellStyle name="Note 2 4 5 2 2 2" xfId="47977"/>
    <cellStyle name="Note 2 4 5 2 2 3" xfId="59564"/>
    <cellStyle name="Note 2 4 5 2 3" xfId="47978"/>
    <cellStyle name="Note 2 4 5 2 4" xfId="47979"/>
    <cellStyle name="Note 2 4 5 3" xfId="47980"/>
    <cellStyle name="Note 2 4 5 3 2" xfId="47981"/>
    <cellStyle name="Note 2 4 5 3 2 2" xfId="47982"/>
    <cellStyle name="Note 2 4 5 3 2 3" xfId="59565"/>
    <cellStyle name="Note 2 4 5 3 3" xfId="47983"/>
    <cellStyle name="Note 2 4 5 3 4" xfId="47984"/>
    <cellStyle name="Note 2 4 5 4" xfId="47985"/>
    <cellStyle name="Note 2 4 5 4 2" xfId="47986"/>
    <cellStyle name="Note 2 4 5 4 3" xfId="59566"/>
    <cellStyle name="Note 2 4 5 5" xfId="47987"/>
    <cellStyle name="Note 2 4 5 6" xfId="47988"/>
    <cellStyle name="Note 2 4 6" xfId="47989"/>
    <cellStyle name="Note 2 4 6 2" xfId="47990"/>
    <cellStyle name="Note 2 4 6 2 2" xfId="47991"/>
    <cellStyle name="Note 2 4 6 2 2 2" xfId="47992"/>
    <cellStyle name="Note 2 4 6 2 2 3" xfId="59567"/>
    <cellStyle name="Note 2 4 6 2 3" xfId="47993"/>
    <cellStyle name="Note 2 4 6 2 4" xfId="47994"/>
    <cellStyle name="Note 2 4 6 3" xfId="47995"/>
    <cellStyle name="Note 2 4 6 3 2" xfId="47996"/>
    <cellStyle name="Note 2 4 6 3 3" xfId="59568"/>
    <cellStyle name="Note 2 4 6 4" xfId="47997"/>
    <cellStyle name="Note 2 4 6 5" xfId="47998"/>
    <cellStyle name="Note 2 4 7" xfId="47999"/>
    <cellStyle name="Note 2 4 7 2" xfId="48000"/>
    <cellStyle name="Note 2 4 7 2 2" xfId="48001"/>
    <cellStyle name="Note 2 4 7 2 3" xfId="59569"/>
    <cellStyle name="Note 2 4 7 3" xfId="48002"/>
    <cellStyle name="Note 2 4 7 4" xfId="48003"/>
    <cellStyle name="Note 2 4 8" xfId="48004"/>
    <cellStyle name="Note 2 4 8 2" xfId="48005"/>
    <cellStyle name="Note 2 4 8 2 2" xfId="48006"/>
    <cellStyle name="Note 2 4 8 2 3" xfId="59570"/>
    <cellStyle name="Note 2 4 8 3" xfId="48007"/>
    <cellStyle name="Note 2 4 8 4" xfId="48008"/>
    <cellStyle name="Note 2 4 9" xfId="48009"/>
    <cellStyle name="Note 2 4 9 2" xfId="48010"/>
    <cellStyle name="Note 2 4 9 3" xfId="59571"/>
    <cellStyle name="Note 2 5" xfId="48011"/>
    <cellStyle name="Note 2 5 10" xfId="48012"/>
    <cellStyle name="Note 2 5 2" xfId="48013"/>
    <cellStyle name="Note 2 5 2 2" xfId="48014"/>
    <cellStyle name="Note 2 5 2 2 2" xfId="48015"/>
    <cellStyle name="Note 2 5 2 2 2 2" xfId="48016"/>
    <cellStyle name="Note 2 5 2 2 2 2 2" xfId="48017"/>
    <cellStyle name="Note 2 5 2 2 2 2 2 2" xfId="48018"/>
    <cellStyle name="Note 2 5 2 2 2 2 2 3" xfId="59572"/>
    <cellStyle name="Note 2 5 2 2 2 2 3" xfId="48019"/>
    <cellStyle name="Note 2 5 2 2 2 2 4" xfId="48020"/>
    <cellStyle name="Note 2 5 2 2 2 3" xfId="48021"/>
    <cellStyle name="Note 2 5 2 2 2 3 2" xfId="48022"/>
    <cellStyle name="Note 2 5 2 2 2 3 2 2" xfId="48023"/>
    <cellStyle name="Note 2 5 2 2 2 3 2 3" xfId="59573"/>
    <cellStyle name="Note 2 5 2 2 2 3 3" xfId="48024"/>
    <cellStyle name="Note 2 5 2 2 2 3 4" xfId="48025"/>
    <cellStyle name="Note 2 5 2 2 2 4" xfId="48026"/>
    <cellStyle name="Note 2 5 2 2 2 4 2" xfId="48027"/>
    <cellStyle name="Note 2 5 2 2 2 4 3" xfId="59574"/>
    <cellStyle name="Note 2 5 2 2 2 5" xfId="48028"/>
    <cellStyle name="Note 2 5 2 2 2 6" xfId="48029"/>
    <cellStyle name="Note 2 5 2 2 3" xfId="48030"/>
    <cellStyle name="Note 2 5 2 2 3 2" xfId="48031"/>
    <cellStyle name="Note 2 5 2 2 3 2 2" xfId="48032"/>
    <cellStyle name="Note 2 5 2 2 3 2 3" xfId="59575"/>
    <cellStyle name="Note 2 5 2 2 3 3" xfId="48033"/>
    <cellStyle name="Note 2 5 2 2 3 4" xfId="48034"/>
    <cellStyle name="Note 2 5 2 2 4" xfId="48035"/>
    <cellStyle name="Note 2 5 2 2 4 2" xfId="48036"/>
    <cellStyle name="Note 2 5 2 2 4 2 2" xfId="48037"/>
    <cellStyle name="Note 2 5 2 2 4 2 3" xfId="59576"/>
    <cellStyle name="Note 2 5 2 2 4 3" xfId="48038"/>
    <cellStyle name="Note 2 5 2 2 4 4" xfId="48039"/>
    <cellStyle name="Note 2 5 2 2 5" xfId="48040"/>
    <cellStyle name="Note 2 5 2 2 5 2" xfId="48041"/>
    <cellStyle name="Note 2 5 2 2 5 3" xfId="59577"/>
    <cellStyle name="Note 2 5 2 2 6" xfId="48042"/>
    <cellStyle name="Note 2 5 2 2 7" xfId="48043"/>
    <cellStyle name="Note 2 5 2 3" xfId="48044"/>
    <cellStyle name="Note 2 5 2 3 2" xfId="48045"/>
    <cellStyle name="Note 2 5 2 3 2 2" xfId="48046"/>
    <cellStyle name="Note 2 5 2 3 2 2 2" xfId="48047"/>
    <cellStyle name="Note 2 5 2 3 2 2 3" xfId="59578"/>
    <cellStyle name="Note 2 5 2 3 2 3" xfId="48048"/>
    <cellStyle name="Note 2 5 2 3 2 4" xfId="48049"/>
    <cellStyle name="Note 2 5 2 3 3" xfId="48050"/>
    <cellStyle name="Note 2 5 2 3 3 2" xfId="48051"/>
    <cellStyle name="Note 2 5 2 3 3 2 2" xfId="48052"/>
    <cellStyle name="Note 2 5 2 3 3 2 3" xfId="59579"/>
    <cellStyle name="Note 2 5 2 3 3 3" xfId="48053"/>
    <cellStyle name="Note 2 5 2 3 3 4" xfId="48054"/>
    <cellStyle name="Note 2 5 2 3 4" xfId="48055"/>
    <cellStyle name="Note 2 5 2 3 4 2" xfId="48056"/>
    <cellStyle name="Note 2 5 2 3 4 3" xfId="59580"/>
    <cellStyle name="Note 2 5 2 3 5" xfId="48057"/>
    <cellStyle name="Note 2 5 2 3 6" xfId="48058"/>
    <cellStyle name="Note 2 5 2 4" xfId="48059"/>
    <cellStyle name="Note 2 5 2 4 2" xfId="48060"/>
    <cellStyle name="Note 2 5 2 4 2 2" xfId="48061"/>
    <cellStyle name="Note 2 5 2 4 2 3" xfId="59581"/>
    <cellStyle name="Note 2 5 2 4 3" xfId="48062"/>
    <cellStyle name="Note 2 5 2 4 4" xfId="48063"/>
    <cellStyle name="Note 2 5 2 5" xfId="48064"/>
    <cellStyle name="Note 2 5 2 5 2" xfId="48065"/>
    <cellStyle name="Note 2 5 2 5 2 2" xfId="48066"/>
    <cellStyle name="Note 2 5 2 5 2 3" xfId="59582"/>
    <cellStyle name="Note 2 5 2 5 3" xfId="48067"/>
    <cellStyle name="Note 2 5 2 5 4" xfId="48068"/>
    <cellStyle name="Note 2 5 2 6" xfId="48069"/>
    <cellStyle name="Note 2 5 2 6 2" xfId="48070"/>
    <cellStyle name="Note 2 5 2 6 3" xfId="59583"/>
    <cellStyle name="Note 2 5 2 7" xfId="48071"/>
    <cellStyle name="Note 2 5 2 8" xfId="48072"/>
    <cellStyle name="Note 2 5 3" xfId="48073"/>
    <cellStyle name="Note 2 5 3 2" xfId="48074"/>
    <cellStyle name="Note 2 5 3 2 2" xfId="48075"/>
    <cellStyle name="Note 2 5 3 2 2 2" xfId="48076"/>
    <cellStyle name="Note 2 5 3 2 2 2 2" xfId="48077"/>
    <cellStyle name="Note 2 5 3 2 2 2 3" xfId="59584"/>
    <cellStyle name="Note 2 5 3 2 2 3" xfId="48078"/>
    <cellStyle name="Note 2 5 3 2 2 4" xfId="48079"/>
    <cellStyle name="Note 2 5 3 2 3" xfId="48080"/>
    <cellStyle name="Note 2 5 3 2 3 2" xfId="48081"/>
    <cellStyle name="Note 2 5 3 2 3 2 2" xfId="48082"/>
    <cellStyle name="Note 2 5 3 2 3 2 3" xfId="59585"/>
    <cellStyle name="Note 2 5 3 2 3 3" xfId="48083"/>
    <cellStyle name="Note 2 5 3 2 3 4" xfId="48084"/>
    <cellStyle name="Note 2 5 3 2 4" xfId="48085"/>
    <cellStyle name="Note 2 5 3 2 4 2" xfId="48086"/>
    <cellStyle name="Note 2 5 3 2 4 3" xfId="59586"/>
    <cellStyle name="Note 2 5 3 2 5" xfId="48087"/>
    <cellStyle name="Note 2 5 3 2 6" xfId="48088"/>
    <cellStyle name="Note 2 5 3 3" xfId="48089"/>
    <cellStyle name="Note 2 5 3 3 2" xfId="48090"/>
    <cellStyle name="Note 2 5 3 3 2 2" xfId="48091"/>
    <cellStyle name="Note 2 5 3 3 2 3" xfId="59587"/>
    <cellStyle name="Note 2 5 3 3 3" xfId="48092"/>
    <cellStyle name="Note 2 5 3 3 4" xfId="48093"/>
    <cellStyle name="Note 2 5 3 4" xfId="48094"/>
    <cellStyle name="Note 2 5 3 4 2" xfId="48095"/>
    <cellStyle name="Note 2 5 3 4 2 2" xfId="48096"/>
    <cellStyle name="Note 2 5 3 4 2 3" xfId="59588"/>
    <cellStyle name="Note 2 5 3 4 3" xfId="48097"/>
    <cellStyle name="Note 2 5 3 4 4" xfId="48098"/>
    <cellStyle name="Note 2 5 3 5" xfId="48099"/>
    <cellStyle name="Note 2 5 3 5 2" xfId="48100"/>
    <cellStyle name="Note 2 5 3 5 3" xfId="59589"/>
    <cellStyle name="Note 2 5 3 6" xfId="48101"/>
    <cellStyle name="Note 2 5 3 7" xfId="48102"/>
    <cellStyle name="Note 2 5 4" xfId="48103"/>
    <cellStyle name="Note 2 5 4 2" xfId="48104"/>
    <cellStyle name="Note 2 5 4 2 2" xfId="48105"/>
    <cellStyle name="Note 2 5 4 2 2 2" xfId="48106"/>
    <cellStyle name="Note 2 5 4 2 2 3" xfId="59590"/>
    <cellStyle name="Note 2 5 4 2 3" xfId="48107"/>
    <cellStyle name="Note 2 5 4 2 4" xfId="48108"/>
    <cellStyle name="Note 2 5 4 3" xfId="48109"/>
    <cellStyle name="Note 2 5 4 3 2" xfId="48110"/>
    <cellStyle name="Note 2 5 4 3 2 2" xfId="48111"/>
    <cellStyle name="Note 2 5 4 3 2 3" xfId="59591"/>
    <cellStyle name="Note 2 5 4 3 3" xfId="48112"/>
    <cellStyle name="Note 2 5 4 3 4" xfId="48113"/>
    <cellStyle name="Note 2 5 4 4" xfId="48114"/>
    <cellStyle name="Note 2 5 4 4 2" xfId="48115"/>
    <cellStyle name="Note 2 5 4 4 3" xfId="59592"/>
    <cellStyle name="Note 2 5 4 5" xfId="48116"/>
    <cellStyle name="Note 2 5 4 6" xfId="48117"/>
    <cellStyle name="Note 2 5 5" xfId="48118"/>
    <cellStyle name="Note 2 5 5 2" xfId="48119"/>
    <cellStyle name="Note 2 5 5 2 2" xfId="48120"/>
    <cellStyle name="Note 2 5 5 2 2 2" xfId="48121"/>
    <cellStyle name="Note 2 5 5 2 2 3" xfId="59593"/>
    <cellStyle name="Note 2 5 5 2 3" xfId="48122"/>
    <cellStyle name="Note 2 5 5 2 4" xfId="48123"/>
    <cellStyle name="Note 2 5 5 3" xfId="48124"/>
    <cellStyle name="Note 2 5 5 3 2" xfId="48125"/>
    <cellStyle name="Note 2 5 5 3 3" xfId="59594"/>
    <cellStyle name="Note 2 5 5 4" xfId="48126"/>
    <cellStyle name="Note 2 5 5 5" xfId="48127"/>
    <cellStyle name="Note 2 5 6" xfId="48128"/>
    <cellStyle name="Note 2 5 6 2" xfId="48129"/>
    <cellStyle name="Note 2 5 6 2 2" xfId="48130"/>
    <cellStyle name="Note 2 5 6 2 3" xfId="59595"/>
    <cellStyle name="Note 2 5 6 3" xfId="48131"/>
    <cellStyle name="Note 2 5 6 4" xfId="48132"/>
    <cellStyle name="Note 2 5 7" xfId="48133"/>
    <cellStyle name="Note 2 5 7 2" xfId="48134"/>
    <cellStyle name="Note 2 5 7 2 2" xfId="48135"/>
    <cellStyle name="Note 2 5 7 2 3" xfId="59596"/>
    <cellStyle name="Note 2 5 7 3" xfId="48136"/>
    <cellStyle name="Note 2 5 7 4" xfId="48137"/>
    <cellStyle name="Note 2 5 8" xfId="48138"/>
    <cellStyle name="Note 2 5 8 2" xfId="48139"/>
    <cellStyle name="Note 2 5 8 3" xfId="59597"/>
    <cellStyle name="Note 2 5 9" xfId="48140"/>
    <cellStyle name="Note 2 6" xfId="48141"/>
    <cellStyle name="Note 2 6 10" xfId="48142"/>
    <cellStyle name="Note 2 6 2" xfId="48143"/>
    <cellStyle name="Note 2 6 2 2" xfId="48144"/>
    <cellStyle name="Note 2 6 2 2 2" xfId="48145"/>
    <cellStyle name="Note 2 6 2 2 2 2" xfId="48146"/>
    <cellStyle name="Note 2 6 2 2 2 2 2" xfId="48147"/>
    <cellStyle name="Note 2 6 2 2 2 2 2 2" xfId="48148"/>
    <cellStyle name="Note 2 6 2 2 2 2 2 3" xfId="59598"/>
    <cellStyle name="Note 2 6 2 2 2 2 3" xfId="48149"/>
    <cellStyle name="Note 2 6 2 2 2 2 4" xfId="48150"/>
    <cellStyle name="Note 2 6 2 2 2 3" xfId="48151"/>
    <cellStyle name="Note 2 6 2 2 2 3 2" xfId="48152"/>
    <cellStyle name="Note 2 6 2 2 2 3 2 2" xfId="48153"/>
    <cellStyle name="Note 2 6 2 2 2 3 2 3" xfId="59599"/>
    <cellStyle name="Note 2 6 2 2 2 3 3" xfId="48154"/>
    <cellStyle name="Note 2 6 2 2 2 3 4" xfId="48155"/>
    <cellStyle name="Note 2 6 2 2 2 4" xfId="48156"/>
    <cellStyle name="Note 2 6 2 2 2 4 2" xfId="48157"/>
    <cellStyle name="Note 2 6 2 2 2 4 3" xfId="59600"/>
    <cellStyle name="Note 2 6 2 2 2 5" xfId="48158"/>
    <cellStyle name="Note 2 6 2 2 2 6" xfId="48159"/>
    <cellStyle name="Note 2 6 2 2 3" xfId="48160"/>
    <cellStyle name="Note 2 6 2 2 3 2" xfId="48161"/>
    <cellStyle name="Note 2 6 2 2 3 2 2" xfId="48162"/>
    <cellStyle name="Note 2 6 2 2 3 2 3" xfId="59601"/>
    <cellStyle name="Note 2 6 2 2 3 3" xfId="48163"/>
    <cellStyle name="Note 2 6 2 2 3 4" xfId="48164"/>
    <cellStyle name="Note 2 6 2 2 4" xfId="48165"/>
    <cellStyle name="Note 2 6 2 2 4 2" xfId="48166"/>
    <cellStyle name="Note 2 6 2 2 4 2 2" xfId="48167"/>
    <cellStyle name="Note 2 6 2 2 4 2 3" xfId="59602"/>
    <cellStyle name="Note 2 6 2 2 4 3" xfId="48168"/>
    <cellStyle name="Note 2 6 2 2 4 4" xfId="48169"/>
    <cellStyle name="Note 2 6 2 2 5" xfId="48170"/>
    <cellStyle name="Note 2 6 2 2 5 2" xfId="48171"/>
    <cellStyle name="Note 2 6 2 2 5 3" xfId="59603"/>
    <cellStyle name="Note 2 6 2 2 6" xfId="48172"/>
    <cellStyle name="Note 2 6 2 2 7" xfId="48173"/>
    <cellStyle name="Note 2 6 2 3" xfId="48174"/>
    <cellStyle name="Note 2 6 2 3 2" xfId="48175"/>
    <cellStyle name="Note 2 6 2 3 2 2" xfId="48176"/>
    <cellStyle name="Note 2 6 2 3 2 2 2" xfId="48177"/>
    <cellStyle name="Note 2 6 2 3 2 2 3" xfId="59604"/>
    <cellStyle name="Note 2 6 2 3 2 3" xfId="48178"/>
    <cellStyle name="Note 2 6 2 3 2 4" xfId="48179"/>
    <cellStyle name="Note 2 6 2 3 3" xfId="48180"/>
    <cellStyle name="Note 2 6 2 3 3 2" xfId="48181"/>
    <cellStyle name="Note 2 6 2 3 3 2 2" xfId="48182"/>
    <cellStyle name="Note 2 6 2 3 3 2 3" xfId="59605"/>
    <cellStyle name="Note 2 6 2 3 3 3" xfId="48183"/>
    <cellStyle name="Note 2 6 2 3 3 4" xfId="48184"/>
    <cellStyle name="Note 2 6 2 3 4" xfId="48185"/>
    <cellStyle name="Note 2 6 2 3 4 2" xfId="48186"/>
    <cellStyle name="Note 2 6 2 3 4 3" xfId="59606"/>
    <cellStyle name="Note 2 6 2 3 5" xfId="48187"/>
    <cellStyle name="Note 2 6 2 3 6" xfId="48188"/>
    <cellStyle name="Note 2 6 2 4" xfId="48189"/>
    <cellStyle name="Note 2 6 2 4 2" xfId="48190"/>
    <cellStyle name="Note 2 6 2 4 2 2" xfId="48191"/>
    <cellStyle name="Note 2 6 2 4 2 3" xfId="59607"/>
    <cellStyle name="Note 2 6 2 4 3" xfId="48192"/>
    <cellStyle name="Note 2 6 2 4 4" xfId="48193"/>
    <cellStyle name="Note 2 6 2 5" xfId="48194"/>
    <cellStyle name="Note 2 6 2 5 2" xfId="48195"/>
    <cellStyle name="Note 2 6 2 5 2 2" xfId="48196"/>
    <cellStyle name="Note 2 6 2 5 2 3" xfId="59608"/>
    <cellStyle name="Note 2 6 2 5 3" xfId="48197"/>
    <cellStyle name="Note 2 6 2 5 4" xfId="48198"/>
    <cellStyle name="Note 2 6 2 6" xfId="48199"/>
    <cellStyle name="Note 2 6 2 6 2" xfId="48200"/>
    <cellStyle name="Note 2 6 2 6 3" xfId="59609"/>
    <cellStyle name="Note 2 6 2 7" xfId="48201"/>
    <cellStyle name="Note 2 6 2 8" xfId="48202"/>
    <cellStyle name="Note 2 6 3" xfId="48203"/>
    <cellStyle name="Note 2 6 3 2" xfId="48204"/>
    <cellStyle name="Note 2 6 3 2 2" xfId="48205"/>
    <cellStyle name="Note 2 6 3 2 2 2" xfId="48206"/>
    <cellStyle name="Note 2 6 3 2 2 2 2" xfId="48207"/>
    <cellStyle name="Note 2 6 3 2 2 2 3" xfId="59610"/>
    <cellStyle name="Note 2 6 3 2 2 3" xfId="48208"/>
    <cellStyle name="Note 2 6 3 2 2 4" xfId="48209"/>
    <cellStyle name="Note 2 6 3 2 3" xfId="48210"/>
    <cellStyle name="Note 2 6 3 2 3 2" xfId="48211"/>
    <cellStyle name="Note 2 6 3 2 3 2 2" xfId="48212"/>
    <cellStyle name="Note 2 6 3 2 3 2 3" xfId="59611"/>
    <cellStyle name="Note 2 6 3 2 3 3" xfId="48213"/>
    <cellStyle name="Note 2 6 3 2 3 4" xfId="48214"/>
    <cellStyle name="Note 2 6 3 2 4" xfId="48215"/>
    <cellStyle name="Note 2 6 3 2 4 2" xfId="48216"/>
    <cellStyle name="Note 2 6 3 2 4 3" xfId="59612"/>
    <cellStyle name="Note 2 6 3 2 5" xfId="48217"/>
    <cellStyle name="Note 2 6 3 2 6" xfId="48218"/>
    <cellStyle name="Note 2 6 3 3" xfId="48219"/>
    <cellStyle name="Note 2 6 3 3 2" xfId="48220"/>
    <cellStyle name="Note 2 6 3 3 2 2" xfId="48221"/>
    <cellStyle name="Note 2 6 3 3 2 3" xfId="59613"/>
    <cellStyle name="Note 2 6 3 3 3" xfId="48222"/>
    <cellStyle name="Note 2 6 3 3 4" xfId="48223"/>
    <cellStyle name="Note 2 6 3 4" xfId="48224"/>
    <cellStyle name="Note 2 6 3 4 2" xfId="48225"/>
    <cellStyle name="Note 2 6 3 4 2 2" xfId="48226"/>
    <cellStyle name="Note 2 6 3 4 2 3" xfId="59614"/>
    <cellStyle name="Note 2 6 3 4 3" xfId="48227"/>
    <cellStyle name="Note 2 6 3 4 4" xfId="48228"/>
    <cellStyle name="Note 2 6 3 5" xfId="48229"/>
    <cellStyle name="Note 2 6 3 5 2" xfId="48230"/>
    <cellStyle name="Note 2 6 3 5 3" xfId="59615"/>
    <cellStyle name="Note 2 6 3 6" xfId="48231"/>
    <cellStyle name="Note 2 6 3 7" xfId="48232"/>
    <cellStyle name="Note 2 6 4" xfId="48233"/>
    <cellStyle name="Note 2 6 4 2" xfId="48234"/>
    <cellStyle name="Note 2 6 4 2 2" xfId="48235"/>
    <cellStyle name="Note 2 6 4 2 2 2" xfId="48236"/>
    <cellStyle name="Note 2 6 4 2 2 3" xfId="59616"/>
    <cellStyle name="Note 2 6 4 2 3" xfId="48237"/>
    <cellStyle name="Note 2 6 4 2 4" xfId="48238"/>
    <cellStyle name="Note 2 6 4 3" xfId="48239"/>
    <cellStyle name="Note 2 6 4 3 2" xfId="48240"/>
    <cellStyle name="Note 2 6 4 3 2 2" xfId="48241"/>
    <cellStyle name="Note 2 6 4 3 2 3" xfId="59617"/>
    <cellStyle name="Note 2 6 4 3 3" xfId="48242"/>
    <cellStyle name="Note 2 6 4 3 4" xfId="48243"/>
    <cellStyle name="Note 2 6 4 4" xfId="48244"/>
    <cellStyle name="Note 2 6 4 4 2" xfId="48245"/>
    <cellStyle name="Note 2 6 4 4 3" xfId="59618"/>
    <cellStyle name="Note 2 6 4 5" xfId="48246"/>
    <cellStyle name="Note 2 6 4 6" xfId="48247"/>
    <cellStyle name="Note 2 6 5" xfId="48248"/>
    <cellStyle name="Note 2 6 5 2" xfId="48249"/>
    <cellStyle name="Note 2 6 5 2 2" xfId="48250"/>
    <cellStyle name="Note 2 6 5 2 2 2" xfId="48251"/>
    <cellStyle name="Note 2 6 5 2 2 3" xfId="59619"/>
    <cellStyle name="Note 2 6 5 2 3" xfId="48252"/>
    <cellStyle name="Note 2 6 5 2 4" xfId="48253"/>
    <cellStyle name="Note 2 6 5 3" xfId="48254"/>
    <cellStyle name="Note 2 6 5 3 2" xfId="48255"/>
    <cellStyle name="Note 2 6 5 3 3" xfId="59620"/>
    <cellStyle name="Note 2 6 5 4" xfId="48256"/>
    <cellStyle name="Note 2 6 5 5" xfId="48257"/>
    <cellStyle name="Note 2 6 6" xfId="48258"/>
    <cellStyle name="Note 2 6 6 2" xfId="48259"/>
    <cellStyle name="Note 2 6 6 2 2" xfId="48260"/>
    <cellStyle name="Note 2 6 6 2 3" xfId="59621"/>
    <cellStyle name="Note 2 6 6 3" xfId="48261"/>
    <cellStyle name="Note 2 6 6 4" xfId="48262"/>
    <cellStyle name="Note 2 6 7" xfId="48263"/>
    <cellStyle name="Note 2 6 7 2" xfId="48264"/>
    <cellStyle name="Note 2 6 7 2 2" xfId="48265"/>
    <cellStyle name="Note 2 6 7 2 3" xfId="59622"/>
    <cellStyle name="Note 2 6 7 3" xfId="48266"/>
    <cellStyle name="Note 2 6 7 4" xfId="48267"/>
    <cellStyle name="Note 2 6 8" xfId="48268"/>
    <cellStyle name="Note 2 6 8 2" xfId="48269"/>
    <cellStyle name="Note 2 6 8 3" xfId="59623"/>
    <cellStyle name="Note 2 6 9" xfId="48270"/>
    <cellStyle name="Note 2 7" xfId="48271"/>
    <cellStyle name="Note 2 7 10" xfId="48272"/>
    <cellStyle name="Note 2 7 2" xfId="48273"/>
    <cellStyle name="Note 2 7 2 2" xfId="48274"/>
    <cellStyle name="Note 2 7 2 2 2" xfId="48275"/>
    <cellStyle name="Note 2 7 2 2 2 2" xfId="48276"/>
    <cellStyle name="Note 2 7 2 2 2 2 2" xfId="48277"/>
    <cellStyle name="Note 2 7 2 2 2 2 2 2" xfId="48278"/>
    <cellStyle name="Note 2 7 2 2 2 2 2 3" xfId="59624"/>
    <cellStyle name="Note 2 7 2 2 2 2 3" xfId="48279"/>
    <cellStyle name="Note 2 7 2 2 2 2 4" xfId="48280"/>
    <cellStyle name="Note 2 7 2 2 2 3" xfId="48281"/>
    <cellStyle name="Note 2 7 2 2 2 3 2" xfId="48282"/>
    <cellStyle name="Note 2 7 2 2 2 3 2 2" xfId="48283"/>
    <cellStyle name="Note 2 7 2 2 2 3 2 3" xfId="59625"/>
    <cellStyle name="Note 2 7 2 2 2 3 3" xfId="48284"/>
    <cellStyle name="Note 2 7 2 2 2 3 4" xfId="48285"/>
    <cellStyle name="Note 2 7 2 2 2 4" xfId="48286"/>
    <cellStyle name="Note 2 7 2 2 2 4 2" xfId="48287"/>
    <cellStyle name="Note 2 7 2 2 2 4 3" xfId="59626"/>
    <cellStyle name="Note 2 7 2 2 2 5" xfId="48288"/>
    <cellStyle name="Note 2 7 2 2 2 6" xfId="48289"/>
    <cellStyle name="Note 2 7 2 2 3" xfId="48290"/>
    <cellStyle name="Note 2 7 2 2 3 2" xfId="48291"/>
    <cellStyle name="Note 2 7 2 2 3 2 2" xfId="48292"/>
    <cellStyle name="Note 2 7 2 2 3 2 3" xfId="59627"/>
    <cellStyle name="Note 2 7 2 2 3 3" xfId="48293"/>
    <cellStyle name="Note 2 7 2 2 3 4" xfId="48294"/>
    <cellStyle name="Note 2 7 2 2 4" xfId="48295"/>
    <cellStyle name="Note 2 7 2 2 4 2" xfId="48296"/>
    <cellStyle name="Note 2 7 2 2 4 2 2" xfId="48297"/>
    <cellStyle name="Note 2 7 2 2 4 2 3" xfId="59628"/>
    <cellStyle name="Note 2 7 2 2 4 3" xfId="48298"/>
    <cellStyle name="Note 2 7 2 2 4 4" xfId="48299"/>
    <cellStyle name="Note 2 7 2 2 5" xfId="48300"/>
    <cellStyle name="Note 2 7 2 2 5 2" xfId="48301"/>
    <cellStyle name="Note 2 7 2 2 5 3" xfId="59629"/>
    <cellStyle name="Note 2 7 2 2 6" xfId="48302"/>
    <cellStyle name="Note 2 7 2 2 7" xfId="48303"/>
    <cellStyle name="Note 2 7 2 3" xfId="48304"/>
    <cellStyle name="Note 2 7 2 3 2" xfId="48305"/>
    <cellStyle name="Note 2 7 2 3 2 2" xfId="48306"/>
    <cellStyle name="Note 2 7 2 3 2 2 2" xfId="48307"/>
    <cellStyle name="Note 2 7 2 3 2 2 3" xfId="59630"/>
    <cellStyle name="Note 2 7 2 3 2 3" xfId="48308"/>
    <cellStyle name="Note 2 7 2 3 2 4" xfId="48309"/>
    <cellStyle name="Note 2 7 2 3 3" xfId="48310"/>
    <cellStyle name="Note 2 7 2 3 3 2" xfId="48311"/>
    <cellStyle name="Note 2 7 2 3 3 2 2" xfId="48312"/>
    <cellStyle name="Note 2 7 2 3 3 2 3" xfId="59631"/>
    <cellStyle name="Note 2 7 2 3 3 3" xfId="48313"/>
    <cellStyle name="Note 2 7 2 3 3 4" xfId="48314"/>
    <cellStyle name="Note 2 7 2 3 4" xfId="48315"/>
    <cellStyle name="Note 2 7 2 3 4 2" xfId="48316"/>
    <cellStyle name="Note 2 7 2 3 4 3" xfId="59632"/>
    <cellStyle name="Note 2 7 2 3 5" xfId="48317"/>
    <cellStyle name="Note 2 7 2 3 6" xfId="48318"/>
    <cellStyle name="Note 2 7 2 4" xfId="48319"/>
    <cellStyle name="Note 2 7 2 4 2" xfId="48320"/>
    <cellStyle name="Note 2 7 2 4 2 2" xfId="48321"/>
    <cellStyle name="Note 2 7 2 4 2 3" xfId="59633"/>
    <cellStyle name="Note 2 7 2 4 3" xfId="48322"/>
    <cellStyle name="Note 2 7 2 4 4" xfId="48323"/>
    <cellStyle name="Note 2 7 2 5" xfId="48324"/>
    <cellStyle name="Note 2 7 2 5 2" xfId="48325"/>
    <cellStyle name="Note 2 7 2 5 2 2" xfId="48326"/>
    <cellStyle name="Note 2 7 2 5 2 3" xfId="59634"/>
    <cellStyle name="Note 2 7 2 5 3" xfId="48327"/>
    <cellStyle name="Note 2 7 2 5 4" xfId="48328"/>
    <cellStyle name="Note 2 7 2 6" xfId="48329"/>
    <cellStyle name="Note 2 7 2 6 2" xfId="48330"/>
    <cellStyle name="Note 2 7 2 6 3" xfId="59635"/>
    <cellStyle name="Note 2 7 2 7" xfId="48331"/>
    <cellStyle name="Note 2 7 2 8" xfId="48332"/>
    <cellStyle name="Note 2 7 3" xfId="48333"/>
    <cellStyle name="Note 2 7 3 2" xfId="48334"/>
    <cellStyle name="Note 2 7 3 2 2" xfId="48335"/>
    <cellStyle name="Note 2 7 3 2 2 2" xfId="48336"/>
    <cellStyle name="Note 2 7 3 2 2 2 2" xfId="48337"/>
    <cellStyle name="Note 2 7 3 2 2 2 3" xfId="59636"/>
    <cellStyle name="Note 2 7 3 2 2 3" xfId="48338"/>
    <cellStyle name="Note 2 7 3 2 2 4" xfId="48339"/>
    <cellStyle name="Note 2 7 3 2 3" xfId="48340"/>
    <cellStyle name="Note 2 7 3 2 3 2" xfId="48341"/>
    <cellStyle name="Note 2 7 3 2 3 2 2" xfId="48342"/>
    <cellStyle name="Note 2 7 3 2 3 2 3" xfId="59637"/>
    <cellStyle name="Note 2 7 3 2 3 3" xfId="48343"/>
    <cellStyle name="Note 2 7 3 2 3 4" xfId="48344"/>
    <cellStyle name="Note 2 7 3 2 4" xfId="48345"/>
    <cellStyle name="Note 2 7 3 2 4 2" xfId="48346"/>
    <cellStyle name="Note 2 7 3 2 4 3" xfId="59638"/>
    <cellStyle name="Note 2 7 3 2 5" xfId="48347"/>
    <cellStyle name="Note 2 7 3 2 6" xfId="48348"/>
    <cellStyle name="Note 2 7 3 3" xfId="48349"/>
    <cellStyle name="Note 2 7 3 3 2" xfId="48350"/>
    <cellStyle name="Note 2 7 3 3 2 2" xfId="48351"/>
    <cellStyle name="Note 2 7 3 3 2 3" xfId="59639"/>
    <cellStyle name="Note 2 7 3 3 3" xfId="48352"/>
    <cellStyle name="Note 2 7 3 3 4" xfId="48353"/>
    <cellStyle name="Note 2 7 3 4" xfId="48354"/>
    <cellStyle name="Note 2 7 3 4 2" xfId="48355"/>
    <cellStyle name="Note 2 7 3 4 2 2" xfId="48356"/>
    <cellStyle name="Note 2 7 3 4 2 3" xfId="59640"/>
    <cellStyle name="Note 2 7 3 4 3" xfId="48357"/>
    <cellStyle name="Note 2 7 3 4 4" xfId="48358"/>
    <cellStyle name="Note 2 7 3 5" xfId="48359"/>
    <cellStyle name="Note 2 7 3 5 2" xfId="48360"/>
    <cellStyle name="Note 2 7 3 5 3" xfId="59641"/>
    <cellStyle name="Note 2 7 3 6" xfId="48361"/>
    <cellStyle name="Note 2 7 3 7" xfId="48362"/>
    <cellStyle name="Note 2 7 4" xfId="48363"/>
    <cellStyle name="Note 2 7 4 2" xfId="48364"/>
    <cellStyle name="Note 2 7 4 2 2" xfId="48365"/>
    <cellStyle name="Note 2 7 4 2 2 2" xfId="48366"/>
    <cellStyle name="Note 2 7 4 2 2 3" xfId="59642"/>
    <cellStyle name="Note 2 7 4 2 3" xfId="48367"/>
    <cellStyle name="Note 2 7 4 2 4" xfId="48368"/>
    <cellStyle name="Note 2 7 4 3" xfId="48369"/>
    <cellStyle name="Note 2 7 4 3 2" xfId="48370"/>
    <cellStyle name="Note 2 7 4 3 2 2" xfId="48371"/>
    <cellStyle name="Note 2 7 4 3 2 3" xfId="59643"/>
    <cellStyle name="Note 2 7 4 3 3" xfId="48372"/>
    <cellStyle name="Note 2 7 4 3 4" xfId="48373"/>
    <cellStyle name="Note 2 7 4 4" xfId="48374"/>
    <cellStyle name="Note 2 7 4 4 2" xfId="48375"/>
    <cellStyle name="Note 2 7 4 4 3" xfId="59644"/>
    <cellStyle name="Note 2 7 4 5" xfId="48376"/>
    <cellStyle name="Note 2 7 4 6" xfId="48377"/>
    <cellStyle name="Note 2 7 5" xfId="48378"/>
    <cellStyle name="Note 2 7 5 2" xfId="48379"/>
    <cellStyle name="Note 2 7 5 2 2" xfId="48380"/>
    <cellStyle name="Note 2 7 5 2 2 2" xfId="48381"/>
    <cellStyle name="Note 2 7 5 2 2 3" xfId="59645"/>
    <cellStyle name="Note 2 7 5 2 3" xfId="48382"/>
    <cellStyle name="Note 2 7 5 2 4" xfId="48383"/>
    <cellStyle name="Note 2 7 5 3" xfId="48384"/>
    <cellStyle name="Note 2 7 5 3 2" xfId="48385"/>
    <cellStyle name="Note 2 7 5 3 3" xfId="59646"/>
    <cellStyle name="Note 2 7 5 4" xfId="48386"/>
    <cellStyle name="Note 2 7 5 5" xfId="48387"/>
    <cellStyle name="Note 2 7 6" xfId="48388"/>
    <cellStyle name="Note 2 7 6 2" xfId="48389"/>
    <cellStyle name="Note 2 7 6 2 2" xfId="48390"/>
    <cellStyle name="Note 2 7 6 2 3" xfId="59647"/>
    <cellStyle name="Note 2 7 6 3" xfId="48391"/>
    <cellStyle name="Note 2 7 6 4" xfId="48392"/>
    <cellStyle name="Note 2 7 7" xfId="48393"/>
    <cellStyle name="Note 2 7 7 2" xfId="48394"/>
    <cellStyle name="Note 2 7 7 2 2" xfId="48395"/>
    <cellStyle name="Note 2 7 7 2 3" xfId="59648"/>
    <cellStyle name="Note 2 7 7 3" xfId="48396"/>
    <cellStyle name="Note 2 7 7 4" xfId="48397"/>
    <cellStyle name="Note 2 7 8" xfId="48398"/>
    <cellStyle name="Note 2 7 8 2" xfId="48399"/>
    <cellStyle name="Note 2 7 8 3" xfId="59649"/>
    <cellStyle name="Note 2 7 9" xfId="48400"/>
    <cellStyle name="Note 2 8" xfId="48401"/>
    <cellStyle name="Note 2 8 2" xfId="48402"/>
    <cellStyle name="Note 2 8 2 2" xfId="48403"/>
    <cellStyle name="Note 2 8 2 2 2" xfId="48404"/>
    <cellStyle name="Note 2 8 2 2 2 2" xfId="48405"/>
    <cellStyle name="Note 2 8 2 2 2 2 2" xfId="48406"/>
    <cellStyle name="Note 2 8 2 2 2 2 3" xfId="59650"/>
    <cellStyle name="Note 2 8 2 2 2 3" xfId="48407"/>
    <cellStyle name="Note 2 8 2 2 2 4" xfId="48408"/>
    <cellStyle name="Note 2 8 2 2 3" xfId="48409"/>
    <cellStyle name="Note 2 8 2 2 3 2" xfId="48410"/>
    <cellStyle name="Note 2 8 2 2 3 2 2" xfId="48411"/>
    <cellStyle name="Note 2 8 2 2 3 2 3" xfId="59651"/>
    <cellStyle name="Note 2 8 2 2 3 3" xfId="48412"/>
    <cellStyle name="Note 2 8 2 2 3 4" xfId="48413"/>
    <cellStyle name="Note 2 8 2 2 4" xfId="48414"/>
    <cellStyle name="Note 2 8 2 2 4 2" xfId="48415"/>
    <cellStyle name="Note 2 8 2 2 4 3" xfId="59652"/>
    <cellStyle name="Note 2 8 2 2 5" xfId="48416"/>
    <cellStyle name="Note 2 8 2 2 6" xfId="48417"/>
    <cellStyle name="Note 2 8 2 3" xfId="48418"/>
    <cellStyle name="Note 2 8 2 3 2" xfId="48419"/>
    <cellStyle name="Note 2 8 2 3 2 2" xfId="48420"/>
    <cellStyle name="Note 2 8 2 3 2 3" xfId="59653"/>
    <cellStyle name="Note 2 8 2 3 3" xfId="48421"/>
    <cellStyle name="Note 2 8 2 3 4" xfId="48422"/>
    <cellStyle name="Note 2 8 2 4" xfId="48423"/>
    <cellStyle name="Note 2 8 2 4 2" xfId="48424"/>
    <cellStyle name="Note 2 8 2 4 2 2" xfId="48425"/>
    <cellStyle name="Note 2 8 2 4 2 3" xfId="59654"/>
    <cellStyle name="Note 2 8 2 4 3" xfId="48426"/>
    <cellStyle name="Note 2 8 2 4 4" xfId="48427"/>
    <cellStyle name="Note 2 8 2 5" xfId="48428"/>
    <cellStyle name="Note 2 8 2 5 2" xfId="48429"/>
    <cellStyle name="Note 2 8 2 5 3" xfId="59655"/>
    <cellStyle name="Note 2 8 2 6" xfId="48430"/>
    <cellStyle name="Note 2 8 2 7" xfId="48431"/>
    <cellStyle name="Note 2 8 3" xfId="48432"/>
    <cellStyle name="Note 2 8 3 2" xfId="48433"/>
    <cellStyle name="Note 2 8 3 2 2" xfId="48434"/>
    <cellStyle name="Note 2 8 3 2 2 2" xfId="48435"/>
    <cellStyle name="Note 2 8 3 2 2 3" xfId="59656"/>
    <cellStyle name="Note 2 8 3 2 3" xfId="48436"/>
    <cellStyle name="Note 2 8 3 2 4" xfId="48437"/>
    <cellStyle name="Note 2 8 3 3" xfId="48438"/>
    <cellStyle name="Note 2 8 3 3 2" xfId="48439"/>
    <cellStyle name="Note 2 8 3 3 2 2" xfId="48440"/>
    <cellStyle name="Note 2 8 3 3 2 3" xfId="59657"/>
    <cellStyle name="Note 2 8 3 3 3" xfId="48441"/>
    <cellStyle name="Note 2 8 3 3 4" xfId="48442"/>
    <cellStyle name="Note 2 8 3 4" xfId="48443"/>
    <cellStyle name="Note 2 8 3 4 2" xfId="48444"/>
    <cellStyle name="Note 2 8 3 4 3" xfId="59658"/>
    <cellStyle name="Note 2 8 3 5" xfId="48445"/>
    <cellStyle name="Note 2 8 3 6" xfId="48446"/>
    <cellStyle name="Note 2 8 4" xfId="48447"/>
    <cellStyle name="Note 2 8 4 2" xfId="48448"/>
    <cellStyle name="Note 2 8 4 2 2" xfId="48449"/>
    <cellStyle name="Note 2 8 4 2 3" xfId="59659"/>
    <cellStyle name="Note 2 8 4 3" xfId="48450"/>
    <cellStyle name="Note 2 8 4 4" xfId="48451"/>
    <cellStyle name="Note 2 8 5" xfId="48452"/>
    <cellStyle name="Note 2 8 5 2" xfId="48453"/>
    <cellStyle name="Note 2 8 5 2 2" xfId="48454"/>
    <cellStyle name="Note 2 8 5 2 3" xfId="59660"/>
    <cellStyle name="Note 2 8 5 3" xfId="48455"/>
    <cellStyle name="Note 2 8 5 4" xfId="48456"/>
    <cellStyle name="Note 2 8 6" xfId="48457"/>
    <cellStyle name="Note 2 8 6 2" xfId="48458"/>
    <cellStyle name="Note 2 8 6 3" xfId="59661"/>
    <cellStyle name="Note 2 8 7" xfId="48459"/>
    <cellStyle name="Note 2 8 8" xfId="48460"/>
    <cellStyle name="Note 2 9" xfId="48461"/>
    <cellStyle name="Note 2 9 2" xfId="48462"/>
    <cellStyle name="Note 2 9 2 2" xfId="48463"/>
    <cellStyle name="Note 2 9 2 2 2" xfId="48464"/>
    <cellStyle name="Note 2 9 2 2 2 2" xfId="48465"/>
    <cellStyle name="Note 2 9 2 2 2 3" xfId="59662"/>
    <cellStyle name="Note 2 9 2 2 3" xfId="48466"/>
    <cellStyle name="Note 2 9 2 2 4" xfId="48467"/>
    <cellStyle name="Note 2 9 2 3" xfId="48468"/>
    <cellStyle name="Note 2 9 2 3 2" xfId="48469"/>
    <cellStyle name="Note 2 9 2 3 2 2" xfId="48470"/>
    <cellStyle name="Note 2 9 2 3 2 3" xfId="59663"/>
    <cellStyle name="Note 2 9 2 3 3" xfId="48471"/>
    <cellStyle name="Note 2 9 2 3 4" xfId="48472"/>
    <cellStyle name="Note 2 9 2 4" xfId="48473"/>
    <cellStyle name="Note 2 9 2 4 2" xfId="48474"/>
    <cellStyle name="Note 2 9 2 4 3" xfId="59664"/>
    <cellStyle name="Note 2 9 2 5" xfId="48475"/>
    <cellStyle name="Note 2 9 2 6" xfId="48476"/>
    <cellStyle name="Note 2 9 3" xfId="48477"/>
    <cellStyle name="Note 2 9 3 2" xfId="48478"/>
    <cellStyle name="Note 2 9 3 2 2" xfId="48479"/>
    <cellStyle name="Note 2 9 3 2 3" xfId="59665"/>
    <cellStyle name="Note 2 9 3 3" xfId="48480"/>
    <cellStyle name="Note 2 9 3 4" xfId="48481"/>
    <cellStyle name="Note 2 9 4" xfId="48482"/>
    <cellStyle name="Note 2 9 4 2" xfId="48483"/>
    <cellStyle name="Note 2 9 4 2 2" xfId="48484"/>
    <cellStyle name="Note 2 9 4 2 3" xfId="59666"/>
    <cellStyle name="Note 2 9 4 3" xfId="48485"/>
    <cellStyle name="Note 2 9 4 4" xfId="48486"/>
    <cellStyle name="Note 2 9 5" xfId="48487"/>
    <cellStyle name="Note 2 9 5 2" xfId="48488"/>
    <cellStyle name="Note 2 9 5 3" xfId="59667"/>
    <cellStyle name="Note 2 9 6" xfId="48489"/>
    <cellStyle name="Note 2 9 7" xfId="48490"/>
    <cellStyle name="Note 3" xfId="48491"/>
    <cellStyle name="Note 3 10" xfId="48492"/>
    <cellStyle name="Note 3 10 2" xfId="48493"/>
    <cellStyle name="Note 3 10 2 2" xfId="48494"/>
    <cellStyle name="Note 3 10 2 2 2" xfId="48495"/>
    <cellStyle name="Note 3 10 2 2 3" xfId="59668"/>
    <cellStyle name="Note 3 10 2 3" xfId="48496"/>
    <cellStyle name="Note 3 10 2 4" xfId="48497"/>
    <cellStyle name="Note 3 10 3" xfId="48498"/>
    <cellStyle name="Note 3 10 3 2" xfId="48499"/>
    <cellStyle name="Note 3 10 3 3" xfId="59669"/>
    <cellStyle name="Note 3 10 4" xfId="48500"/>
    <cellStyle name="Note 3 10 5" xfId="48501"/>
    <cellStyle name="Note 3 11" xfId="48502"/>
    <cellStyle name="Note 3 11 2" xfId="48503"/>
    <cellStyle name="Note 3 11 2 2" xfId="48504"/>
    <cellStyle name="Note 3 11 2 3" xfId="59670"/>
    <cellStyle name="Note 3 11 3" xfId="48505"/>
    <cellStyle name="Note 3 11 4" xfId="48506"/>
    <cellStyle name="Note 3 12" xfId="48507"/>
    <cellStyle name="Note 3 12 2" xfId="48508"/>
    <cellStyle name="Note 3 12 2 2" xfId="48509"/>
    <cellStyle name="Note 3 12 2 3" xfId="59671"/>
    <cellStyle name="Note 3 12 3" xfId="48510"/>
    <cellStyle name="Note 3 12 4" xfId="48511"/>
    <cellStyle name="Note 3 13" xfId="48512"/>
    <cellStyle name="Note 3 13 2" xfId="48513"/>
    <cellStyle name="Note 3 13 3" xfId="59672"/>
    <cellStyle name="Note 3 14" xfId="48514"/>
    <cellStyle name="Note 3 15" xfId="48515"/>
    <cellStyle name="Note 3 16" xfId="60151"/>
    <cellStyle name="Note 3 2" xfId="48516"/>
    <cellStyle name="Note 3 2 10" xfId="48517"/>
    <cellStyle name="Note 3 2 11" xfId="48518"/>
    <cellStyle name="Note 3 2 12" xfId="60335"/>
    <cellStyle name="Note 3 2 2" xfId="48519"/>
    <cellStyle name="Note 3 2 2 10" xfId="48520"/>
    <cellStyle name="Note 3 2 2 11" xfId="60703"/>
    <cellStyle name="Note 3 2 2 2" xfId="48521"/>
    <cellStyle name="Note 3 2 2 2 2" xfId="48522"/>
    <cellStyle name="Note 3 2 2 2 2 2" xfId="48523"/>
    <cellStyle name="Note 3 2 2 2 2 2 2" xfId="48524"/>
    <cellStyle name="Note 3 2 2 2 2 2 2 2" xfId="48525"/>
    <cellStyle name="Note 3 2 2 2 2 2 2 2 2" xfId="48526"/>
    <cellStyle name="Note 3 2 2 2 2 2 2 2 3" xfId="59673"/>
    <cellStyle name="Note 3 2 2 2 2 2 2 3" xfId="48527"/>
    <cellStyle name="Note 3 2 2 2 2 2 2 4" xfId="48528"/>
    <cellStyle name="Note 3 2 2 2 2 2 3" xfId="48529"/>
    <cellStyle name="Note 3 2 2 2 2 2 3 2" xfId="48530"/>
    <cellStyle name="Note 3 2 2 2 2 2 3 2 2" xfId="48531"/>
    <cellStyle name="Note 3 2 2 2 2 2 3 2 3" xfId="59674"/>
    <cellStyle name="Note 3 2 2 2 2 2 3 3" xfId="48532"/>
    <cellStyle name="Note 3 2 2 2 2 2 3 4" xfId="48533"/>
    <cellStyle name="Note 3 2 2 2 2 2 4" xfId="48534"/>
    <cellStyle name="Note 3 2 2 2 2 2 4 2" xfId="48535"/>
    <cellStyle name="Note 3 2 2 2 2 2 4 3" xfId="59675"/>
    <cellStyle name="Note 3 2 2 2 2 2 5" xfId="48536"/>
    <cellStyle name="Note 3 2 2 2 2 2 6" xfId="48537"/>
    <cellStyle name="Note 3 2 2 2 2 3" xfId="48538"/>
    <cellStyle name="Note 3 2 2 2 2 3 2" xfId="48539"/>
    <cellStyle name="Note 3 2 2 2 2 3 2 2" xfId="48540"/>
    <cellStyle name="Note 3 2 2 2 2 3 2 3" xfId="59676"/>
    <cellStyle name="Note 3 2 2 2 2 3 3" xfId="48541"/>
    <cellStyle name="Note 3 2 2 2 2 3 4" xfId="48542"/>
    <cellStyle name="Note 3 2 2 2 2 4" xfId="48543"/>
    <cellStyle name="Note 3 2 2 2 2 4 2" xfId="48544"/>
    <cellStyle name="Note 3 2 2 2 2 4 2 2" xfId="48545"/>
    <cellStyle name="Note 3 2 2 2 2 4 2 3" xfId="59677"/>
    <cellStyle name="Note 3 2 2 2 2 4 3" xfId="48546"/>
    <cellStyle name="Note 3 2 2 2 2 4 4" xfId="48547"/>
    <cellStyle name="Note 3 2 2 2 2 5" xfId="48548"/>
    <cellStyle name="Note 3 2 2 2 2 5 2" xfId="48549"/>
    <cellStyle name="Note 3 2 2 2 2 5 3" xfId="59678"/>
    <cellStyle name="Note 3 2 2 2 2 6" xfId="48550"/>
    <cellStyle name="Note 3 2 2 2 2 7" xfId="48551"/>
    <cellStyle name="Note 3 2 2 2 3" xfId="48552"/>
    <cellStyle name="Note 3 2 2 2 3 2" xfId="48553"/>
    <cellStyle name="Note 3 2 2 2 3 2 2" xfId="48554"/>
    <cellStyle name="Note 3 2 2 2 3 2 2 2" xfId="48555"/>
    <cellStyle name="Note 3 2 2 2 3 2 2 3" xfId="59679"/>
    <cellStyle name="Note 3 2 2 2 3 2 3" xfId="48556"/>
    <cellStyle name="Note 3 2 2 2 3 2 4" xfId="48557"/>
    <cellStyle name="Note 3 2 2 2 3 3" xfId="48558"/>
    <cellStyle name="Note 3 2 2 2 3 3 2" xfId="48559"/>
    <cellStyle name="Note 3 2 2 2 3 3 2 2" xfId="48560"/>
    <cellStyle name="Note 3 2 2 2 3 3 2 3" xfId="59680"/>
    <cellStyle name="Note 3 2 2 2 3 3 3" xfId="48561"/>
    <cellStyle name="Note 3 2 2 2 3 3 4" xfId="48562"/>
    <cellStyle name="Note 3 2 2 2 3 4" xfId="48563"/>
    <cellStyle name="Note 3 2 2 2 3 4 2" xfId="48564"/>
    <cellStyle name="Note 3 2 2 2 3 4 3" xfId="59681"/>
    <cellStyle name="Note 3 2 2 2 3 5" xfId="48565"/>
    <cellStyle name="Note 3 2 2 2 3 6" xfId="48566"/>
    <cellStyle name="Note 3 2 2 2 4" xfId="48567"/>
    <cellStyle name="Note 3 2 2 2 4 2" xfId="48568"/>
    <cellStyle name="Note 3 2 2 2 4 2 2" xfId="48569"/>
    <cellStyle name="Note 3 2 2 2 4 2 3" xfId="59682"/>
    <cellStyle name="Note 3 2 2 2 4 3" xfId="48570"/>
    <cellStyle name="Note 3 2 2 2 4 4" xfId="48571"/>
    <cellStyle name="Note 3 2 2 2 5" xfId="48572"/>
    <cellStyle name="Note 3 2 2 2 5 2" xfId="48573"/>
    <cellStyle name="Note 3 2 2 2 5 2 2" xfId="48574"/>
    <cellStyle name="Note 3 2 2 2 5 2 3" xfId="59683"/>
    <cellStyle name="Note 3 2 2 2 5 3" xfId="48575"/>
    <cellStyle name="Note 3 2 2 2 5 4" xfId="48576"/>
    <cellStyle name="Note 3 2 2 2 6" xfId="48577"/>
    <cellStyle name="Note 3 2 2 2 6 2" xfId="48578"/>
    <cellStyle name="Note 3 2 2 2 6 3" xfId="59684"/>
    <cellStyle name="Note 3 2 2 2 7" xfId="48579"/>
    <cellStyle name="Note 3 2 2 2 8" xfId="48580"/>
    <cellStyle name="Note 3 2 2 3" xfId="48581"/>
    <cellStyle name="Note 3 2 2 3 2" xfId="48582"/>
    <cellStyle name="Note 3 2 2 3 2 2" xfId="48583"/>
    <cellStyle name="Note 3 2 2 3 2 2 2" xfId="48584"/>
    <cellStyle name="Note 3 2 2 3 2 2 2 2" xfId="48585"/>
    <cellStyle name="Note 3 2 2 3 2 2 2 3" xfId="59685"/>
    <cellStyle name="Note 3 2 2 3 2 2 3" xfId="48586"/>
    <cellStyle name="Note 3 2 2 3 2 2 4" xfId="48587"/>
    <cellStyle name="Note 3 2 2 3 2 3" xfId="48588"/>
    <cellStyle name="Note 3 2 2 3 2 3 2" xfId="48589"/>
    <cellStyle name="Note 3 2 2 3 2 3 2 2" xfId="48590"/>
    <cellStyle name="Note 3 2 2 3 2 3 2 3" xfId="59686"/>
    <cellStyle name="Note 3 2 2 3 2 3 3" xfId="48591"/>
    <cellStyle name="Note 3 2 2 3 2 3 4" xfId="48592"/>
    <cellStyle name="Note 3 2 2 3 2 4" xfId="48593"/>
    <cellStyle name="Note 3 2 2 3 2 4 2" xfId="48594"/>
    <cellStyle name="Note 3 2 2 3 2 4 3" xfId="59687"/>
    <cellStyle name="Note 3 2 2 3 2 5" xfId="48595"/>
    <cellStyle name="Note 3 2 2 3 2 6" xfId="48596"/>
    <cellStyle name="Note 3 2 2 3 3" xfId="48597"/>
    <cellStyle name="Note 3 2 2 3 3 2" xfId="48598"/>
    <cellStyle name="Note 3 2 2 3 3 2 2" xfId="48599"/>
    <cellStyle name="Note 3 2 2 3 3 2 3" xfId="59688"/>
    <cellStyle name="Note 3 2 2 3 3 3" xfId="48600"/>
    <cellStyle name="Note 3 2 2 3 3 4" xfId="48601"/>
    <cellStyle name="Note 3 2 2 3 4" xfId="48602"/>
    <cellStyle name="Note 3 2 2 3 4 2" xfId="48603"/>
    <cellStyle name="Note 3 2 2 3 4 2 2" xfId="48604"/>
    <cellStyle name="Note 3 2 2 3 4 2 3" xfId="59689"/>
    <cellStyle name="Note 3 2 2 3 4 3" xfId="48605"/>
    <cellStyle name="Note 3 2 2 3 4 4" xfId="48606"/>
    <cellStyle name="Note 3 2 2 3 5" xfId="48607"/>
    <cellStyle name="Note 3 2 2 3 5 2" xfId="48608"/>
    <cellStyle name="Note 3 2 2 3 5 3" xfId="59690"/>
    <cellStyle name="Note 3 2 2 3 6" xfId="48609"/>
    <cellStyle name="Note 3 2 2 3 7" xfId="48610"/>
    <cellStyle name="Note 3 2 2 4" xfId="48611"/>
    <cellStyle name="Note 3 2 2 4 2" xfId="48612"/>
    <cellStyle name="Note 3 2 2 4 2 2" xfId="48613"/>
    <cellStyle name="Note 3 2 2 4 2 2 2" xfId="48614"/>
    <cellStyle name="Note 3 2 2 4 2 2 3" xfId="59691"/>
    <cellStyle name="Note 3 2 2 4 2 3" xfId="48615"/>
    <cellStyle name="Note 3 2 2 4 2 4" xfId="48616"/>
    <cellStyle name="Note 3 2 2 4 3" xfId="48617"/>
    <cellStyle name="Note 3 2 2 4 3 2" xfId="48618"/>
    <cellStyle name="Note 3 2 2 4 3 2 2" xfId="48619"/>
    <cellStyle name="Note 3 2 2 4 3 2 3" xfId="59692"/>
    <cellStyle name="Note 3 2 2 4 3 3" xfId="48620"/>
    <cellStyle name="Note 3 2 2 4 3 4" xfId="48621"/>
    <cellStyle name="Note 3 2 2 4 4" xfId="48622"/>
    <cellStyle name="Note 3 2 2 4 4 2" xfId="48623"/>
    <cellStyle name="Note 3 2 2 4 4 3" xfId="59693"/>
    <cellStyle name="Note 3 2 2 4 5" xfId="48624"/>
    <cellStyle name="Note 3 2 2 4 6" xfId="48625"/>
    <cellStyle name="Note 3 2 2 5" xfId="48626"/>
    <cellStyle name="Note 3 2 2 5 2" xfId="48627"/>
    <cellStyle name="Note 3 2 2 5 2 2" xfId="48628"/>
    <cellStyle name="Note 3 2 2 5 2 2 2" xfId="48629"/>
    <cellStyle name="Note 3 2 2 5 2 2 3" xfId="59694"/>
    <cellStyle name="Note 3 2 2 5 2 3" xfId="48630"/>
    <cellStyle name="Note 3 2 2 5 2 4" xfId="48631"/>
    <cellStyle name="Note 3 2 2 5 3" xfId="48632"/>
    <cellStyle name="Note 3 2 2 5 3 2" xfId="48633"/>
    <cellStyle name="Note 3 2 2 5 3 3" xfId="59695"/>
    <cellStyle name="Note 3 2 2 5 4" xfId="48634"/>
    <cellStyle name="Note 3 2 2 5 5" xfId="48635"/>
    <cellStyle name="Note 3 2 2 6" xfId="48636"/>
    <cellStyle name="Note 3 2 2 6 2" xfId="48637"/>
    <cellStyle name="Note 3 2 2 6 2 2" xfId="48638"/>
    <cellStyle name="Note 3 2 2 6 2 3" xfId="59696"/>
    <cellStyle name="Note 3 2 2 6 3" xfId="48639"/>
    <cellStyle name="Note 3 2 2 6 4" xfId="48640"/>
    <cellStyle name="Note 3 2 2 7" xfId="48641"/>
    <cellStyle name="Note 3 2 2 7 2" xfId="48642"/>
    <cellStyle name="Note 3 2 2 7 2 2" xfId="48643"/>
    <cellStyle name="Note 3 2 2 7 2 3" xfId="59697"/>
    <cellStyle name="Note 3 2 2 7 3" xfId="48644"/>
    <cellStyle name="Note 3 2 2 7 4" xfId="48645"/>
    <cellStyle name="Note 3 2 2 8" xfId="48646"/>
    <cellStyle name="Note 3 2 2 8 2" xfId="48647"/>
    <cellStyle name="Note 3 2 2 8 3" xfId="59698"/>
    <cellStyle name="Note 3 2 2 9" xfId="48648"/>
    <cellStyle name="Note 3 2 3" xfId="48649"/>
    <cellStyle name="Note 3 2 3 2" xfId="48650"/>
    <cellStyle name="Note 3 2 3 2 2" xfId="48651"/>
    <cellStyle name="Note 3 2 3 2 2 2" xfId="48652"/>
    <cellStyle name="Note 3 2 3 2 2 2 2" xfId="48653"/>
    <cellStyle name="Note 3 2 3 2 2 2 2 2" xfId="48654"/>
    <cellStyle name="Note 3 2 3 2 2 2 2 3" xfId="59699"/>
    <cellStyle name="Note 3 2 3 2 2 2 3" xfId="48655"/>
    <cellStyle name="Note 3 2 3 2 2 2 4" xfId="48656"/>
    <cellStyle name="Note 3 2 3 2 2 3" xfId="48657"/>
    <cellStyle name="Note 3 2 3 2 2 3 2" xfId="48658"/>
    <cellStyle name="Note 3 2 3 2 2 3 2 2" xfId="48659"/>
    <cellStyle name="Note 3 2 3 2 2 3 2 3" xfId="59700"/>
    <cellStyle name="Note 3 2 3 2 2 3 3" xfId="48660"/>
    <cellStyle name="Note 3 2 3 2 2 3 4" xfId="48661"/>
    <cellStyle name="Note 3 2 3 2 2 4" xfId="48662"/>
    <cellStyle name="Note 3 2 3 2 2 4 2" xfId="48663"/>
    <cellStyle name="Note 3 2 3 2 2 4 3" xfId="59701"/>
    <cellStyle name="Note 3 2 3 2 2 5" xfId="48664"/>
    <cellStyle name="Note 3 2 3 2 2 6" xfId="48665"/>
    <cellStyle name="Note 3 2 3 2 3" xfId="48666"/>
    <cellStyle name="Note 3 2 3 2 3 2" xfId="48667"/>
    <cellStyle name="Note 3 2 3 2 3 2 2" xfId="48668"/>
    <cellStyle name="Note 3 2 3 2 3 2 3" xfId="59702"/>
    <cellStyle name="Note 3 2 3 2 3 3" xfId="48669"/>
    <cellStyle name="Note 3 2 3 2 3 4" xfId="48670"/>
    <cellStyle name="Note 3 2 3 2 4" xfId="48671"/>
    <cellStyle name="Note 3 2 3 2 4 2" xfId="48672"/>
    <cellStyle name="Note 3 2 3 2 4 2 2" xfId="48673"/>
    <cellStyle name="Note 3 2 3 2 4 2 3" xfId="59703"/>
    <cellStyle name="Note 3 2 3 2 4 3" xfId="48674"/>
    <cellStyle name="Note 3 2 3 2 4 4" xfId="48675"/>
    <cellStyle name="Note 3 2 3 2 5" xfId="48676"/>
    <cellStyle name="Note 3 2 3 2 5 2" xfId="48677"/>
    <cellStyle name="Note 3 2 3 2 5 3" xfId="59704"/>
    <cellStyle name="Note 3 2 3 2 6" xfId="48678"/>
    <cellStyle name="Note 3 2 3 2 7" xfId="48679"/>
    <cellStyle name="Note 3 2 3 3" xfId="48680"/>
    <cellStyle name="Note 3 2 3 3 2" xfId="48681"/>
    <cellStyle name="Note 3 2 3 3 2 2" xfId="48682"/>
    <cellStyle name="Note 3 2 3 3 2 2 2" xfId="48683"/>
    <cellStyle name="Note 3 2 3 3 2 2 3" xfId="59705"/>
    <cellStyle name="Note 3 2 3 3 2 3" xfId="48684"/>
    <cellStyle name="Note 3 2 3 3 2 4" xfId="48685"/>
    <cellStyle name="Note 3 2 3 3 3" xfId="48686"/>
    <cellStyle name="Note 3 2 3 3 3 2" xfId="48687"/>
    <cellStyle name="Note 3 2 3 3 3 2 2" xfId="48688"/>
    <cellStyle name="Note 3 2 3 3 3 2 3" xfId="59706"/>
    <cellStyle name="Note 3 2 3 3 3 3" xfId="48689"/>
    <cellStyle name="Note 3 2 3 3 3 4" xfId="48690"/>
    <cellStyle name="Note 3 2 3 3 4" xfId="48691"/>
    <cellStyle name="Note 3 2 3 3 4 2" xfId="48692"/>
    <cellStyle name="Note 3 2 3 3 4 3" xfId="59707"/>
    <cellStyle name="Note 3 2 3 3 5" xfId="48693"/>
    <cellStyle name="Note 3 2 3 3 6" xfId="48694"/>
    <cellStyle name="Note 3 2 3 4" xfId="48695"/>
    <cellStyle name="Note 3 2 3 4 2" xfId="48696"/>
    <cellStyle name="Note 3 2 3 4 2 2" xfId="48697"/>
    <cellStyle name="Note 3 2 3 4 2 2 2" xfId="48698"/>
    <cellStyle name="Note 3 2 3 4 2 2 3" xfId="59708"/>
    <cellStyle name="Note 3 2 3 4 2 3" xfId="48699"/>
    <cellStyle name="Note 3 2 3 4 2 4" xfId="48700"/>
    <cellStyle name="Note 3 2 3 4 3" xfId="48701"/>
    <cellStyle name="Note 3 2 3 4 3 2" xfId="48702"/>
    <cellStyle name="Note 3 2 3 4 3 3" xfId="59709"/>
    <cellStyle name="Note 3 2 3 4 4" xfId="48703"/>
    <cellStyle name="Note 3 2 3 4 5" xfId="48704"/>
    <cellStyle name="Note 3 2 3 5" xfId="48705"/>
    <cellStyle name="Note 3 2 3 5 2" xfId="48706"/>
    <cellStyle name="Note 3 2 3 5 2 2" xfId="48707"/>
    <cellStyle name="Note 3 2 3 5 2 3" xfId="59710"/>
    <cellStyle name="Note 3 2 3 5 3" xfId="48708"/>
    <cellStyle name="Note 3 2 3 5 4" xfId="48709"/>
    <cellStyle name="Note 3 2 3 6" xfId="48710"/>
    <cellStyle name="Note 3 2 3 6 2" xfId="48711"/>
    <cellStyle name="Note 3 2 3 6 2 2" xfId="48712"/>
    <cellStyle name="Note 3 2 3 6 2 3" xfId="59711"/>
    <cellStyle name="Note 3 2 3 6 3" xfId="48713"/>
    <cellStyle name="Note 3 2 3 6 4" xfId="48714"/>
    <cellStyle name="Note 3 2 3 7" xfId="48715"/>
    <cellStyle name="Note 3 2 3 7 2" xfId="48716"/>
    <cellStyle name="Note 3 2 3 7 3" xfId="59712"/>
    <cellStyle name="Note 3 2 3 8" xfId="48717"/>
    <cellStyle name="Note 3 2 3 9" xfId="48718"/>
    <cellStyle name="Note 3 2 4" xfId="48719"/>
    <cellStyle name="Note 3 2 4 2" xfId="48720"/>
    <cellStyle name="Note 3 2 4 2 2" xfId="48721"/>
    <cellStyle name="Note 3 2 4 2 2 2" xfId="48722"/>
    <cellStyle name="Note 3 2 4 2 2 2 2" xfId="48723"/>
    <cellStyle name="Note 3 2 4 2 2 2 3" xfId="59713"/>
    <cellStyle name="Note 3 2 4 2 2 3" xfId="48724"/>
    <cellStyle name="Note 3 2 4 2 2 4" xfId="48725"/>
    <cellStyle name="Note 3 2 4 2 3" xfId="48726"/>
    <cellStyle name="Note 3 2 4 2 3 2" xfId="48727"/>
    <cellStyle name="Note 3 2 4 2 3 2 2" xfId="48728"/>
    <cellStyle name="Note 3 2 4 2 3 2 3" xfId="59714"/>
    <cellStyle name="Note 3 2 4 2 3 3" xfId="48729"/>
    <cellStyle name="Note 3 2 4 2 3 4" xfId="48730"/>
    <cellStyle name="Note 3 2 4 2 4" xfId="48731"/>
    <cellStyle name="Note 3 2 4 2 4 2" xfId="48732"/>
    <cellStyle name="Note 3 2 4 2 4 3" xfId="59715"/>
    <cellStyle name="Note 3 2 4 2 5" xfId="48733"/>
    <cellStyle name="Note 3 2 4 2 6" xfId="48734"/>
    <cellStyle name="Note 3 2 4 3" xfId="48735"/>
    <cellStyle name="Note 3 2 4 3 2" xfId="48736"/>
    <cellStyle name="Note 3 2 4 3 2 2" xfId="48737"/>
    <cellStyle name="Note 3 2 4 3 2 3" xfId="59716"/>
    <cellStyle name="Note 3 2 4 3 3" xfId="48738"/>
    <cellStyle name="Note 3 2 4 3 4" xfId="48739"/>
    <cellStyle name="Note 3 2 4 4" xfId="48740"/>
    <cellStyle name="Note 3 2 4 4 2" xfId="48741"/>
    <cellStyle name="Note 3 2 4 4 2 2" xfId="48742"/>
    <cellStyle name="Note 3 2 4 4 2 3" xfId="59717"/>
    <cellStyle name="Note 3 2 4 4 3" xfId="48743"/>
    <cellStyle name="Note 3 2 4 4 4" xfId="48744"/>
    <cellStyle name="Note 3 2 4 5" xfId="48745"/>
    <cellStyle name="Note 3 2 4 5 2" xfId="48746"/>
    <cellStyle name="Note 3 2 4 5 3" xfId="59718"/>
    <cellStyle name="Note 3 2 4 6" xfId="48747"/>
    <cellStyle name="Note 3 2 4 7" xfId="48748"/>
    <cellStyle name="Note 3 2 5" xfId="48749"/>
    <cellStyle name="Note 3 2 5 2" xfId="48750"/>
    <cellStyle name="Note 3 2 5 2 2" xfId="48751"/>
    <cellStyle name="Note 3 2 5 2 2 2" xfId="48752"/>
    <cellStyle name="Note 3 2 5 2 2 3" xfId="59719"/>
    <cellStyle name="Note 3 2 5 2 3" xfId="48753"/>
    <cellStyle name="Note 3 2 5 2 4" xfId="48754"/>
    <cellStyle name="Note 3 2 5 3" xfId="48755"/>
    <cellStyle name="Note 3 2 5 3 2" xfId="48756"/>
    <cellStyle name="Note 3 2 5 3 2 2" xfId="48757"/>
    <cellStyle name="Note 3 2 5 3 2 3" xfId="59720"/>
    <cellStyle name="Note 3 2 5 3 3" xfId="48758"/>
    <cellStyle name="Note 3 2 5 3 4" xfId="48759"/>
    <cellStyle name="Note 3 2 5 4" xfId="48760"/>
    <cellStyle name="Note 3 2 5 4 2" xfId="48761"/>
    <cellStyle name="Note 3 2 5 4 3" xfId="59721"/>
    <cellStyle name="Note 3 2 5 5" xfId="48762"/>
    <cellStyle name="Note 3 2 5 6" xfId="48763"/>
    <cellStyle name="Note 3 2 6" xfId="48764"/>
    <cellStyle name="Note 3 2 6 2" xfId="48765"/>
    <cellStyle name="Note 3 2 6 2 2" xfId="48766"/>
    <cellStyle name="Note 3 2 6 2 2 2" xfId="48767"/>
    <cellStyle name="Note 3 2 6 2 2 3" xfId="59722"/>
    <cellStyle name="Note 3 2 6 2 3" xfId="48768"/>
    <cellStyle name="Note 3 2 6 2 4" xfId="48769"/>
    <cellStyle name="Note 3 2 6 3" xfId="48770"/>
    <cellStyle name="Note 3 2 6 3 2" xfId="48771"/>
    <cellStyle name="Note 3 2 6 3 3" xfId="59723"/>
    <cellStyle name="Note 3 2 6 4" xfId="48772"/>
    <cellStyle name="Note 3 2 6 5" xfId="48773"/>
    <cellStyle name="Note 3 2 7" xfId="48774"/>
    <cellStyle name="Note 3 2 7 2" xfId="48775"/>
    <cellStyle name="Note 3 2 7 2 2" xfId="48776"/>
    <cellStyle name="Note 3 2 7 2 3" xfId="59724"/>
    <cellStyle name="Note 3 2 7 3" xfId="48777"/>
    <cellStyle name="Note 3 2 7 4" xfId="48778"/>
    <cellStyle name="Note 3 2 8" xfId="48779"/>
    <cellStyle name="Note 3 2 8 2" xfId="48780"/>
    <cellStyle name="Note 3 2 8 2 2" xfId="48781"/>
    <cellStyle name="Note 3 2 8 2 3" xfId="59725"/>
    <cellStyle name="Note 3 2 8 3" xfId="48782"/>
    <cellStyle name="Note 3 2 8 4" xfId="48783"/>
    <cellStyle name="Note 3 2 9" xfId="48784"/>
    <cellStyle name="Note 3 2 9 2" xfId="48785"/>
    <cellStyle name="Note 3 2 9 3" xfId="59726"/>
    <cellStyle name="Note 3 3" xfId="48786"/>
    <cellStyle name="Note 3 3 10" xfId="48787"/>
    <cellStyle name="Note 3 3 11" xfId="48788"/>
    <cellStyle name="Note 3 3 12" xfId="60520"/>
    <cellStyle name="Note 3 3 2" xfId="48789"/>
    <cellStyle name="Note 3 3 2 10" xfId="48790"/>
    <cellStyle name="Note 3 3 2 2" xfId="48791"/>
    <cellStyle name="Note 3 3 2 2 2" xfId="48792"/>
    <cellStyle name="Note 3 3 2 2 2 2" xfId="48793"/>
    <cellStyle name="Note 3 3 2 2 2 2 2" xfId="48794"/>
    <cellStyle name="Note 3 3 2 2 2 2 2 2" xfId="48795"/>
    <cellStyle name="Note 3 3 2 2 2 2 2 2 2" xfId="48796"/>
    <cellStyle name="Note 3 3 2 2 2 2 2 2 3" xfId="59727"/>
    <cellStyle name="Note 3 3 2 2 2 2 2 3" xfId="48797"/>
    <cellStyle name="Note 3 3 2 2 2 2 2 4" xfId="48798"/>
    <cellStyle name="Note 3 3 2 2 2 2 3" xfId="48799"/>
    <cellStyle name="Note 3 3 2 2 2 2 3 2" xfId="48800"/>
    <cellStyle name="Note 3 3 2 2 2 2 3 2 2" xfId="48801"/>
    <cellStyle name="Note 3 3 2 2 2 2 3 2 3" xfId="59728"/>
    <cellStyle name="Note 3 3 2 2 2 2 3 3" xfId="48802"/>
    <cellStyle name="Note 3 3 2 2 2 2 3 4" xfId="48803"/>
    <cellStyle name="Note 3 3 2 2 2 2 4" xfId="48804"/>
    <cellStyle name="Note 3 3 2 2 2 2 4 2" xfId="48805"/>
    <cellStyle name="Note 3 3 2 2 2 2 4 3" xfId="59729"/>
    <cellStyle name="Note 3 3 2 2 2 2 5" xfId="48806"/>
    <cellStyle name="Note 3 3 2 2 2 2 6" xfId="48807"/>
    <cellStyle name="Note 3 3 2 2 2 3" xfId="48808"/>
    <cellStyle name="Note 3 3 2 2 2 3 2" xfId="48809"/>
    <cellStyle name="Note 3 3 2 2 2 3 2 2" xfId="48810"/>
    <cellStyle name="Note 3 3 2 2 2 3 2 3" xfId="59730"/>
    <cellStyle name="Note 3 3 2 2 2 3 3" xfId="48811"/>
    <cellStyle name="Note 3 3 2 2 2 3 4" xfId="48812"/>
    <cellStyle name="Note 3 3 2 2 2 4" xfId="48813"/>
    <cellStyle name="Note 3 3 2 2 2 4 2" xfId="48814"/>
    <cellStyle name="Note 3 3 2 2 2 4 2 2" xfId="48815"/>
    <cellStyle name="Note 3 3 2 2 2 4 2 3" xfId="59731"/>
    <cellStyle name="Note 3 3 2 2 2 4 3" xfId="48816"/>
    <cellStyle name="Note 3 3 2 2 2 4 4" xfId="48817"/>
    <cellStyle name="Note 3 3 2 2 2 5" xfId="48818"/>
    <cellStyle name="Note 3 3 2 2 2 5 2" xfId="48819"/>
    <cellStyle name="Note 3 3 2 2 2 5 3" xfId="59732"/>
    <cellStyle name="Note 3 3 2 2 2 6" xfId="48820"/>
    <cellStyle name="Note 3 3 2 2 2 7" xfId="48821"/>
    <cellStyle name="Note 3 3 2 2 3" xfId="48822"/>
    <cellStyle name="Note 3 3 2 2 3 2" xfId="48823"/>
    <cellStyle name="Note 3 3 2 2 3 2 2" xfId="48824"/>
    <cellStyle name="Note 3 3 2 2 3 2 2 2" xfId="48825"/>
    <cellStyle name="Note 3 3 2 2 3 2 2 3" xfId="59733"/>
    <cellStyle name="Note 3 3 2 2 3 2 3" xfId="48826"/>
    <cellStyle name="Note 3 3 2 2 3 2 4" xfId="48827"/>
    <cellStyle name="Note 3 3 2 2 3 3" xfId="48828"/>
    <cellStyle name="Note 3 3 2 2 3 3 2" xfId="48829"/>
    <cellStyle name="Note 3 3 2 2 3 3 2 2" xfId="48830"/>
    <cellStyle name="Note 3 3 2 2 3 3 2 3" xfId="59734"/>
    <cellStyle name="Note 3 3 2 2 3 3 3" xfId="48831"/>
    <cellStyle name="Note 3 3 2 2 3 3 4" xfId="48832"/>
    <cellStyle name="Note 3 3 2 2 3 4" xfId="48833"/>
    <cellStyle name="Note 3 3 2 2 3 4 2" xfId="48834"/>
    <cellStyle name="Note 3 3 2 2 3 4 3" xfId="59735"/>
    <cellStyle name="Note 3 3 2 2 3 5" xfId="48835"/>
    <cellStyle name="Note 3 3 2 2 3 6" xfId="48836"/>
    <cellStyle name="Note 3 3 2 2 4" xfId="48837"/>
    <cellStyle name="Note 3 3 2 2 4 2" xfId="48838"/>
    <cellStyle name="Note 3 3 2 2 4 2 2" xfId="48839"/>
    <cellStyle name="Note 3 3 2 2 4 2 3" xfId="59736"/>
    <cellStyle name="Note 3 3 2 2 4 3" xfId="48840"/>
    <cellStyle name="Note 3 3 2 2 4 4" xfId="48841"/>
    <cellStyle name="Note 3 3 2 2 5" xfId="48842"/>
    <cellStyle name="Note 3 3 2 2 5 2" xfId="48843"/>
    <cellStyle name="Note 3 3 2 2 5 2 2" xfId="48844"/>
    <cellStyle name="Note 3 3 2 2 5 2 3" xfId="59737"/>
    <cellStyle name="Note 3 3 2 2 5 3" xfId="48845"/>
    <cellStyle name="Note 3 3 2 2 5 4" xfId="48846"/>
    <cellStyle name="Note 3 3 2 2 6" xfId="48847"/>
    <cellStyle name="Note 3 3 2 2 6 2" xfId="48848"/>
    <cellStyle name="Note 3 3 2 2 6 3" xfId="59738"/>
    <cellStyle name="Note 3 3 2 2 7" xfId="48849"/>
    <cellStyle name="Note 3 3 2 2 8" xfId="48850"/>
    <cellStyle name="Note 3 3 2 3" xfId="48851"/>
    <cellStyle name="Note 3 3 2 3 2" xfId="48852"/>
    <cellStyle name="Note 3 3 2 3 2 2" xfId="48853"/>
    <cellStyle name="Note 3 3 2 3 2 2 2" xfId="48854"/>
    <cellStyle name="Note 3 3 2 3 2 2 2 2" xfId="48855"/>
    <cellStyle name="Note 3 3 2 3 2 2 2 3" xfId="59739"/>
    <cellStyle name="Note 3 3 2 3 2 2 3" xfId="48856"/>
    <cellStyle name="Note 3 3 2 3 2 2 4" xfId="48857"/>
    <cellStyle name="Note 3 3 2 3 2 3" xfId="48858"/>
    <cellStyle name="Note 3 3 2 3 2 3 2" xfId="48859"/>
    <cellStyle name="Note 3 3 2 3 2 3 2 2" xfId="48860"/>
    <cellStyle name="Note 3 3 2 3 2 3 2 3" xfId="59740"/>
    <cellStyle name="Note 3 3 2 3 2 3 3" xfId="48861"/>
    <cellStyle name="Note 3 3 2 3 2 3 4" xfId="48862"/>
    <cellStyle name="Note 3 3 2 3 2 4" xfId="48863"/>
    <cellStyle name="Note 3 3 2 3 2 4 2" xfId="48864"/>
    <cellStyle name="Note 3 3 2 3 2 4 3" xfId="59741"/>
    <cellStyle name="Note 3 3 2 3 2 5" xfId="48865"/>
    <cellStyle name="Note 3 3 2 3 2 6" xfId="48866"/>
    <cellStyle name="Note 3 3 2 3 3" xfId="48867"/>
    <cellStyle name="Note 3 3 2 3 3 2" xfId="48868"/>
    <cellStyle name="Note 3 3 2 3 3 2 2" xfId="48869"/>
    <cellStyle name="Note 3 3 2 3 3 2 3" xfId="59742"/>
    <cellStyle name="Note 3 3 2 3 3 3" xfId="48870"/>
    <cellStyle name="Note 3 3 2 3 3 4" xfId="48871"/>
    <cellStyle name="Note 3 3 2 3 4" xfId="48872"/>
    <cellStyle name="Note 3 3 2 3 4 2" xfId="48873"/>
    <cellStyle name="Note 3 3 2 3 4 2 2" xfId="48874"/>
    <cellStyle name="Note 3 3 2 3 4 2 3" xfId="59743"/>
    <cellStyle name="Note 3 3 2 3 4 3" xfId="48875"/>
    <cellStyle name="Note 3 3 2 3 4 4" xfId="48876"/>
    <cellStyle name="Note 3 3 2 3 5" xfId="48877"/>
    <cellStyle name="Note 3 3 2 3 5 2" xfId="48878"/>
    <cellStyle name="Note 3 3 2 3 5 3" xfId="59744"/>
    <cellStyle name="Note 3 3 2 3 6" xfId="48879"/>
    <cellStyle name="Note 3 3 2 3 7" xfId="48880"/>
    <cellStyle name="Note 3 3 2 4" xfId="48881"/>
    <cellStyle name="Note 3 3 2 4 2" xfId="48882"/>
    <cellStyle name="Note 3 3 2 4 2 2" xfId="48883"/>
    <cellStyle name="Note 3 3 2 4 2 2 2" xfId="48884"/>
    <cellStyle name="Note 3 3 2 4 2 2 3" xfId="59745"/>
    <cellStyle name="Note 3 3 2 4 2 3" xfId="48885"/>
    <cellStyle name="Note 3 3 2 4 2 4" xfId="48886"/>
    <cellStyle name="Note 3 3 2 4 3" xfId="48887"/>
    <cellStyle name="Note 3 3 2 4 3 2" xfId="48888"/>
    <cellStyle name="Note 3 3 2 4 3 2 2" xfId="48889"/>
    <cellStyle name="Note 3 3 2 4 3 2 3" xfId="59746"/>
    <cellStyle name="Note 3 3 2 4 3 3" xfId="48890"/>
    <cellStyle name="Note 3 3 2 4 3 4" xfId="48891"/>
    <cellStyle name="Note 3 3 2 4 4" xfId="48892"/>
    <cellStyle name="Note 3 3 2 4 4 2" xfId="48893"/>
    <cellStyle name="Note 3 3 2 4 4 3" xfId="59747"/>
    <cellStyle name="Note 3 3 2 4 5" xfId="48894"/>
    <cellStyle name="Note 3 3 2 4 6" xfId="48895"/>
    <cellStyle name="Note 3 3 2 5" xfId="48896"/>
    <cellStyle name="Note 3 3 2 5 2" xfId="48897"/>
    <cellStyle name="Note 3 3 2 5 2 2" xfId="48898"/>
    <cellStyle name="Note 3 3 2 5 2 2 2" xfId="48899"/>
    <cellStyle name="Note 3 3 2 5 2 2 3" xfId="59748"/>
    <cellStyle name="Note 3 3 2 5 2 3" xfId="48900"/>
    <cellStyle name="Note 3 3 2 5 2 4" xfId="48901"/>
    <cellStyle name="Note 3 3 2 5 3" xfId="48902"/>
    <cellStyle name="Note 3 3 2 5 3 2" xfId="48903"/>
    <cellStyle name="Note 3 3 2 5 3 3" xfId="59749"/>
    <cellStyle name="Note 3 3 2 5 4" xfId="48904"/>
    <cellStyle name="Note 3 3 2 5 5" xfId="48905"/>
    <cellStyle name="Note 3 3 2 6" xfId="48906"/>
    <cellStyle name="Note 3 3 2 6 2" xfId="48907"/>
    <cellStyle name="Note 3 3 2 6 2 2" xfId="48908"/>
    <cellStyle name="Note 3 3 2 6 2 3" xfId="59750"/>
    <cellStyle name="Note 3 3 2 6 3" xfId="48909"/>
    <cellStyle name="Note 3 3 2 6 4" xfId="48910"/>
    <cellStyle name="Note 3 3 2 7" xfId="48911"/>
    <cellStyle name="Note 3 3 2 7 2" xfId="48912"/>
    <cellStyle name="Note 3 3 2 7 2 2" xfId="48913"/>
    <cellStyle name="Note 3 3 2 7 2 3" xfId="59751"/>
    <cellStyle name="Note 3 3 2 7 3" xfId="48914"/>
    <cellStyle name="Note 3 3 2 7 4" xfId="48915"/>
    <cellStyle name="Note 3 3 2 8" xfId="48916"/>
    <cellStyle name="Note 3 3 2 8 2" xfId="48917"/>
    <cellStyle name="Note 3 3 2 8 3" xfId="59752"/>
    <cellStyle name="Note 3 3 2 9" xfId="48918"/>
    <cellStyle name="Note 3 3 3" xfId="48919"/>
    <cellStyle name="Note 3 3 3 2" xfId="48920"/>
    <cellStyle name="Note 3 3 3 2 2" xfId="48921"/>
    <cellStyle name="Note 3 3 3 2 2 2" xfId="48922"/>
    <cellStyle name="Note 3 3 3 2 2 2 2" xfId="48923"/>
    <cellStyle name="Note 3 3 3 2 2 2 2 2" xfId="48924"/>
    <cellStyle name="Note 3 3 3 2 2 2 2 3" xfId="59753"/>
    <cellStyle name="Note 3 3 3 2 2 2 3" xfId="48925"/>
    <cellStyle name="Note 3 3 3 2 2 2 4" xfId="48926"/>
    <cellStyle name="Note 3 3 3 2 2 3" xfId="48927"/>
    <cellStyle name="Note 3 3 3 2 2 3 2" xfId="48928"/>
    <cellStyle name="Note 3 3 3 2 2 3 2 2" xfId="48929"/>
    <cellStyle name="Note 3 3 3 2 2 3 2 3" xfId="59754"/>
    <cellStyle name="Note 3 3 3 2 2 3 3" xfId="48930"/>
    <cellStyle name="Note 3 3 3 2 2 3 4" xfId="48931"/>
    <cellStyle name="Note 3 3 3 2 2 4" xfId="48932"/>
    <cellStyle name="Note 3 3 3 2 2 4 2" xfId="48933"/>
    <cellStyle name="Note 3 3 3 2 2 4 3" xfId="59755"/>
    <cellStyle name="Note 3 3 3 2 2 5" xfId="48934"/>
    <cellStyle name="Note 3 3 3 2 2 6" xfId="48935"/>
    <cellStyle name="Note 3 3 3 2 3" xfId="48936"/>
    <cellStyle name="Note 3 3 3 2 3 2" xfId="48937"/>
    <cellStyle name="Note 3 3 3 2 3 2 2" xfId="48938"/>
    <cellStyle name="Note 3 3 3 2 3 2 3" xfId="59756"/>
    <cellStyle name="Note 3 3 3 2 3 3" xfId="48939"/>
    <cellStyle name="Note 3 3 3 2 3 4" xfId="48940"/>
    <cellStyle name="Note 3 3 3 2 4" xfId="48941"/>
    <cellStyle name="Note 3 3 3 2 4 2" xfId="48942"/>
    <cellStyle name="Note 3 3 3 2 4 2 2" xfId="48943"/>
    <cellStyle name="Note 3 3 3 2 4 2 3" xfId="59757"/>
    <cellStyle name="Note 3 3 3 2 4 3" xfId="48944"/>
    <cellStyle name="Note 3 3 3 2 4 4" xfId="48945"/>
    <cellStyle name="Note 3 3 3 2 5" xfId="48946"/>
    <cellStyle name="Note 3 3 3 2 5 2" xfId="48947"/>
    <cellStyle name="Note 3 3 3 2 5 3" xfId="59758"/>
    <cellStyle name="Note 3 3 3 2 6" xfId="48948"/>
    <cellStyle name="Note 3 3 3 2 7" xfId="48949"/>
    <cellStyle name="Note 3 3 3 3" xfId="48950"/>
    <cellStyle name="Note 3 3 3 3 2" xfId="48951"/>
    <cellStyle name="Note 3 3 3 3 2 2" xfId="48952"/>
    <cellStyle name="Note 3 3 3 3 2 2 2" xfId="48953"/>
    <cellStyle name="Note 3 3 3 3 2 2 3" xfId="59759"/>
    <cellStyle name="Note 3 3 3 3 2 3" xfId="48954"/>
    <cellStyle name="Note 3 3 3 3 2 4" xfId="48955"/>
    <cellStyle name="Note 3 3 3 3 3" xfId="48956"/>
    <cellStyle name="Note 3 3 3 3 3 2" xfId="48957"/>
    <cellStyle name="Note 3 3 3 3 3 2 2" xfId="48958"/>
    <cellStyle name="Note 3 3 3 3 3 2 3" xfId="59760"/>
    <cellStyle name="Note 3 3 3 3 3 3" xfId="48959"/>
    <cellStyle name="Note 3 3 3 3 3 4" xfId="48960"/>
    <cellStyle name="Note 3 3 3 3 4" xfId="48961"/>
    <cellStyle name="Note 3 3 3 3 4 2" xfId="48962"/>
    <cellStyle name="Note 3 3 3 3 4 3" xfId="59761"/>
    <cellStyle name="Note 3 3 3 3 5" xfId="48963"/>
    <cellStyle name="Note 3 3 3 3 6" xfId="48964"/>
    <cellStyle name="Note 3 3 3 4" xfId="48965"/>
    <cellStyle name="Note 3 3 3 4 2" xfId="48966"/>
    <cellStyle name="Note 3 3 3 4 2 2" xfId="48967"/>
    <cellStyle name="Note 3 3 3 4 2 3" xfId="59762"/>
    <cellStyle name="Note 3 3 3 4 3" xfId="48968"/>
    <cellStyle name="Note 3 3 3 4 4" xfId="48969"/>
    <cellStyle name="Note 3 3 3 5" xfId="48970"/>
    <cellStyle name="Note 3 3 3 5 2" xfId="48971"/>
    <cellStyle name="Note 3 3 3 5 2 2" xfId="48972"/>
    <cellStyle name="Note 3 3 3 5 2 3" xfId="59763"/>
    <cellStyle name="Note 3 3 3 5 3" xfId="48973"/>
    <cellStyle name="Note 3 3 3 5 4" xfId="48974"/>
    <cellStyle name="Note 3 3 3 6" xfId="48975"/>
    <cellStyle name="Note 3 3 3 6 2" xfId="48976"/>
    <cellStyle name="Note 3 3 3 6 3" xfId="59764"/>
    <cellStyle name="Note 3 3 3 7" xfId="48977"/>
    <cellStyle name="Note 3 3 3 8" xfId="48978"/>
    <cellStyle name="Note 3 3 4" xfId="48979"/>
    <cellStyle name="Note 3 3 4 2" xfId="48980"/>
    <cellStyle name="Note 3 3 4 2 2" xfId="48981"/>
    <cellStyle name="Note 3 3 4 2 2 2" xfId="48982"/>
    <cellStyle name="Note 3 3 4 2 2 2 2" xfId="48983"/>
    <cellStyle name="Note 3 3 4 2 2 2 3" xfId="59765"/>
    <cellStyle name="Note 3 3 4 2 2 3" xfId="48984"/>
    <cellStyle name="Note 3 3 4 2 2 4" xfId="48985"/>
    <cellStyle name="Note 3 3 4 2 3" xfId="48986"/>
    <cellStyle name="Note 3 3 4 2 3 2" xfId="48987"/>
    <cellStyle name="Note 3 3 4 2 3 2 2" xfId="48988"/>
    <cellStyle name="Note 3 3 4 2 3 2 3" xfId="59766"/>
    <cellStyle name="Note 3 3 4 2 3 3" xfId="48989"/>
    <cellStyle name="Note 3 3 4 2 3 4" xfId="48990"/>
    <cellStyle name="Note 3 3 4 2 4" xfId="48991"/>
    <cellStyle name="Note 3 3 4 2 4 2" xfId="48992"/>
    <cellStyle name="Note 3 3 4 2 4 3" xfId="59767"/>
    <cellStyle name="Note 3 3 4 2 5" xfId="48993"/>
    <cellStyle name="Note 3 3 4 2 6" xfId="48994"/>
    <cellStyle name="Note 3 3 4 3" xfId="48995"/>
    <cellStyle name="Note 3 3 4 3 2" xfId="48996"/>
    <cellStyle name="Note 3 3 4 3 2 2" xfId="48997"/>
    <cellStyle name="Note 3 3 4 3 2 3" xfId="59768"/>
    <cellStyle name="Note 3 3 4 3 3" xfId="48998"/>
    <cellStyle name="Note 3 3 4 3 4" xfId="48999"/>
    <cellStyle name="Note 3 3 4 4" xfId="49000"/>
    <cellStyle name="Note 3 3 4 4 2" xfId="49001"/>
    <cellStyle name="Note 3 3 4 4 2 2" xfId="49002"/>
    <cellStyle name="Note 3 3 4 4 2 3" xfId="59769"/>
    <cellStyle name="Note 3 3 4 4 3" xfId="49003"/>
    <cellStyle name="Note 3 3 4 4 4" xfId="49004"/>
    <cellStyle name="Note 3 3 4 5" xfId="49005"/>
    <cellStyle name="Note 3 3 4 5 2" xfId="49006"/>
    <cellStyle name="Note 3 3 4 5 3" xfId="59770"/>
    <cellStyle name="Note 3 3 4 6" xfId="49007"/>
    <cellStyle name="Note 3 3 4 7" xfId="49008"/>
    <cellStyle name="Note 3 3 5" xfId="49009"/>
    <cellStyle name="Note 3 3 5 2" xfId="49010"/>
    <cellStyle name="Note 3 3 5 2 2" xfId="49011"/>
    <cellStyle name="Note 3 3 5 2 2 2" xfId="49012"/>
    <cellStyle name="Note 3 3 5 2 2 3" xfId="59771"/>
    <cellStyle name="Note 3 3 5 2 3" xfId="49013"/>
    <cellStyle name="Note 3 3 5 2 4" xfId="49014"/>
    <cellStyle name="Note 3 3 5 3" xfId="49015"/>
    <cellStyle name="Note 3 3 5 3 2" xfId="49016"/>
    <cellStyle name="Note 3 3 5 3 2 2" xfId="49017"/>
    <cellStyle name="Note 3 3 5 3 2 3" xfId="59772"/>
    <cellStyle name="Note 3 3 5 3 3" xfId="49018"/>
    <cellStyle name="Note 3 3 5 3 4" xfId="49019"/>
    <cellStyle name="Note 3 3 5 4" xfId="49020"/>
    <cellStyle name="Note 3 3 5 4 2" xfId="49021"/>
    <cellStyle name="Note 3 3 5 4 3" xfId="59773"/>
    <cellStyle name="Note 3 3 5 5" xfId="49022"/>
    <cellStyle name="Note 3 3 5 6" xfId="49023"/>
    <cellStyle name="Note 3 3 6" xfId="49024"/>
    <cellStyle name="Note 3 3 6 2" xfId="49025"/>
    <cellStyle name="Note 3 3 6 2 2" xfId="49026"/>
    <cellStyle name="Note 3 3 6 2 2 2" xfId="49027"/>
    <cellStyle name="Note 3 3 6 2 2 3" xfId="59774"/>
    <cellStyle name="Note 3 3 6 2 3" xfId="49028"/>
    <cellStyle name="Note 3 3 6 2 4" xfId="49029"/>
    <cellStyle name="Note 3 3 6 3" xfId="49030"/>
    <cellStyle name="Note 3 3 6 3 2" xfId="49031"/>
    <cellStyle name="Note 3 3 6 3 3" xfId="59775"/>
    <cellStyle name="Note 3 3 6 4" xfId="49032"/>
    <cellStyle name="Note 3 3 6 5" xfId="49033"/>
    <cellStyle name="Note 3 3 7" xfId="49034"/>
    <cellStyle name="Note 3 3 7 2" xfId="49035"/>
    <cellStyle name="Note 3 3 7 2 2" xfId="49036"/>
    <cellStyle name="Note 3 3 7 2 3" xfId="59776"/>
    <cellStyle name="Note 3 3 7 3" xfId="49037"/>
    <cellStyle name="Note 3 3 7 4" xfId="49038"/>
    <cellStyle name="Note 3 3 8" xfId="49039"/>
    <cellStyle name="Note 3 3 8 2" xfId="49040"/>
    <cellStyle name="Note 3 3 8 2 2" xfId="49041"/>
    <cellStyle name="Note 3 3 8 2 3" xfId="59777"/>
    <cellStyle name="Note 3 3 8 3" xfId="49042"/>
    <cellStyle name="Note 3 3 8 4" xfId="49043"/>
    <cellStyle name="Note 3 3 9" xfId="49044"/>
    <cellStyle name="Note 3 3 9 2" xfId="49045"/>
    <cellStyle name="Note 3 3 9 3" xfId="59778"/>
    <cellStyle name="Note 3 4" xfId="49046"/>
    <cellStyle name="Note 3 4 10" xfId="49047"/>
    <cellStyle name="Note 3 4 2" xfId="49048"/>
    <cellStyle name="Note 3 4 2 2" xfId="49049"/>
    <cellStyle name="Note 3 4 2 2 2" xfId="49050"/>
    <cellStyle name="Note 3 4 2 2 2 2" xfId="49051"/>
    <cellStyle name="Note 3 4 2 2 2 2 2" xfId="49052"/>
    <cellStyle name="Note 3 4 2 2 2 2 2 2" xfId="49053"/>
    <cellStyle name="Note 3 4 2 2 2 2 2 3" xfId="59779"/>
    <cellStyle name="Note 3 4 2 2 2 2 3" xfId="49054"/>
    <cellStyle name="Note 3 4 2 2 2 2 4" xfId="49055"/>
    <cellStyle name="Note 3 4 2 2 2 3" xfId="49056"/>
    <cellStyle name="Note 3 4 2 2 2 3 2" xfId="49057"/>
    <cellStyle name="Note 3 4 2 2 2 3 2 2" xfId="49058"/>
    <cellStyle name="Note 3 4 2 2 2 3 2 3" xfId="59780"/>
    <cellStyle name="Note 3 4 2 2 2 3 3" xfId="49059"/>
    <cellStyle name="Note 3 4 2 2 2 3 4" xfId="49060"/>
    <cellStyle name="Note 3 4 2 2 2 4" xfId="49061"/>
    <cellStyle name="Note 3 4 2 2 2 4 2" xfId="49062"/>
    <cellStyle name="Note 3 4 2 2 2 4 3" xfId="59781"/>
    <cellStyle name="Note 3 4 2 2 2 5" xfId="49063"/>
    <cellStyle name="Note 3 4 2 2 2 6" xfId="49064"/>
    <cellStyle name="Note 3 4 2 2 3" xfId="49065"/>
    <cellStyle name="Note 3 4 2 2 3 2" xfId="49066"/>
    <cellStyle name="Note 3 4 2 2 3 2 2" xfId="49067"/>
    <cellStyle name="Note 3 4 2 2 3 2 3" xfId="59782"/>
    <cellStyle name="Note 3 4 2 2 3 3" xfId="49068"/>
    <cellStyle name="Note 3 4 2 2 3 4" xfId="49069"/>
    <cellStyle name="Note 3 4 2 2 4" xfId="49070"/>
    <cellStyle name="Note 3 4 2 2 4 2" xfId="49071"/>
    <cellStyle name="Note 3 4 2 2 4 2 2" xfId="49072"/>
    <cellStyle name="Note 3 4 2 2 4 2 3" xfId="59783"/>
    <cellStyle name="Note 3 4 2 2 4 3" xfId="49073"/>
    <cellStyle name="Note 3 4 2 2 4 4" xfId="49074"/>
    <cellStyle name="Note 3 4 2 2 5" xfId="49075"/>
    <cellStyle name="Note 3 4 2 2 5 2" xfId="49076"/>
    <cellStyle name="Note 3 4 2 2 5 3" xfId="59784"/>
    <cellStyle name="Note 3 4 2 2 6" xfId="49077"/>
    <cellStyle name="Note 3 4 2 2 7" xfId="49078"/>
    <cellStyle name="Note 3 4 2 3" xfId="49079"/>
    <cellStyle name="Note 3 4 2 3 2" xfId="49080"/>
    <cellStyle name="Note 3 4 2 3 2 2" xfId="49081"/>
    <cellStyle name="Note 3 4 2 3 2 2 2" xfId="49082"/>
    <cellStyle name="Note 3 4 2 3 2 2 3" xfId="59785"/>
    <cellStyle name="Note 3 4 2 3 2 3" xfId="49083"/>
    <cellStyle name="Note 3 4 2 3 2 4" xfId="49084"/>
    <cellStyle name="Note 3 4 2 3 3" xfId="49085"/>
    <cellStyle name="Note 3 4 2 3 3 2" xfId="49086"/>
    <cellStyle name="Note 3 4 2 3 3 2 2" xfId="49087"/>
    <cellStyle name="Note 3 4 2 3 3 2 3" xfId="59786"/>
    <cellStyle name="Note 3 4 2 3 3 3" xfId="49088"/>
    <cellStyle name="Note 3 4 2 3 3 4" xfId="49089"/>
    <cellStyle name="Note 3 4 2 3 4" xfId="49090"/>
    <cellStyle name="Note 3 4 2 3 4 2" xfId="49091"/>
    <cellStyle name="Note 3 4 2 3 4 3" xfId="59787"/>
    <cellStyle name="Note 3 4 2 3 5" xfId="49092"/>
    <cellStyle name="Note 3 4 2 3 6" xfId="49093"/>
    <cellStyle name="Note 3 4 2 4" xfId="49094"/>
    <cellStyle name="Note 3 4 2 4 2" xfId="49095"/>
    <cellStyle name="Note 3 4 2 4 2 2" xfId="49096"/>
    <cellStyle name="Note 3 4 2 4 2 3" xfId="59788"/>
    <cellStyle name="Note 3 4 2 4 3" xfId="49097"/>
    <cellStyle name="Note 3 4 2 4 4" xfId="49098"/>
    <cellStyle name="Note 3 4 2 5" xfId="49099"/>
    <cellStyle name="Note 3 4 2 5 2" xfId="49100"/>
    <cellStyle name="Note 3 4 2 5 2 2" xfId="49101"/>
    <cellStyle name="Note 3 4 2 5 2 3" xfId="59789"/>
    <cellStyle name="Note 3 4 2 5 3" xfId="49102"/>
    <cellStyle name="Note 3 4 2 5 4" xfId="49103"/>
    <cellStyle name="Note 3 4 2 6" xfId="49104"/>
    <cellStyle name="Note 3 4 2 6 2" xfId="49105"/>
    <cellStyle name="Note 3 4 2 6 3" xfId="59790"/>
    <cellStyle name="Note 3 4 2 7" xfId="49106"/>
    <cellStyle name="Note 3 4 2 8" xfId="49107"/>
    <cellStyle name="Note 3 4 3" xfId="49108"/>
    <cellStyle name="Note 3 4 3 2" xfId="49109"/>
    <cellStyle name="Note 3 4 3 2 2" xfId="49110"/>
    <cellStyle name="Note 3 4 3 2 2 2" xfId="49111"/>
    <cellStyle name="Note 3 4 3 2 2 2 2" xfId="49112"/>
    <cellStyle name="Note 3 4 3 2 2 2 3" xfId="59791"/>
    <cellStyle name="Note 3 4 3 2 2 3" xfId="49113"/>
    <cellStyle name="Note 3 4 3 2 2 4" xfId="49114"/>
    <cellStyle name="Note 3 4 3 2 3" xfId="49115"/>
    <cellStyle name="Note 3 4 3 2 3 2" xfId="49116"/>
    <cellStyle name="Note 3 4 3 2 3 2 2" xfId="49117"/>
    <cellStyle name="Note 3 4 3 2 3 2 3" xfId="59792"/>
    <cellStyle name="Note 3 4 3 2 3 3" xfId="49118"/>
    <cellStyle name="Note 3 4 3 2 3 4" xfId="49119"/>
    <cellStyle name="Note 3 4 3 2 4" xfId="49120"/>
    <cellStyle name="Note 3 4 3 2 4 2" xfId="49121"/>
    <cellStyle name="Note 3 4 3 2 4 3" xfId="59793"/>
    <cellStyle name="Note 3 4 3 2 5" xfId="49122"/>
    <cellStyle name="Note 3 4 3 2 6" xfId="49123"/>
    <cellStyle name="Note 3 4 3 3" xfId="49124"/>
    <cellStyle name="Note 3 4 3 3 2" xfId="49125"/>
    <cellStyle name="Note 3 4 3 3 2 2" xfId="49126"/>
    <cellStyle name="Note 3 4 3 3 2 3" xfId="59794"/>
    <cellStyle name="Note 3 4 3 3 3" xfId="49127"/>
    <cellStyle name="Note 3 4 3 3 4" xfId="49128"/>
    <cellStyle name="Note 3 4 3 4" xfId="49129"/>
    <cellStyle name="Note 3 4 3 4 2" xfId="49130"/>
    <cellStyle name="Note 3 4 3 4 2 2" xfId="49131"/>
    <cellStyle name="Note 3 4 3 4 2 3" xfId="59795"/>
    <cellStyle name="Note 3 4 3 4 3" xfId="49132"/>
    <cellStyle name="Note 3 4 3 4 4" xfId="49133"/>
    <cellStyle name="Note 3 4 3 5" xfId="49134"/>
    <cellStyle name="Note 3 4 3 5 2" xfId="49135"/>
    <cellStyle name="Note 3 4 3 5 3" xfId="59796"/>
    <cellStyle name="Note 3 4 3 6" xfId="49136"/>
    <cellStyle name="Note 3 4 3 7" xfId="49137"/>
    <cellStyle name="Note 3 4 4" xfId="49138"/>
    <cellStyle name="Note 3 4 4 2" xfId="49139"/>
    <cellStyle name="Note 3 4 4 2 2" xfId="49140"/>
    <cellStyle name="Note 3 4 4 2 2 2" xfId="49141"/>
    <cellStyle name="Note 3 4 4 2 2 3" xfId="59797"/>
    <cellStyle name="Note 3 4 4 2 3" xfId="49142"/>
    <cellStyle name="Note 3 4 4 2 4" xfId="49143"/>
    <cellStyle name="Note 3 4 4 3" xfId="49144"/>
    <cellStyle name="Note 3 4 4 3 2" xfId="49145"/>
    <cellStyle name="Note 3 4 4 3 2 2" xfId="49146"/>
    <cellStyle name="Note 3 4 4 3 2 3" xfId="59798"/>
    <cellStyle name="Note 3 4 4 3 3" xfId="49147"/>
    <cellStyle name="Note 3 4 4 3 4" xfId="49148"/>
    <cellStyle name="Note 3 4 4 4" xfId="49149"/>
    <cellStyle name="Note 3 4 4 4 2" xfId="49150"/>
    <cellStyle name="Note 3 4 4 4 3" xfId="59799"/>
    <cellStyle name="Note 3 4 4 5" xfId="49151"/>
    <cellStyle name="Note 3 4 4 6" xfId="49152"/>
    <cellStyle name="Note 3 4 5" xfId="49153"/>
    <cellStyle name="Note 3 4 5 2" xfId="49154"/>
    <cellStyle name="Note 3 4 5 2 2" xfId="49155"/>
    <cellStyle name="Note 3 4 5 2 2 2" xfId="49156"/>
    <cellStyle name="Note 3 4 5 2 2 3" xfId="59800"/>
    <cellStyle name="Note 3 4 5 2 3" xfId="49157"/>
    <cellStyle name="Note 3 4 5 2 4" xfId="49158"/>
    <cellStyle name="Note 3 4 5 3" xfId="49159"/>
    <cellStyle name="Note 3 4 5 3 2" xfId="49160"/>
    <cellStyle name="Note 3 4 5 3 3" xfId="59801"/>
    <cellStyle name="Note 3 4 5 4" xfId="49161"/>
    <cellStyle name="Note 3 4 5 5" xfId="49162"/>
    <cellStyle name="Note 3 4 6" xfId="49163"/>
    <cellStyle name="Note 3 4 6 2" xfId="49164"/>
    <cellStyle name="Note 3 4 6 2 2" xfId="49165"/>
    <cellStyle name="Note 3 4 6 2 3" xfId="59802"/>
    <cellStyle name="Note 3 4 6 3" xfId="49166"/>
    <cellStyle name="Note 3 4 6 4" xfId="49167"/>
    <cellStyle name="Note 3 4 7" xfId="49168"/>
    <cellStyle name="Note 3 4 7 2" xfId="49169"/>
    <cellStyle name="Note 3 4 7 2 2" xfId="49170"/>
    <cellStyle name="Note 3 4 7 2 3" xfId="59803"/>
    <cellStyle name="Note 3 4 7 3" xfId="49171"/>
    <cellStyle name="Note 3 4 7 4" xfId="49172"/>
    <cellStyle name="Note 3 4 8" xfId="49173"/>
    <cellStyle name="Note 3 4 8 2" xfId="49174"/>
    <cellStyle name="Note 3 4 8 3" xfId="59804"/>
    <cellStyle name="Note 3 4 9" xfId="49175"/>
    <cellStyle name="Note 3 5" xfId="49176"/>
    <cellStyle name="Note 3 5 10" xfId="49177"/>
    <cellStyle name="Note 3 5 2" xfId="49178"/>
    <cellStyle name="Note 3 5 2 2" xfId="49179"/>
    <cellStyle name="Note 3 5 2 2 2" xfId="49180"/>
    <cellStyle name="Note 3 5 2 2 2 2" xfId="49181"/>
    <cellStyle name="Note 3 5 2 2 2 2 2" xfId="49182"/>
    <cellStyle name="Note 3 5 2 2 2 2 2 2" xfId="49183"/>
    <cellStyle name="Note 3 5 2 2 2 2 2 3" xfId="59805"/>
    <cellStyle name="Note 3 5 2 2 2 2 3" xfId="49184"/>
    <cellStyle name="Note 3 5 2 2 2 2 4" xfId="49185"/>
    <cellStyle name="Note 3 5 2 2 2 3" xfId="49186"/>
    <cellStyle name="Note 3 5 2 2 2 3 2" xfId="49187"/>
    <cellStyle name="Note 3 5 2 2 2 3 2 2" xfId="49188"/>
    <cellStyle name="Note 3 5 2 2 2 3 2 3" xfId="59806"/>
    <cellStyle name="Note 3 5 2 2 2 3 3" xfId="49189"/>
    <cellStyle name="Note 3 5 2 2 2 3 4" xfId="49190"/>
    <cellStyle name="Note 3 5 2 2 2 4" xfId="49191"/>
    <cellStyle name="Note 3 5 2 2 2 4 2" xfId="49192"/>
    <cellStyle name="Note 3 5 2 2 2 4 3" xfId="59807"/>
    <cellStyle name="Note 3 5 2 2 2 5" xfId="49193"/>
    <cellStyle name="Note 3 5 2 2 2 6" xfId="49194"/>
    <cellStyle name="Note 3 5 2 2 3" xfId="49195"/>
    <cellStyle name="Note 3 5 2 2 3 2" xfId="49196"/>
    <cellStyle name="Note 3 5 2 2 3 2 2" xfId="49197"/>
    <cellStyle name="Note 3 5 2 2 3 2 3" xfId="59808"/>
    <cellStyle name="Note 3 5 2 2 3 3" xfId="49198"/>
    <cellStyle name="Note 3 5 2 2 3 4" xfId="49199"/>
    <cellStyle name="Note 3 5 2 2 4" xfId="49200"/>
    <cellStyle name="Note 3 5 2 2 4 2" xfId="49201"/>
    <cellStyle name="Note 3 5 2 2 4 2 2" xfId="49202"/>
    <cellStyle name="Note 3 5 2 2 4 2 3" xfId="59809"/>
    <cellStyle name="Note 3 5 2 2 4 3" xfId="49203"/>
    <cellStyle name="Note 3 5 2 2 4 4" xfId="49204"/>
    <cellStyle name="Note 3 5 2 2 5" xfId="49205"/>
    <cellStyle name="Note 3 5 2 2 5 2" xfId="49206"/>
    <cellStyle name="Note 3 5 2 2 5 3" xfId="59810"/>
    <cellStyle name="Note 3 5 2 2 6" xfId="49207"/>
    <cellStyle name="Note 3 5 2 2 7" xfId="49208"/>
    <cellStyle name="Note 3 5 2 3" xfId="49209"/>
    <cellStyle name="Note 3 5 2 3 2" xfId="49210"/>
    <cellStyle name="Note 3 5 2 3 2 2" xfId="49211"/>
    <cellStyle name="Note 3 5 2 3 2 2 2" xfId="49212"/>
    <cellStyle name="Note 3 5 2 3 2 2 3" xfId="59811"/>
    <cellStyle name="Note 3 5 2 3 2 3" xfId="49213"/>
    <cellStyle name="Note 3 5 2 3 2 4" xfId="49214"/>
    <cellStyle name="Note 3 5 2 3 3" xfId="49215"/>
    <cellStyle name="Note 3 5 2 3 3 2" xfId="49216"/>
    <cellStyle name="Note 3 5 2 3 3 2 2" xfId="49217"/>
    <cellStyle name="Note 3 5 2 3 3 2 3" xfId="59812"/>
    <cellStyle name="Note 3 5 2 3 3 3" xfId="49218"/>
    <cellStyle name="Note 3 5 2 3 3 4" xfId="49219"/>
    <cellStyle name="Note 3 5 2 3 4" xfId="49220"/>
    <cellStyle name="Note 3 5 2 3 4 2" xfId="49221"/>
    <cellStyle name="Note 3 5 2 3 4 3" xfId="59813"/>
    <cellStyle name="Note 3 5 2 3 5" xfId="49222"/>
    <cellStyle name="Note 3 5 2 3 6" xfId="49223"/>
    <cellStyle name="Note 3 5 2 4" xfId="49224"/>
    <cellStyle name="Note 3 5 2 4 2" xfId="49225"/>
    <cellStyle name="Note 3 5 2 4 2 2" xfId="49226"/>
    <cellStyle name="Note 3 5 2 4 2 3" xfId="59814"/>
    <cellStyle name="Note 3 5 2 4 3" xfId="49227"/>
    <cellStyle name="Note 3 5 2 4 4" xfId="49228"/>
    <cellStyle name="Note 3 5 2 5" xfId="49229"/>
    <cellStyle name="Note 3 5 2 5 2" xfId="49230"/>
    <cellStyle name="Note 3 5 2 5 2 2" xfId="49231"/>
    <cellStyle name="Note 3 5 2 5 2 3" xfId="59815"/>
    <cellStyle name="Note 3 5 2 5 3" xfId="49232"/>
    <cellStyle name="Note 3 5 2 5 4" xfId="49233"/>
    <cellStyle name="Note 3 5 2 6" xfId="49234"/>
    <cellStyle name="Note 3 5 2 6 2" xfId="49235"/>
    <cellStyle name="Note 3 5 2 6 3" xfId="59816"/>
    <cellStyle name="Note 3 5 2 7" xfId="49236"/>
    <cellStyle name="Note 3 5 2 8" xfId="49237"/>
    <cellStyle name="Note 3 5 3" xfId="49238"/>
    <cellStyle name="Note 3 5 3 2" xfId="49239"/>
    <cellStyle name="Note 3 5 3 2 2" xfId="49240"/>
    <cellStyle name="Note 3 5 3 2 2 2" xfId="49241"/>
    <cellStyle name="Note 3 5 3 2 2 2 2" xfId="49242"/>
    <cellStyle name="Note 3 5 3 2 2 2 3" xfId="59817"/>
    <cellStyle name="Note 3 5 3 2 2 3" xfId="49243"/>
    <cellStyle name="Note 3 5 3 2 2 4" xfId="49244"/>
    <cellStyle name="Note 3 5 3 2 3" xfId="49245"/>
    <cellStyle name="Note 3 5 3 2 3 2" xfId="49246"/>
    <cellStyle name="Note 3 5 3 2 3 2 2" xfId="49247"/>
    <cellStyle name="Note 3 5 3 2 3 2 3" xfId="59818"/>
    <cellStyle name="Note 3 5 3 2 3 3" xfId="49248"/>
    <cellStyle name="Note 3 5 3 2 3 4" xfId="49249"/>
    <cellStyle name="Note 3 5 3 2 4" xfId="49250"/>
    <cellStyle name="Note 3 5 3 2 4 2" xfId="49251"/>
    <cellStyle name="Note 3 5 3 2 4 3" xfId="59819"/>
    <cellStyle name="Note 3 5 3 2 5" xfId="49252"/>
    <cellStyle name="Note 3 5 3 2 6" xfId="49253"/>
    <cellStyle name="Note 3 5 3 3" xfId="49254"/>
    <cellStyle name="Note 3 5 3 3 2" xfId="49255"/>
    <cellStyle name="Note 3 5 3 3 2 2" xfId="49256"/>
    <cellStyle name="Note 3 5 3 3 2 3" xfId="59820"/>
    <cellStyle name="Note 3 5 3 3 3" xfId="49257"/>
    <cellStyle name="Note 3 5 3 3 4" xfId="49258"/>
    <cellStyle name="Note 3 5 3 4" xfId="49259"/>
    <cellStyle name="Note 3 5 3 4 2" xfId="49260"/>
    <cellStyle name="Note 3 5 3 4 2 2" xfId="49261"/>
    <cellStyle name="Note 3 5 3 4 2 3" xfId="59821"/>
    <cellStyle name="Note 3 5 3 4 3" xfId="49262"/>
    <cellStyle name="Note 3 5 3 4 4" xfId="49263"/>
    <cellStyle name="Note 3 5 3 5" xfId="49264"/>
    <cellStyle name="Note 3 5 3 5 2" xfId="49265"/>
    <cellStyle name="Note 3 5 3 5 3" xfId="59822"/>
    <cellStyle name="Note 3 5 3 6" xfId="49266"/>
    <cellStyle name="Note 3 5 3 7" xfId="49267"/>
    <cellStyle name="Note 3 5 4" xfId="49268"/>
    <cellStyle name="Note 3 5 4 2" xfId="49269"/>
    <cellStyle name="Note 3 5 4 2 2" xfId="49270"/>
    <cellStyle name="Note 3 5 4 2 2 2" xfId="49271"/>
    <cellStyle name="Note 3 5 4 2 2 3" xfId="59823"/>
    <cellStyle name="Note 3 5 4 2 3" xfId="49272"/>
    <cellStyle name="Note 3 5 4 2 4" xfId="49273"/>
    <cellStyle name="Note 3 5 4 3" xfId="49274"/>
    <cellStyle name="Note 3 5 4 3 2" xfId="49275"/>
    <cellStyle name="Note 3 5 4 3 2 2" xfId="49276"/>
    <cellStyle name="Note 3 5 4 3 2 3" xfId="59824"/>
    <cellStyle name="Note 3 5 4 3 3" xfId="49277"/>
    <cellStyle name="Note 3 5 4 3 4" xfId="49278"/>
    <cellStyle name="Note 3 5 4 4" xfId="49279"/>
    <cellStyle name="Note 3 5 4 4 2" xfId="49280"/>
    <cellStyle name="Note 3 5 4 4 3" xfId="59825"/>
    <cellStyle name="Note 3 5 4 5" xfId="49281"/>
    <cellStyle name="Note 3 5 4 6" xfId="49282"/>
    <cellStyle name="Note 3 5 5" xfId="49283"/>
    <cellStyle name="Note 3 5 5 2" xfId="49284"/>
    <cellStyle name="Note 3 5 5 2 2" xfId="49285"/>
    <cellStyle name="Note 3 5 5 2 2 2" xfId="49286"/>
    <cellStyle name="Note 3 5 5 2 2 3" xfId="59826"/>
    <cellStyle name="Note 3 5 5 2 3" xfId="49287"/>
    <cellStyle name="Note 3 5 5 2 4" xfId="49288"/>
    <cellStyle name="Note 3 5 5 3" xfId="49289"/>
    <cellStyle name="Note 3 5 5 3 2" xfId="49290"/>
    <cellStyle name="Note 3 5 5 3 3" xfId="59827"/>
    <cellStyle name="Note 3 5 5 4" xfId="49291"/>
    <cellStyle name="Note 3 5 5 5" xfId="49292"/>
    <cellStyle name="Note 3 5 6" xfId="49293"/>
    <cellStyle name="Note 3 5 6 2" xfId="49294"/>
    <cellStyle name="Note 3 5 6 2 2" xfId="49295"/>
    <cellStyle name="Note 3 5 6 2 3" xfId="59828"/>
    <cellStyle name="Note 3 5 6 3" xfId="49296"/>
    <cellStyle name="Note 3 5 6 4" xfId="49297"/>
    <cellStyle name="Note 3 5 7" xfId="49298"/>
    <cellStyle name="Note 3 5 7 2" xfId="49299"/>
    <cellStyle name="Note 3 5 7 2 2" xfId="49300"/>
    <cellStyle name="Note 3 5 7 2 3" xfId="59829"/>
    <cellStyle name="Note 3 5 7 3" xfId="49301"/>
    <cellStyle name="Note 3 5 7 4" xfId="49302"/>
    <cellStyle name="Note 3 5 8" xfId="49303"/>
    <cellStyle name="Note 3 5 8 2" xfId="49304"/>
    <cellStyle name="Note 3 5 8 3" xfId="59830"/>
    <cellStyle name="Note 3 5 9" xfId="49305"/>
    <cellStyle name="Note 3 6" xfId="49306"/>
    <cellStyle name="Note 3 6 10" xfId="49307"/>
    <cellStyle name="Note 3 6 2" xfId="49308"/>
    <cellStyle name="Note 3 6 2 2" xfId="49309"/>
    <cellStyle name="Note 3 6 2 2 2" xfId="49310"/>
    <cellStyle name="Note 3 6 2 2 2 2" xfId="49311"/>
    <cellStyle name="Note 3 6 2 2 2 2 2" xfId="49312"/>
    <cellStyle name="Note 3 6 2 2 2 2 2 2" xfId="49313"/>
    <cellStyle name="Note 3 6 2 2 2 2 2 3" xfId="59831"/>
    <cellStyle name="Note 3 6 2 2 2 2 3" xfId="49314"/>
    <cellStyle name="Note 3 6 2 2 2 2 4" xfId="49315"/>
    <cellStyle name="Note 3 6 2 2 2 3" xfId="49316"/>
    <cellStyle name="Note 3 6 2 2 2 3 2" xfId="49317"/>
    <cellStyle name="Note 3 6 2 2 2 3 2 2" xfId="49318"/>
    <cellStyle name="Note 3 6 2 2 2 3 2 3" xfId="59832"/>
    <cellStyle name="Note 3 6 2 2 2 3 3" xfId="49319"/>
    <cellStyle name="Note 3 6 2 2 2 3 4" xfId="49320"/>
    <cellStyle name="Note 3 6 2 2 2 4" xfId="49321"/>
    <cellStyle name="Note 3 6 2 2 2 4 2" xfId="49322"/>
    <cellStyle name="Note 3 6 2 2 2 4 3" xfId="59833"/>
    <cellStyle name="Note 3 6 2 2 2 5" xfId="49323"/>
    <cellStyle name="Note 3 6 2 2 2 6" xfId="49324"/>
    <cellStyle name="Note 3 6 2 2 3" xfId="49325"/>
    <cellStyle name="Note 3 6 2 2 3 2" xfId="49326"/>
    <cellStyle name="Note 3 6 2 2 3 2 2" xfId="49327"/>
    <cellStyle name="Note 3 6 2 2 3 2 3" xfId="59834"/>
    <cellStyle name="Note 3 6 2 2 3 3" xfId="49328"/>
    <cellStyle name="Note 3 6 2 2 3 4" xfId="49329"/>
    <cellStyle name="Note 3 6 2 2 4" xfId="49330"/>
    <cellStyle name="Note 3 6 2 2 4 2" xfId="49331"/>
    <cellStyle name="Note 3 6 2 2 4 2 2" xfId="49332"/>
    <cellStyle name="Note 3 6 2 2 4 2 3" xfId="59835"/>
    <cellStyle name="Note 3 6 2 2 4 3" xfId="49333"/>
    <cellStyle name="Note 3 6 2 2 4 4" xfId="49334"/>
    <cellStyle name="Note 3 6 2 2 5" xfId="49335"/>
    <cellStyle name="Note 3 6 2 2 5 2" xfId="49336"/>
    <cellStyle name="Note 3 6 2 2 5 3" xfId="59836"/>
    <cellStyle name="Note 3 6 2 2 6" xfId="49337"/>
    <cellStyle name="Note 3 6 2 2 7" xfId="49338"/>
    <cellStyle name="Note 3 6 2 3" xfId="49339"/>
    <cellStyle name="Note 3 6 2 3 2" xfId="49340"/>
    <cellStyle name="Note 3 6 2 3 2 2" xfId="49341"/>
    <cellStyle name="Note 3 6 2 3 2 2 2" xfId="49342"/>
    <cellStyle name="Note 3 6 2 3 2 2 3" xfId="59837"/>
    <cellStyle name="Note 3 6 2 3 2 3" xfId="49343"/>
    <cellStyle name="Note 3 6 2 3 2 4" xfId="49344"/>
    <cellStyle name="Note 3 6 2 3 3" xfId="49345"/>
    <cellStyle name="Note 3 6 2 3 3 2" xfId="49346"/>
    <cellStyle name="Note 3 6 2 3 3 2 2" xfId="49347"/>
    <cellStyle name="Note 3 6 2 3 3 2 3" xfId="59838"/>
    <cellStyle name="Note 3 6 2 3 3 3" xfId="49348"/>
    <cellStyle name="Note 3 6 2 3 3 4" xfId="49349"/>
    <cellStyle name="Note 3 6 2 3 4" xfId="49350"/>
    <cellStyle name="Note 3 6 2 3 4 2" xfId="49351"/>
    <cellStyle name="Note 3 6 2 3 4 3" xfId="59839"/>
    <cellStyle name="Note 3 6 2 3 5" xfId="49352"/>
    <cellStyle name="Note 3 6 2 3 6" xfId="49353"/>
    <cellStyle name="Note 3 6 2 4" xfId="49354"/>
    <cellStyle name="Note 3 6 2 4 2" xfId="49355"/>
    <cellStyle name="Note 3 6 2 4 2 2" xfId="49356"/>
    <cellStyle name="Note 3 6 2 4 2 3" xfId="59840"/>
    <cellStyle name="Note 3 6 2 4 3" xfId="49357"/>
    <cellStyle name="Note 3 6 2 4 4" xfId="49358"/>
    <cellStyle name="Note 3 6 2 5" xfId="49359"/>
    <cellStyle name="Note 3 6 2 5 2" xfId="49360"/>
    <cellStyle name="Note 3 6 2 5 2 2" xfId="49361"/>
    <cellStyle name="Note 3 6 2 5 2 3" xfId="59841"/>
    <cellStyle name="Note 3 6 2 5 3" xfId="49362"/>
    <cellStyle name="Note 3 6 2 5 4" xfId="49363"/>
    <cellStyle name="Note 3 6 2 6" xfId="49364"/>
    <cellStyle name="Note 3 6 2 6 2" xfId="49365"/>
    <cellStyle name="Note 3 6 2 6 3" xfId="59842"/>
    <cellStyle name="Note 3 6 2 7" xfId="49366"/>
    <cellStyle name="Note 3 6 2 8" xfId="49367"/>
    <cellStyle name="Note 3 6 3" xfId="49368"/>
    <cellStyle name="Note 3 6 3 2" xfId="49369"/>
    <cellStyle name="Note 3 6 3 2 2" xfId="49370"/>
    <cellStyle name="Note 3 6 3 2 2 2" xfId="49371"/>
    <cellStyle name="Note 3 6 3 2 2 2 2" xfId="49372"/>
    <cellStyle name="Note 3 6 3 2 2 2 3" xfId="59843"/>
    <cellStyle name="Note 3 6 3 2 2 3" xfId="49373"/>
    <cellStyle name="Note 3 6 3 2 2 4" xfId="49374"/>
    <cellStyle name="Note 3 6 3 2 3" xfId="49375"/>
    <cellStyle name="Note 3 6 3 2 3 2" xfId="49376"/>
    <cellStyle name="Note 3 6 3 2 3 2 2" xfId="49377"/>
    <cellStyle name="Note 3 6 3 2 3 2 3" xfId="59844"/>
    <cellStyle name="Note 3 6 3 2 3 3" xfId="49378"/>
    <cellStyle name="Note 3 6 3 2 3 4" xfId="49379"/>
    <cellStyle name="Note 3 6 3 2 4" xfId="49380"/>
    <cellStyle name="Note 3 6 3 2 4 2" xfId="49381"/>
    <cellStyle name="Note 3 6 3 2 4 3" xfId="59845"/>
    <cellStyle name="Note 3 6 3 2 5" xfId="49382"/>
    <cellStyle name="Note 3 6 3 2 6" xfId="49383"/>
    <cellStyle name="Note 3 6 3 3" xfId="49384"/>
    <cellStyle name="Note 3 6 3 3 2" xfId="49385"/>
    <cellStyle name="Note 3 6 3 3 2 2" xfId="49386"/>
    <cellStyle name="Note 3 6 3 3 2 3" xfId="59846"/>
    <cellStyle name="Note 3 6 3 3 3" xfId="49387"/>
    <cellStyle name="Note 3 6 3 3 4" xfId="49388"/>
    <cellStyle name="Note 3 6 3 4" xfId="49389"/>
    <cellStyle name="Note 3 6 3 4 2" xfId="49390"/>
    <cellStyle name="Note 3 6 3 4 2 2" xfId="49391"/>
    <cellStyle name="Note 3 6 3 4 2 3" xfId="59847"/>
    <cellStyle name="Note 3 6 3 4 3" xfId="49392"/>
    <cellStyle name="Note 3 6 3 4 4" xfId="49393"/>
    <cellStyle name="Note 3 6 3 5" xfId="49394"/>
    <cellStyle name="Note 3 6 3 5 2" xfId="49395"/>
    <cellStyle name="Note 3 6 3 5 3" xfId="59848"/>
    <cellStyle name="Note 3 6 3 6" xfId="49396"/>
    <cellStyle name="Note 3 6 3 7" xfId="49397"/>
    <cellStyle name="Note 3 6 4" xfId="49398"/>
    <cellStyle name="Note 3 6 4 2" xfId="49399"/>
    <cellStyle name="Note 3 6 4 2 2" xfId="49400"/>
    <cellStyle name="Note 3 6 4 2 2 2" xfId="49401"/>
    <cellStyle name="Note 3 6 4 2 2 3" xfId="59849"/>
    <cellStyle name="Note 3 6 4 2 3" xfId="49402"/>
    <cellStyle name="Note 3 6 4 2 4" xfId="49403"/>
    <cellStyle name="Note 3 6 4 3" xfId="49404"/>
    <cellStyle name="Note 3 6 4 3 2" xfId="49405"/>
    <cellStyle name="Note 3 6 4 3 2 2" xfId="49406"/>
    <cellStyle name="Note 3 6 4 3 2 3" xfId="59850"/>
    <cellStyle name="Note 3 6 4 3 3" xfId="49407"/>
    <cellStyle name="Note 3 6 4 3 4" xfId="49408"/>
    <cellStyle name="Note 3 6 4 4" xfId="49409"/>
    <cellStyle name="Note 3 6 4 4 2" xfId="49410"/>
    <cellStyle name="Note 3 6 4 4 3" xfId="59851"/>
    <cellStyle name="Note 3 6 4 5" xfId="49411"/>
    <cellStyle name="Note 3 6 4 6" xfId="49412"/>
    <cellStyle name="Note 3 6 5" xfId="49413"/>
    <cellStyle name="Note 3 6 5 2" xfId="49414"/>
    <cellStyle name="Note 3 6 5 2 2" xfId="49415"/>
    <cellStyle name="Note 3 6 5 2 2 2" xfId="49416"/>
    <cellStyle name="Note 3 6 5 2 2 3" xfId="59852"/>
    <cellStyle name="Note 3 6 5 2 3" xfId="49417"/>
    <cellStyle name="Note 3 6 5 2 4" xfId="49418"/>
    <cellStyle name="Note 3 6 5 3" xfId="49419"/>
    <cellStyle name="Note 3 6 5 3 2" xfId="49420"/>
    <cellStyle name="Note 3 6 5 3 3" xfId="59853"/>
    <cellStyle name="Note 3 6 5 4" xfId="49421"/>
    <cellStyle name="Note 3 6 5 5" xfId="49422"/>
    <cellStyle name="Note 3 6 6" xfId="49423"/>
    <cellStyle name="Note 3 6 6 2" xfId="49424"/>
    <cellStyle name="Note 3 6 6 2 2" xfId="49425"/>
    <cellStyle name="Note 3 6 6 2 3" xfId="59854"/>
    <cellStyle name="Note 3 6 6 3" xfId="49426"/>
    <cellStyle name="Note 3 6 6 4" xfId="49427"/>
    <cellStyle name="Note 3 6 7" xfId="49428"/>
    <cellStyle name="Note 3 6 7 2" xfId="49429"/>
    <cellStyle name="Note 3 6 7 2 2" xfId="49430"/>
    <cellStyle name="Note 3 6 7 2 3" xfId="59855"/>
    <cellStyle name="Note 3 6 7 3" xfId="49431"/>
    <cellStyle name="Note 3 6 7 4" xfId="49432"/>
    <cellStyle name="Note 3 6 8" xfId="49433"/>
    <cellStyle name="Note 3 6 8 2" xfId="49434"/>
    <cellStyle name="Note 3 6 8 3" xfId="59856"/>
    <cellStyle name="Note 3 6 9" xfId="49435"/>
    <cellStyle name="Note 3 7" xfId="49436"/>
    <cellStyle name="Note 3 7 2" xfId="49437"/>
    <cellStyle name="Note 3 7 2 2" xfId="49438"/>
    <cellStyle name="Note 3 7 2 2 2" xfId="49439"/>
    <cellStyle name="Note 3 7 2 2 2 2" xfId="49440"/>
    <cellStyle name="Note 3 7 2 2 2 2 2" xfId="49441"/>
    <cellStyle name="Note 3 7 2 2 2 2 3" xfId="59857"/>
    <cellStyle name="Note 3 7 2 2 2 3" xfId="49442"/>
    <cellStyle name="Note 3 7 2 2 2 4" xfId="49443"/>
    <cellStyle name="Note 3 7 2 2 3" xfId="49444"/>
    <cellStyle name="Note 3 7 2 2 3 2" xfId="49445"/>
    <cellStyle name="Note 3 7 2 2 3 2 2" xfId="49446"/>
    <cellStyle name="Note 3 7 2 2 3 2 3" xfId="59858"/>
    <cellStyle name="Note 3 7 2 2 3 3" xfId="49447"/>
    <cellStyle name="Note 3 7 2 2 3 4" xfId="49448"/>
    <cellStyle name="Note 3 7 2 2 4" xfId="49449"/>
    <cellStyle name="Note 3 7 2 2 4 2" xfId="49450"/>
    <cellStyle name="Note 3 7 2 2 4 3" xfId="59859"/>
    <cellStyle name="Note 3 7 2 2 5" xfId="49451"/>
    <cellStyle name="Note 3 7 2 2 6" xfId="49452"/>
    <cellStyle name="Note 3 7 2 3" xfId="49453"/>
    <cellStyle name="Note 3 7 2 3 2" xfId="49454"/>
    <cellStyle name="Note 3 7 2 3 2 2" xfId="49455"/>
    <cellStyle name="Note 3 7 2 3 2 3" xfId="59860"/>
    <cellStyle name="Note 3 7 2 3 3" xfId="49456"/>
    <cellStyle name="Note 3 7 2 3 4" xfId="49457"/>
    <cellStyle name="Note 3 7 2 4" xfId="49458"/>
    <cellStyle name="Note 3 7 2 4 2" xfId="49459"/>
    <cellStyle name="Note 3 7 2 4 2 2" xfId="49460"/>
    <cellStyle name="Note 3 7 2 4 2 3" xfId="59861"/>
    <cellStyle name="Note 3 7 2 4 3" xfId="49461"/>
    <cellStyle name="Note 3 7 2 4 4" xfId="49462"/>
    <cellStyle name="Note 3 7 2 5" xfId="49463"/>
    <cellStyle name="Note 3 7 2 5 2" xfId="49464"/>
    <cellStyle name="Note 3 7 2 5 3" xfId="59862"/>
    <cellStyle name="Note 3 7 2 6" xfId="49465"/>
    <cellStyle name="Note 3 7 2 7" xfId="49466"/>
    <cellStyle name="Note 3 7 3" xfId="49467"/>
    <cellStyle name="Note 3 7 3 2" xfId="49468"/>
    <cellStyle name="Note 3 7 3 2 2" xfId="49469"/>
    <cellStyle name="Note 3 7 3 2 2 2" xfId="49470"/>
    <cellStyle name="Note 3 7 3 2 2 3" xfId="59863"/>
    <cellStyle name="Note 3 7 3 2 3" xfId="49471"/>
    <cellStyle name="Note 3 7 3 2 4" xfId="49472"/>
    <cellStyle name="Note 3 7 3 3" xfId="49473"/>
    <cellStyle name="Note 3 7 3 3 2" xfId="49474"/>
    <cellStyle name="Note 3 7 3 3 2 2" xfId="49475"/>
    <cellStyle name="Note 3 7 3 3 2 3" xfId="59864"/>
    <cellStyle name="Note 3 7 3 3 3" xfId="49476"/>
    <cellStyle name="Note 3 7 3 3 4" xfId="49477"/>
    <cellStyle name="Note 3 7 3 4" xfId="49478"/>
    <cellStyle name="Note 3 7 3 4 2" xfId="49479"/>
    <cellStyle name="Note 3 7 3 4 3" xfId="59865"/>
    <cellStyle name="Note 3 7 3 5" xfId="49480"/>
    <cellStyle name="Note 3 7 3 6" xfId="49481"/>
    <cellStyle name="Note 3 7 4" xfId="49482"/>
    <cellStyle name="Note 3 7 4 2" xfId="49483"/>
    <cellStyle name="Note 3 7 4 2 2" xfId="49484"/>
    <cellStyle name="Note 3 7 4 2 3" xfId="59866"/>
    <cellStyle name="Note 3 7 4 3" xfId="49485"/>
    <cellStyle name="Note 3 7 4 4" xfId="49486"/>
    <cellStyle name="Note 3 7 5" xfId="49487"/>
    <cellStyle name="Note 3 7 5 2" xfId="49488"/>
    <cellStyle name="Note 3 7 5 2 2" xfId="49489"/>
    <cellStyle name="Note 3 7 5 2 3" xfId="59867"/>
    <cellStyle name="Note 3 7 5 3" xfId="49490"/>
    <cellStyle name="Note 3 7 5 4" xfId="49491"/>
    <cellStyle name="Note 3 7 6" xfId="49492"/>
    <cellStyle name="Note 3 7 6 2" xfId="49493"/>
    <cellStyle name="Note 3 7 6 3" xfId="59868"/>
    <cellStyle name="Note 3 7 7" xfId="49494"/>
    <cellStyle name="Note 3 7 8" xfId="49495"/>
    <cellStyle name="Note 3 8" xfId="49496"/>
    <cellStyle name="Note 3 8 2" xfId="49497"/>
    <cellStyle name="Note 3 8 2 2" xfId="49498"/>
    <cellStyle name="Note 3 8 2 2 2" xfId="49499"/>
    <cellStyle name="Note 3 8 2 2 2 2" xfId="49500"/>
    <cellStyle name="Note 3 8 2 2 2 3" xfId="59869"/>
    <cellStyle name="Note 3 8 2 2 3" xfId="49501"/>
    <cellStyle name="Note 3 8 2 2 4" xfId="49502"/>
    <cellStyle name="Note 3 8 2 3" xfId="49503"/>
    <cellStyle name="Note 3 8 2 3 2" xfId="49504"/>
    <cellStyle name="Note 3 8 2 3 2 2" xfId="49505"/>
    <cellStyle name="Note 3 8 2 3 2 3" xfId="59870"/>
    <cellStyle name="Note 3 8 2 3 3" xfId="49506"/>
    <cellStyle name="Note 3 8 2 3 4" xfId="49507"/>
    <cellStyle name="Note 3 8 2 4" xfId="49508"/>
    <cellStyle name="Note 3 8 2 4 2" xfId="49509"/>
    <cellStyle name="Note 3 8 2 4 3" xfId="59871"/>
    <cellStyle name="Note 3 8 2 5" xfId="49510"/>
    <cellStyle name="Note 3 8 2 6" xfId="49511"/>
    <cellStyle name="Note 3 8 3" xfId="49512"/>
    <cellStyle name="Note 3 8 3 2" xfId="49513"/>
    <cellStyle name="Note 3 8 3 2 2" xfId="49514"/>
    <cellStyle name="Note 3 8 3 2 3" xfId="59872"/>
    <cellStyle name="Note 3 8 3 3" xfId="49515"/>
    <cellStyle name="Note 3 8 3 4" xfId="49516"/>
    <cellStyle name="Note 3 8 4" xfId="49517"/>
    <cellStyle name="Note 3 8 4 2" xfId="49518"/>
    <cellStyle name="Note 3 8 4 2 2" xfId="49519"/>
    <cellStyle name="Note 3 8 4 2 3" xfId="59873"/>
    <cellStyle name="Note 3 8 4 3" xfId="49520"/>
    <cellStyle name="Note 3 8 4 4" xfId="49521"/>
    <cellStyle name="Note 3 8 5" xfId="49522"/>
    <cellStyle name="Note 3 8 5 2" xfId="49523"/>
    <cellStyle name="Note 3 8 5 3" xfId="59874"/>
    <cellStyle name="Note 3 8 6" xfId="49524"/>
    <cellStyle name="Note 3 8 7" xfId="49525"/>
    <cellStyle name="Note 3 9" xfId="49526"/>
    <cellStyle name="Note 3 9 2" xfId="49527"/>
    <cellStyle name="Note 3 9 2 2" xfId="49528"/>
    <cellStyle name="Note 3 9 2 2 2" xfId="49529"/>
    <cellStyle name="Note 3 9 2 2 3" xfId="59875"/>
    <cellStyle name="Note 3 9 2 3" xfId="49530"/>
    <cellStyle name="Note 3 9 2 4" xfId="49531"/>
    <cellStyle name="Note 3 9 3" xfId="49532"/>
    <cellStyle name="Note 3 9 3 2" xfId="49533"/>
    <cellStyle name="Note 3 9 3 2 2" xfId="49534"/>
    <cellStyle name="Note 3 9 3 2 3" xfId="59876"/>
    <cellStyle name="Note 3 9 3 3" xfId="49535"/>
    <cellStyle name="Note 3 9 3 4" xfId="49536"/>
    <cellStyle name="Note 3 9 4" xfId="49537"/>
    <cellStyle name="Note 3 9 4 2" xfId="49538"/>
    <cellStyle name="Note 3 9 4 3" xfId="59877"/>
    <cellStyle name="Note 3 9 5" xfId="49539"/>
    <cellStyle name="Note 3 9 6" xfId="49540"/>
    <cellStyle name="Note 4" xfId="49541"/>
    <cellStyle name="Note 4 10" xfId="49542"/>
    <cellStyle name="Note 4 11" xfId="49543"/>
    <cellStyle name="Note 4 12" xfId="60166"/>
    <cellStyle name="Note 4 2" xfId="49544"/>
    <cellStyle name="Note 4 2 10" xfId="49545"/>
    <cellStyle name="Note 4 2 11" xfId="60349"/>
    <cellStyle name="Note 4 2 2" xfId="49546"/>
    <cellStyle name="Note 4 2 2 2" xfId="49547"/>
    <cellStyle name="Note 4 2 2 2 2" xfId="49548"/>
    <cellStyle name="Note 4 2 2 2 2 2" xfId="49549"/>
    <cellStyle name="Note 4 2 2 2 2 2 2" xfId="49550"/>
    <cellStyle name="Note 4 2 2 2 2 2 2 2" xfId="49551"/>
    <cellStyle name="Note 4 2 2 2 2 2 2 3" xfId="59878"/>
    <cellStyle name="Note 4 2 2 2 2 2 3" xfId="49552"/>
    <cellStyle name="Note 4 2 2 2 2 2 4" xfId="49553"/>
    <cellStyle name="Note 4 2 2 2 2 3" xfId="49554"/>
    <cellStyle name="Note 4 2 2 2 2 3 2" xfId="49555"/>
    <cellStyle name="Note 4 2 2 2 2 3 2 2" xfId="49556"/>
    <cellStyle name="Note 4 2 2 2 2 3 2 3" xfId="59879"/>
    <cellStyle name="Note 4 2 2 2 2 3 3" xfId="49557"/>
    <cellStyle name="Note 4 2 2 2 2 3 4" xfId="49558"/>
    <cellStyle name="Note 4 2 2 2 2 4" xfId="49559"/>
    <cellStyle name="Note 4 2 2 2 2 4 2" xfId="49560"/>
    <cellStyle name="Note 4 2 2 2 2 4 3" xfId="59880"/>
    <cellStyle name="Note 4 2 2 2 2 5" xfId="49561"/>
    <cellStyle name="Note 4 2 2 2 2 6" xfId="49562"/>
    <cellStyle name="Note 4 2 2 2 3" xfId="49563"/>
    <cellStyle name="Note 4 2 2 2 3 2" xfId="49564"/>
    <cellStyle name="Note 4 2 2 2 3 2 2" xfId="49565"/>
    <cellStyle name="Note 4 2 2 2 3 2 3" xfId="59881"/>
    <cellStyle name="Note 4 2 2 2 3 3" xfId="49566"/>
    <cellStyle name="Note 4 2 2 2 3 4" xfId="49567"/>
    <cellStyle name="Note 4 2 2 2 4" xfId="49568"/>
    <cellStyle name="Note 4 2 2 2 4 2" xfId="49569"/>
    <cellStyle name="Note 4 2 2 2 4 2 2" xfId="49570"/>
    <cellStyle name="Note 4 2 2 2 4 2 3" xfId="59882"/>
    <cellStyle name="Note 4 2 2 2 4 3" xfId="49571"/>
    <cellStyle name="Note 4 2 2 2 4 4" xfId="49572"/>
    <cellStyle name="Note 4 2 2 2 5" xfId="49573"/>
    <cellStyle name="Note 4 2 2 2 5 2" xfId="49574"/>
    <cellStyle name="Note 4 2 2 2 5 3" xfId="59883"/>
    <cellStyle name="Note 4 2 2 2 6" xfId="49575"/>
    <cellStyle name="Note 4 2 2 2 7" xfId="49576"/>
    <cellStyle name="Note 4 2 2 3" xfId="49577"/>
    <cellStyle name="Note 4 2 2 3 2" xfId="49578"/>
    <cellStyle name="Note 4 2 2 3 2 2" xfId="49579"/>
    <cellStyle name="Note 4 2 2 3 2 2 2" xfId="49580"/>
    <cellStyle name="Note 4 2 2 3 2 2 3" xfId="59884"/>
    <cellStyle name="Note 4 2 2 3 2 3" xfId="49581"/>
    <cellStyle name="Note 4 2 2 3 2 4" xfId="49582"/>
    <cellStyle name="Note 4 2 2 3 3" xfId="49583"/>
    <cellStyle name="Note 4 2 2 3 3 2" xfId="49584"/>
    <cellStyle name="Note 4 2 2 3 3 2 2" xfId="49585"/>
    <cellStyle name="Note 4 2 2 3 3 2 3" xfId="59885"/>
    <cellStyle name="Note 4 2 2 3 3 3" xfId="49586"/>
    <cellStyle name="Note 4 2 2 3 3 4" xfId="49587"/>
    <cellStyle name="Note 4 2 2 3 4" xfId="49588"/>
    <cellStyle name="Note 4 2 2 3 4 2" xfId="49589"/>
    <cellStyle name="Note 4 2 2 3 4 3" xfId="59886"/>
    <cellStyle name="Note 4 2 2 3 5" xfId="49590"/>
    <cellStyle name="Note 4 2 2 3 6" xfId="49591"/>
    <cellStyle name="Note 4 2 2 4" xfId="49592"/>
    <cellStyle name="Note 4 2 2 4 2" xfId="49593"/>
    <cellStyle name="Note 4 2 2 4 2 2" xfId="49594"/>
    <cellStyle name="Note 4 2 2 4 2 3" xfId="59887"/>
    <cellStyle name="Note 4 2 2 4 3" xfId="49595"/>
    <cellStyle name="Note 4 2 2 4 4" xfId="49596"/>
    <cellStyle name="Note 4 2 2 5" xfId="49597"/>
    <cellStyle name="Note 4 2 2 5 2" xfId="49598"/>
    <cellStyle name="Note 4 2 2 5 2 2" xfId="49599"/>
    <cellStyle name="Note 4 2 2 5 2 3" xfId="59888"/>
    <cellStyle name="Note 4 2 2 5 3" xfId="49600"/>
    <cellStyle name="Note 4 2 2 5 4" xfId="49601"/>
    <cellStyle name="Note 4 2 2 6" xfId="49602"/>
    <cellStyle name="Note 4 2 2 6 2" xfId="49603"/>
    <cellStyle name="Note 4 2 2 6 3" xfId="59889"/>
    <cellStyle name="Note 4 2 2 7" xfId="49604"/>
    <cellStyle name="Note 4 2 2 8" xfId="49605"/>
    <cellStyle name="Note 4 2 2 9" xfId="60717"/>
    <cellStyle name="Note 4 2 3" xfId="49606"/>
    <cellStyle name="Note 4 2 3 2" xfId="49607"/>
    <cellStyle name="Note 4 2 3 2 2" xfId="49608"/>
    <cellStyle name="Note 4 2 3 2 2 2" xfId="49609"/>
    <cellStyle name="Note 4 2 3 2 2 2 2" xfId="49610"/>
    <cellStyle name="Note 4 2 3 2 2 2 3" xfId="59890"/>
    <cellStyle name="Note 4 2 3 2 2 3" xfId="49611"/>
    <cellStyle name="Note 4 2 3 2 2 4" xfId="49612"/>
    <cellStyle name="Note 4 2 3 2 3" xfId="49613"/>
    <cellStyle name="Note 4 2 3 2 3 2" xfId="49614"/>
    <cellStyle name="Note 4 2 3 2 3 2 2" xfId="49615"/>
    <cellStyle name="Note 4 2 3 2 3 2 3" xfId="59891"/>
    <cellStyle name="Note 4 2 3 2 3 3" xfId="49616"/>
    <cellStyle name="Note 4 2 3 2 3 4" xfId="49617"/>
    <cellStyle name="Note 4 2 3 2 4" xfId="49618"/>
    <cellStyle name="Note 4 2 3 2 4 2" xfId="49619"/>
    <cellStyle name="Note 4 2 3 2 4 3" xfId="59892"/>
    <cellStyle name="Note 4 2 3 2 5" xfId="49620"/>
    <cellStyle name="Note 4 2 3 2 6" xfId="49621"/>
    <cellStyle name="Note 4 2 3 3" xfId="49622"/>
    <cellStyle name="Note 4 2 3 3 2" xfId="49623"/>
    <cellStyle name="Note 4 2 3 3 2 2" xfId="49624"/>
    <cellStyle name="Note 4 2 3 3 2 3" xfId="59893"/>
    <cellStyle name="Note 4 2 3 3 3" xfId="49625"/>
    <cellStyle name="Note 4 2 3 3 4" xfId="49626"/>
    <cellStyle name="Note 4 2 3 4" xfId="49627"/>
    <cellStyle name="Note 4 2 3 4 2" xfId="49628"/>
    <cellStyle name="Note 4 2 3 4 2 2" xfId="49629"/>
    <cellStyle name="Note 4 2 3 4 2 3" xfId="59894"/>
    <cellStyle name="Note 4 2 3 4 3" xfId="49630"/>
    <cellStyle name="Note 4 2 3 4 4" xfId="49631"/>
    <cellStyle name="Note 4 2 3 5" xfId="49632"/>
    <cellStyle name="Note 4 2 3 5 2" xfId="49633"/>
    <cellStyle name="Note 4 2 3 5 3" xfId="59895"/>
    <cellStyle name="Note 4 2 3 6" xfId="49634"/>
    <cellStyle name="Note 4 2 3 7" xfId="49635"/>
    <cellStyle name="Note 4 2 4" xfId="49636"/>
    <cellStyle name="Note 4 2 4 2" xfId="49637"/>
    <cellStyle name="Note 4 2 4 2 2" xfId="49638"/>
    <cellStyle name="Note 4 2 4 2 2 2" xfId="49639"/>
    <cellStyle name="Note 4 2 4 2 2 3" xfId="59896"/>
    <cellStyle name="Note 4 2 4 2 3" xfId="49640"/>
    <cellStyle name="Note 4 2 4 2 4" xfId="49641"/>
    <cellStyle name="Note 4 2 4 3" xfId="49642"/>
    <cellStyle name="Note 4 2 4 3 2" xfId="49643"/>
    <cellStyle name="Note 4 2 4 3 2 2" xfId="49644"/>
    <cellStyle name="Note 4 2 4 3 2 3" xfId="59897"/>
    <cellStyle name="Note 4 2 4 3 3" xfId="49645"/>
    <cellStyle name="Note 4 2 4 3 4" xfId="49646"/>
    <cellStyle name="Note 4 2 4 4" xfId="49647"/>
    <cellStyle name="Note 4 2 4 4 2" xfId="49648"/>
    <cellStyle name="Note 4 2 4 4 3" xfId="59898"/>
    <cellStyle name="Note 4 2 4 5" xfId="49649"/>
    <cellStyle name="Note 4 2 4 6" xfId="49650"/>
    <cellStyle name="Note 4 2 5" xfId="49651"/>
    <cellStyle name="Note 4 2 5 2" xfId="49652"/>
    <cellStyle name="Note 4 2 5 2 2" xfId="49653"/>
    <cellStyle name="Note 4 2 5 2 2 2" xfId="49654"/>
    <cellStyle name="Note 4 2 5 2 2 3" xfId="59899"/>
    <cellStyle name="Note 4 2 5 2 3" xfId="49655"/>
    <cellStyle name="Note 4 2 5 2 4" xfId="49656"/>
    <cellStyle name="Note 4 2 5 3" xfId="49657"/>
    <cellStyle name="Note 4 2 5 3 2" xfId="49658"/>
    <cellStyle name="Note 4 2 5 3 3" xfId="59900"/>
    <cellStyle name="Note 4 2 5 4" xfId="49659"/>
    <cellStyle name="Note 4 2 5 5" xfId="49660"/>
    <cellStyle name="Note 4 2 6" xfId="49661"/>
    <cellStyle name="Note 4 2 6 2" xfId="49662"/>
    <cellStyle name="Note 4 2 6 2 2" xfId="49663"/>
    <cellStyle name="Note 4 2 6 2 3" xfId="59901"/>
    <cellStyle name="Note 4 2 6 3" xfId="49664"/>
    <cellStyle name="Note 4 2 6 4" xfId="49665"/>
    <cellStyle name="Note 4 2 7" xfId="49666"/>
    <cellStyle name="Note 4 2 7 2" xfId="49667"/>
    <cellStyle name="Note 4 2 7 2 2" xfId="49668"/>
    <cellStyle name="Note 4 2 7 2 3" xfId="59902"/>
    <cellStyle name="Note 4 2 7 3" xfId="49669"/>
    <cellStyle name="Note 4 2 7 4" xfId="49670"/>
    <cellStyle name="Note 4 2 8" xfId="49671"/>
    <cellStyle name="Note 4 2 8 2" xfId="49672"/>
    <cellStyle name="Note 4 2 8 3" xfId="59903"/>
    <cellStyle name="Note 4 2 9" xfId="49673"/>
    <cellStyle name="Note 4 3" xfId="49674"/>
    <cellStyle name="Note 4 3 10" xfId="60534"/>
    <cellStyle name="Note 4 3 2" xfId="49675"/>
    <cellStyle name="Note 4 3 2 2" xfId="49676"/>
    <cellStyle name="Note 4 3 2 2 2" xfId="49677"/>
    <cellStyle name="Note 4 3 2 2 2 2" xfId="49678"/>
    <cellStyle name="Note 4 3 2 2 2 2 2" xfId="49679"/>
    <cellStyle name="Note 4 3 2 2 2 2 3" xfId="59904"/>
    <cellStyle name="Note 4 3 2 2 2 3" xfId="49680"/>
    <cellStyle name="Note 4 3 2 2 2 4" xfId="49681"/>
    <cellStyle name="Note 4 3 2 2 3" xfId="49682"/>
    <cellStyle name="Note 4 3 2 2 3 2" xfId="49683"/>
    <cellStyle name="Note 4 3 2 2 3 2 2" xfId="49684"/>
    <cellStyle name="Note 4 3 2 2 3 2 3" xfId="59905"/>
    <cellStyle name="Note 4 3 2 2 3 3" xfId="49685"/>
    <cellStyle name="Note 4 3 2 2 3 4" xfId="49686"/>
    <cellStyle name="Note 4 3 2 2 4" xfId="49687"/>
    <cellStyle name="Note 4 3 2 2 4 2" xfId="49688"/>
    <cellStyle name="Note 4 3 2 2 4 3" xfId="59906"/>
    <cellStyle name="Note 4 3 2 2 5" xfId="49689"/>
    <cellStyle name="Note 4 3 2 2 6" xfId="49690"/>
    <cellStyle name="Note 4 3 2 3" xfId="49691"/>
    <cellStyle name="Note 4 3 2 3 2" xfId="49692"/>
    <cellStyle name="Note 4 3 2 3 2 2" xfId="49693"/>
    <cellStyle name="Note 4 3 2 3 2 3" xfId="59907"/>
    <cellStyle name="Note 4 3 2 3 3" xfId="49694"/>
    <cellStyle name="Note 4 3 2 3 4" xfId="49695"/>
    <cellStyle name="Note 4 3 2 4" xfId="49696"/>
    <cellStyle name="Note 4 3 2 4 2" xfId="49697"/>
    <cellStyle name="Note 4 3 2 4 2 2" xfId="49698"/>
    <cellStyle name="Note 4 3 2 4 2 3" xfId="59908"/>
    <cellStyle name="Note 4 3 2 4 3" xfId="49699"/>
    <cellStyle name="Note 4 3 2 4 4" xfId="49700"/>
    <cellStyle name="Note 4 3 2 5" xfId="49701"/>
    <cellStyle name="Note 4 3 2 5 2" xfId="49702"/>
    <cellStyle name="Note 4 3 2 5 3" xfId="59909"/>
    <cellStyle name="Note 4 3 2 6" xfId="49703"/>
    <cellStyle name="Note 4 3 2 7" xfId="49704"/>
    <cellStyle name="Note 4 3 3" xfId="49705"/>
    <cellStyle name="Note 4 3 3 2" xfId="49706"/>
    <cellStyle name="Note 4 3 3 2 2" xfId="49707"/>
    <cellStyle name="Note 4 3 3 2 2 2" xfId="49708"/>
    <cellStyle name="Note 4 3 3 2 2 3" xfId="59910"/>
    <cellStyle name="Note 4 3 3 2 3" xfId="49709"/>
    <cellStyle name="Note 4 3 3 2 4" xfId="49710"/>
    <cellStyle name="Note 4 3 3 3" xfId="49711"/>
    <cellStyle name="Note 4 3 3 3 2" xfId="49712"/>
    <cellStyle name="Note 4 3 3 3 2 2" xfId="49713"/>
    <cellStyle name="Note 4 3 3 3 2 3" xfId="59911"/>
    <cellStyle name="Note 4 3 3 3 3" xfId="49714"/>
    <cellStyle name="Note 4 3 3 3 4" xfId="49715"/>
    <cellStyle name="Note 4 3 3 4" xfId="49716"/>
    <cellStyle name="Note 4 3 3 4 2" xfId="49717"/>
    <cellStyle name="Note 4 3 3 4 3" xfId="59912"/>
    <cellStyle name="Note 4 3 3 5" xfId="49718"/>
    <cellStyle name="Note 4 3 3 6" xfId="49719"/>
    <cellStyle name="Note 4 3 4" xfId="49720"/>
    <cellStyle name="Note 4 3 4 2" xfId="49721"/>
    <cellStyle name="Note 4 3 4 2 2" xfId="49722"/>
    <cellStyle name="Note 4 3 4 2 2 2" xfId="49723"/>
    <cellStyle name="Note 4 3 4 2 2 3" xfId="59913"/>
    <cellStyle name="Note 4 3 4 2 3" xfId="49724"/>
    <cellStyle name="Note 4 3 4 2 4" xfId="49725"/>
    <cellStyle name="Note 4 3 4 3" xfId="49726"/>
    <cellStyle name="Note 4 3 4 3 2" xfId="49727"/>
    <cellStyle name="Note 4 3 4 3 3" xfId="59914"/>
    <cellStyle name="Note 4 3 4 4" xfId="49728"/>
    <cellStyle name="Note 4 3 4 5" xfId="49729"/>
    <cellStyle name="Note 4 3 5" xfId="49730"/>
    <cellStyle name="Note 4 3 5 2" xfId="49731"/>
    <cellStyle name="Note 4 3 5 2 2" xfId="49732"/>
    <cellStyle name="Note 4 3 5 2 3" xfId="59915"/>
    <cellStyle name="Note 4 3 5 3" xfId="49733"/>
    <cellStyle name="Note 4 3 5 4" xfId="49734"/>
    <cellStyle name="Note 4 3 6" xfId="49735"/>
    <cellStyle name="Note 4 3 6 2" xfId="49736"/>
    <cellStyle name="Note 4 3 6 2 2" xfId="49737"/>
    <cellStyle name="Note 4 3 6 2 3" xfId="59916"/>
    <cellStyle name="Note 4 3 6 3" xfId="49738"/>
    <cellStyle name="Note 4 3 6 4" xfId="49739"/>
    <cellStyle name="Note 4 3 7" xfId="49740"/>
    <cellStyle name="Note 4 3 7 2" xfId="49741"/>
    <cellStyle name="Note 4 3 7 3" xfId="59917"/>
    <cellStyle name="Note 4 3 8" xfId="49742"/>
    <cellStyle name="Note 4 3 9" xfId="49743"/>
    <cellStyle name="Note 4 4" xfId="49744"/>
    <cellStyle name="Note 4 4 2" xfId="49745"/>
    <cellStyle name="Note 4 4 2 2" xfId="49746"/>
    <cellStyle name="Note 4 4 2 2 2" xfId="49747"/>
    <cellStyle name="Note 4 4 2 2 2 2" xfId="49748"/>
    <cellStyle name="Note 4 4 2 2 2 3" xfId="59918"/>
    <cellStyle name="Note 4 4 2 2 3" xfId="49749"/>
    <cellStyle name="Note 4 4 2 2 4" xfId="49750"/>
    <cellStyle name="Note 4 4 2 3" xfId="49751"/>
    <cellStyle name="Note 4 4 2 3 2" xfId="49752"/>
    <cellStyle name="Note 4 4 2 3 2 2" xfId="49753"/>
    <cellStyle name="Note 4 4 2 3 2 3" xfId="59919"/>
    <cellStyle name="Note 4 4 2 3 3" xfId="49754"/>
    <cellStyle name="Note 4 4 2 3 4" xfId="49755"/>
    <cellStyle name="Note 4 4 2 4" xfId="49756"/>
    <cellStyle name="Note 4 4 2 4 2" xfId="49757"/>
    <cellStyle name="Note 4 4 2 4 3" xfId="59920"/>
    <cellStyle name="Note 4 4 2 5" xfId="49758"/>
    <cellStyle name="Note 4 4 2 6" xfId="49759"/>
    <cellStyle name="Note 4 4 3" xfId="49760"/>
    <cellStyle name="Note 4 4 3 2" xfId="49761"/>
    <cellStyle name="Note 4 4 3 2 2" xfId="49762"/>
    <cellStyle name="Note 4 4 3 2 3" xfId="59921"/>
    <cellStyle name="Note 4 4 3 3" xfId="49763"/>
    <cellStyle name="Note 4 4 3 4" xfId="49764"/>
    <cellStyle name="Note 4 4 4" xfId="49765"/>
    <cellStyle name="Note 4 4 4 2" xfId="49766"/>
    <cellStyle name="Note 4 4 4 2 2" xfId="49767"/>
    <cellStyle name="Note 4 4 4 2 3" xfId="59922"/>
    <cellStyle name="Note 4 4 4 3" xfId="49768"/>
    <cellStyle name="Note 4 4 4 4" xfId="49769"/>
    <cellStyle name="Note 4 4 5" xfId="49770"/>
    <cellStyle name="Note 4 4 5 2" xfId="49771"/>
    <cellStyle name="Note 4 4 5 3" xfId="59923"/>
    <cellStyle name="Note 4 4 6" xfId="49772"/>
    <cellStyle name="Note 4 4 7" xfId="49773"/>
    <cellStyle name="Note 4 5" xfId="49774"/>
    <cellStyle name="Note 4 5 2" xfId="49775"/>
    <cellStyle name="Note 4 5 2 2" xfId="49776"/>
    <cellStyle name="Note 4 5 2 2 2" xfId="49777"/>
    <cellStyle name="Note 4 5 2 2 3" xfId="59924"/>
    <cellStyle name="Note 4 5 2 3" xfId="49778"/>
    <cellStyle name="Note 4 5 2 4" xfId="49779"/>
    <cellStyle name="Note 4 5 3" xfId="49780"/>
    <cellStyle name="Note 4 5 3 2" xfId="49781"/>
    <cellStyle name="Note 4 5 3 2 2" xfId="49782"/>
    <cellStyle name="Note 4 5 3 2 3" xfId="59925"/>
    <cellStyle name="Note 4 5 3 3" xfId="49783"/>
    <cellStyle name="Note 4 5 3 4" xfId="49784"/>
    <cellStyle name="Note 4 5 4" xfId="49785"/>
    <cellStyle name="Note 4 5 4 2" xfId="49786"/>
    <cellStyle name="Note 4 5 4 3" xfId="59926"/>
    <cellStyle name="Note 4 5 5" xfId="49787"/>
    <cellStyle name="Note 4 5 6" xfId="49788"/>
    <cellStyle name="Note 4 6" xfId="49789"/>
    <cellStyle name="Note 4 6 2" xfId="49790"/>
    <cellStyle name="Note 4 6 2 2" xfId="49791"/>
    <cellStyle name="Note 4 6 2 2 2" xfId="49792"/>
    <cellStyle name="Note 4 6 2 2 3" xfId="59927"/>
    <cellStyle name="Note 4 6 2 3" xfId="49793"/>
    <cellStyle name="Note 4 6 2 4" xfId="49794"/>
    <cellStyle name="Note 4 6 3" xfId="49795"/>
    <cellStyle name="Note 4 6 3 2" xfId="49796"/>
    <cellStyle name="Note 4 6 3 3" xfId="59928"/>
    <cellStyle name="Note 4 6 4" xfId="49797"/>
    <cellStyle name="Note 4 6 5" xfId="49798"/>
    <cellStyle name="Note 4 7" xfId="49799"/>
    <cellStyle name="Note 4 7 2" xfId="49800"/>
    <cellStyle name="Note 4 7 2 2" xfId="49801"/>
    <cellStyle name="Note 4 7 2 3" xfId="59929"/>
    <cellStyle name="Note 4 7 3" xfId="49802"/>
    <cellStyle name="Note 4 7 4" xfId="49803"/>
    <cellStyle name="Note 4 8" xfId="49804"/>
    <cellStyle name="Note 4 8 2" xfId="49805"/>
    <cellStyle name="Note 4 8 2 2" xfId="49806"/>
    <cellStyle name="Note 4 8 2 3" xfId="59930"/>
    <cellStyle name="Note 4 8 3" xfId="49807"/>
    <cellStyle name="Note 4 8 4" xfId="49808"/>
    <cellStyle name="Note 4 9" xfId="49809"/>
    <cellStyle name="Note 4 9 2" xfId="49810"/>
    <cellStyle name="Note 4 9 3" xfId="59931"/>
    <cellStyle name="Note 5" xfId="49811"/>
    <cellStyle name="Note 5 2" xfId="49812"/>
    <cellStyle name="Note 5 2 2" xfId="49813"/>
    <cellStyle name="Note 5 2 2 2" xfId="49814"/>
    <cellStyle name="Note 5 2 2 2 2" xfId="49815"/>
    <cellStyle name="Note 5 2 2 2 2 2" xfId="49816"/>
    <cellStyle name="Note 5 2 2 2 2 3" xfId="59932"/>
    <cellStyle name="Note 5 2 2 2 3" xfId="49817"/>
    <cellStyle name="Note 5 2 2 2 4" xfId="49818"/>
    <cellStyle name="Note 5 2 2 3" xfId="49819"/>
    <cellStyle name="Note 5 2 2 3 2" xfId="49820"/>
    <cellStyle name="Note 5 2 2 3 2 2" xfId="49821"/>
    <cellStyle name="Note 5 2 2 3 2 3" xfId="59933"/>
    <cellStyle name="Note 5 2 2 3 3" xfId="49822"/>
    <cellStyle name="Note 5 2 2 3 4" xfId="49823"/>
    <cellStyle name="Note 5 2 2 4" xfId="49824"/>
    <cellStyle name="Note 5 2 2 4 2" xfId="49825"/>
    <cellStyle name="Note 5 2 2 4 3" xfId="59934"/>
    <cellStyle name="Note 5 2 2 5" xfId="49826"/>
    <cellStyle name="Note 5 2 2 6" xfId="49827"/>
    <cellStyle name="Note 5 2 2 7" xfId="60731"/>
    <cellStyle name="Note 5 2 3" xfId="49828"/>
    <cellStyle name="Note 5 2 3 2" xfId="49829"/>
    <cellStyle name="Note 5 2 3 2 2" xfId="49830"/>
    <cellStyle name="Note 5 2 3 2 3" xfId="59935"/>
    <cellStyle name="Note 5 2 3 3" xfId="49831"/>
    <cellStyle name="Note 5 2 3 4" xfId="49832"/>
    <cellStyle name="Note 5 2 4" xfId="49833"/>
    <cellStyle name="Note 5 2 4 2" xfId="49834"/>
    <cellStyle name="Note 5 2 4 2 2" xfId="49835"/>
    <cellStyle name="Note 5 2 4 2 3" xfId="59936"/>
    <cellStyle name="Note 5 2 4 3" xfId="49836"/>
    <cellStyle name="Note 5 2 4 4" xfId="49837"/>
    <cellStyle name="Note 5 2 5" xfId="49838"/>
    <cellStyle name="Note 5 2 5 2" xfId="49839"/>
    <cellStyle name="Note 5 2 5 3" xfId="59937"/>
    <cellStyle name="Note 5 2 6" xfId="49840"/>
    <cellStyle name="Note 5 2 7" xfId="49841"/>
    <cellStyle name="Note 5 2 8" xfId="60363"/>
    <cellStyle name="Note 5 3" xfId="49842"/>
    <cellStyle name="Note 5 3 2" xfId="49843"/>
    <cellStyle name="Note 5 3 2 2" xfId="49844"/>
    <cellStyle name="Note 5 3 2 2 2" xfId="49845"/>
    <cellStyle name="Note 5 3 2 2 3" xfId="59938"/>
    <cellStyle name="Note 5 3 2 3" xfId="49846"/>
    <cellStyle name="Note 5 3 2 4" xfId="49847"/>
    <cellStyle name="Note 5 3 3" xfId="49848"/>
    <cellStyle name="Note 5 3 3 2" xfId="49849"/>
    <cellStyle name="Note 5 3 3 2 2" xfId="49850"/>
    <cellStyle name="Note 5 3 3 2 3" xfId="59939"/>
    <cellStyle name="Note 5 3 3 3" xfId="49851"/>
    <cellStyle name="Note 5 3 3 4" xfId="49852"/>
    <cellStyle name="Note 5 3 4" xfId="49853"/>
    <cellStyle name="Note 5 3 4 2" xfId="49854"/>
    <cellStyle name="Note 5 3 4 3" xfId="59940"/>
    <cellStyle name="Note 5 3 5" xfId="49855"/>
    <cellStyle name="Note 5 3 6" xfId="49856"/>
    <cellStyle name="Note 5 3 7" xfId="60548"/>
    <cellStyle name="Note 5 4" xfId="49857"/>
    <cellStyle name="Note 5 4 2" xfId="49858"/>
    <cellStyle name="Note 5 4 2 2" xfId="49859"/>
    <cellStyle name="Note 5 4 2 3" xfId="59941"/>
    <cellStyle name="Note 5 4 3" xfId="49860"/>
    <cellStyle name="Note 5 4 4" xfId="49861"/>
    <cellStyle name="Note 5 5" xfId="49862"/>
    <cellStyle name="Note 5 5 2" xfId="49863"/>
    <cellStyle name="Note 5 5 2 2" xfId="49864"/>
    <cellStyle name="Note 5 5 2 3" xfId="59942"/>
    <cellStyle name="Note 5 5 3" xfId="49865"/>
    <cellStyle name="Note 5 5 4" xfId="49866"/>
    <cellStyle name="Note 5 6" xfId="49867"/>
    <cellStyle name="Note 5 6 2" xfId="49868"/>
    <cellStyle name="Note 5 6 3" xfId="59943"/>
    <cellStyle name="Note 5 7" xfId="49869"/>
    <cellStyle name="Note 5 8" xfId="49870"/>
    <cellStyle name="Note 5 9" xfId="60180"/>
    <cellStyle name="Note 6" xfId="49871"/>
    <cellStyle name="Note 6 2" xfId="49872"/>
    <cellStyle name="Note 6 2 2" xfId="49873"/>
    <cellStyle name="Note 6 2 2 2" xfId="49874"/>
    <cellStyle name="Note 6 2 2 2 2" xfId="49875"/>
    <cellStyle name="Note 6 2 2 2 3" xfId="59944"/>
    <cellStyle name="Note 6 2 2 3" xfId="49876"/>
    <cellStyle name="Note 6 2 2 4" xfId="49877"/>
    <cellStyle name="Note 6 2 2 5" xfId="60745"/>
    <cellStyle name="Note 6 2 3" xfId="49878"/>
    <cellStyle name="Note 6 2 3 2" xfId="49879"/>
    <cellStyle name="Note 6 2 3 2 2" xfId="49880"/>
    <cellStyle name="Note 6 2 3 2 3" xfId="59945"/>
    <cellStyle name="Note 6 2 3 3" xfId="49881"/>
    <cellStyle name="Note 6 2 3 4" xfId="49882"/>
    <cellStyle name="Note 6 2 4" xfId="49883"/>
    <cellStyle name="Note 6 2 4 2" xfId="49884"/>
    <cellStyle name="Note 6 2 4 3" xfId="59946"/>
    <cellStyle name="Note 6 2 5" xfId="49885"/>
    <cellStyle name="Note 6 2 6" xfId="49886"/>
    <cellStyle name="Note 6 2 7" xfId="60377"/>
    <cellStyle name="Note 6 3" xfId="49887"/>
    <cellStyle name="Note 6 3 2" xfId="49888"/>
    <cellStyle name="Note 6 3 2 2" xfId="49889"/>
    <cellStyle name="Note 6 3 2 3" xfId="59947"/>
    <cellStyle name="Note 6 3 3" xfId="49890"/>
    <cellStyle name="Note 6 3 4" xfId="49891"/>
    <cellStyle name="Note 6 3 5" xfId="60562"/>
    <cellStyle name="Note 6 4" xfId="49892"/>
    <cellStyle name="Note 6 4 2" xfId="49893"/>
    <cellStyle name="Note 6 4 2 2" xfId="49894"/>
    <cellStyle name="Note 6 4 2 3" xfId="59948"/>
    <cellStyle name="Note 6 4 3" xfId="49895"/>
    <cellStyle name="Note 6 4 4" xfId="49896"/>
    <cellStyle name="Note 6 5" xfId="49897"/>
    <cellStyle name="Note 6 5 2" xfId="49898"/>
    <cellStyle name="Note 6 5 3" xfId="59949"/>
    <cellStyle name="Note 6 6" xfId="49899"/>
    <cellStyle name="Note 6 7" xfId="49900"/>
    <cellStyle name="Note 6 8" xfId="60194"/>
    <cellStyle name="Note 7" xfId="49901"/>
    <cellStyle name="Note 7 2" xfId="49902"/>
    <cellStyle name="Note 7 2 2" xfId="49903"/>
    <cellStyle name="Note 7 2 2 2" xfId="49904"/>
    <cellStyle name="Note 7 2 2 3" xfId="59950"/>
    <cellStyle name="Note 7 2 2 4" xfId="60759"/>
    <cellStyle name="Note 7 2 3" xfId="49905"/>
    <cellStyle name="Note 7 2 4" xfId="49906"/>
    <cellStyle name="Note 7 2 5" xfId="60391"/>
    <cellStyle name="Note 7 3" xfId="49907"/>
    <cellStyle name="Note 7 3 2" xfId="49908"/>
    <cellStyle name="Note 7 3 2 2" xfId="49909"/>
    <cellStyle name="Note 7 3 2 3" xfId="59951"/>
    <cellStyle name="Note 7 3 3" xfId="49910"/>
    <cellStyle name="Note 7 3 4" xfId="49911"/>
    <cellStyle name="Note 7 3 5" xfId="60576"/>
    <cellStyle name="Note 7 4" xfId="49912"/>
    <cellStyle name="Note 7 4 2" xfId="49913"/>
    <cellStyle name="Note 7 4 3" xfId="59952"/>
    <cellStyle name="Note 7 5" xfId="49914"/>
    <cellStyle name="Note 7 6" xfId="49915"/>
    <cellStyle name="Note 7 7" xfId="60208"/>
    <cellStyle name="Note 8" xfId="49916"/>
    <cellStyle name="Note 8 2" xfId="49917"/>
    <cellStyle name="Note 8 2 2" xfId="49918"/>
    <cellStyle name="Note 8 2 2 2" xfId="60773"/>
    <cellStyle name="Note 8 2 3" xfId="59953"/>
    <cellStyle name="Note 8 2 4" xfId="60405"/>
    <cellStyle name="Note 8 3" xfId="49919"/>
    <cellStyle name="Note 8 3 2" xfId="60590"/>
    <cellStyle name="Note 8 4" xfId="49920"/>
    <cellStyle name="Note 8 5" xfId="60222"/>
    <cellStyle name="Note 9" xfId="49921"/>
    <cellStyle name="Note 9 2" xfId="49922"/>
    <cellStyle name="Note 9 2 2" xfId="59988"/>
    <cellStyle name="Note 9 2 2 2" xfId="60787"/>
    <cellStyle name="Note 9 2 3" xfId="60419"/>
    <cellStyle name="Note 9 3" xfId="59954"/>
    <cellStyle name="Note 9 3 2" xfId="60604"/>
    <cellStyle name="Note 9 4" xfId="60236"/>
    <cellStyle name="Output 2" xfId="60117"/>
    <cellStyle name="Output Amounts" xfId="2"/>
    <cellStyle name="Output Column Headings" xfId="3"/>
    <cellStyle name="Output Line Items" xfId="4"/>
    <cellStyle name="Output Report Heading" xfId="5"/>
    <cellStyle name="Output Report Title" xfId="6"/>
    <cellStyle name="Percent 2" xfId="1"/>
    <cellStyle name="Percent 3" xfId="59993"/>
    <cellStyle name="R00A" xfId="60037"/>
    <cellStyle name="R00B" xfId="60038"/>
    <cellStyle name="R00L" xfId="60039"/>
    <cellStyle name="R01A" xfId="60040"/>
    <cellStyle name="R01B" xfId="60041"/>
    <cellStyle name="R01H" xfId="60042"/>
    <cellStyle name="R01L" xfId="60043"/>
    <cellStyle name="R02A" xfId="60044"/>
    <cellStyle name="R02B" xfId="60045"/>
    <cellStyle name="R02B 2" xfId="60046"/>
    <cellStyle name="R02B 3" xfId="60047"/>
    <cellStyle name="R02H" xfId="60048"/>
    <cellStyle name="R02L" xfId="60049"/>
    <cellStyle name="R03A" xfId="60050"/>
    <cellStyle name="R03B" xfId="60051"/>
    <cellStyle name="R03H" xfId="60052"/>
    <cellStyle name="R03L" xfId="60053"/>
    <cellStyle name="R04A" xfId="60054"/>
    <cellStyle name="R04B" xfId="60055"/>
    <cellStyle name="R04H" xfId="60056"/>
    <cellStyle name="R04L" xfId="60057"/>
    <cellStyle name="R05A" xfId="60058"/>
    <cellStyle name="R05B" xfId="60059"/>
    <cellStyle name="R05H" xfId="60060"/>
    <cellStyle name="R05L" xfId="60061"/>
    <cellStyle name="R06A" xfId="60062"/>
    <cellStyle name="R06B" xfId="60063"/>
    <cellStyle name="R06H" xfId="60064"/>
    <cellStyle name="R06L" xfId="60065"/>
    <cellStyle name="R07A" xfId="60066"/>
    <cellStyle name="R07B" xfId="60067"/>
    <cellStyle name="R07H" xfId="60068"/>
    <cellStyle name="R07L" xfId="60069"/>
    <cellStyle name="single underline" xfId="59996"/>
    <cellStyle name="spacer column" xfId="59997"/>
    <cellStyle name="StyleName1" xfId="59998"/>
    <cellStyle name="StyleName2" xfId="59999"/>
    <cellStyle name="StyleName3" xfId="60000"/>
    <cellStyle name="StyleName4" xfId="60001"/>
    <cellStyle name="StyleName5" xfId="60002"/>
    <cellStyle name="StyleName6" xfId="60003"/>
    <cellStyle name="StyleName7" xfId="60004"/>
    <cellStyle name="StyleName8" xfId="60005"/>
    <cellStyle name="Title" xfId="60108" builtinId="15" customBuiltin="1"/>
    <cellStyle name="Total 2" xfId="60123"/>
    <cellStyle name="Warning Text 2" xfId="60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'SCH 28'!$C$14:$L$14</c:f>
              <c:numCache>
                <c:formatCode>_("$"* #,##0.000_);_("$"* \(#,##0.000\);_("$"* "-"???_);_(@_)</c:formatCode>
                <c:ptCount val="10"/>
                <c:pt idx="0">
                  <c:v>526.66600000000005</c:v>
                </c:pt>
                <c:pt idx="1">
                  <c:v>168.29599999999999</c:v>
                </c:pt>
                <c:pt idx="2">
                  <c:v>22.359000000000002</c:v>
                </c:pt>
                <c:pt idx="3">
                  <c:v>18.222999999999999</c:v>
                </c:pt>
                <c:pt idx="4">
                  <c:v>11.452</c:v>
                </c:pt>
                <c:pt idx="5">
                  <c:v>10.852</c:v>
                </c:pt>
                <c:pt idx="6">
                  <c:v>9.9779999999999998</c:v>
                </c:pt>
                <c:pt idx="7">
                  <c:v>9.2880000000000003</c:v>
                </c:pt>
                <c:pt idx="8">
                  <c:v>34.283000000000001</c:v>
                </c:pt>
                <c:pt idx="9">
                  <c:v>75.093000000000004</c:v>
                </c:pt>
              </c:numCache>
            </c:numRef>
          </c:val>
          <c:smooth val="0"/>
        </c:ser>
        <c:dLbls>
          <c:showLegendKey val="0"/>
          <c:showVal val="0"/>
          <c:showCatName val="0"/>
          <c:showSerName val="0"/>
          <c:showPercent val="0"/>
          <c:showBubbleSize val="0"/>
        </c:dLbls>
        <c:marker val="1"/>
        <c:smooth val="0"/>
        <c:axId val="466825280"/>
        <c:axId val="466825840"/>
      </c:lineChart>
      <c:catAx>
        <c:axId val="46682528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466825840"/>
        <c:crossesAt val="0"/>
        <c:auto val="1"/>
        <c:lblAlgn val="ctr"/>
        <c:lblOffset val="100"/>
        <c:tickLblSkip val="1"/>
        <c:tickMarkSkip val="1"/>
        <c:noMultiLvlLbl val="0"/>
      </c:catAx>
      <c:valAx>
        <c:axId val="466825840"/>
        <c:scaling>
          <c:orientation val="minMax"/>
          <c:max val="6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2.4625751568287998E-2"/>
              <c:y val="0.363395225464191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466825280"/>
        <c:crosses val="autoZero"/>
        <c:crossBetween val="between"/>
        <c:majorUnit val="50"/>
        <c:minorUnit val="5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dPt>
          <c:dPt>
            <c:idx val="1"/>
            <c:invertIfNegative val="0"/>
            <c:bubble3D val="0"/>
            <c:spPr>
              <a:solidFill>
                <a:schemeClr val="tx2">
                  <a:lumMod val="60000"/>
                  <a:lumOff val="40000"/>
                </a:schemeClr>
              </a:solidFill>
              <a:scene3d>
                <a:camera prst="orthographicFront"/>
                <a:lightRig rig="threePt" dir="t"/>
              </a:scene3d>
              <a:sp3d>
                <a:bevelT/>
                <a:bevelB/>
              </a:sp3d>
            </c:spPr>
          </c:dPt>
          <c:dPt>
            <c:idx val="2"/>
            <c:invertIfNegative val="0"/>
            <c:bubble3D val="0"/>
            <c:spPr>
              <a:solidFill>
                <a:schemeClr val="tx2">
                  <a:lumMod val="60000"/>
                  <a:lumOff val="40000"/>
                </a:schemeClr>
              </a:solidFill>
              <a:scene3d>
                <a:camera prst="orthographicFront"/>
                <a:lightRig rig="threePt" dir="t"/>
              </a:scene3d>
              <a:sp3d>
                <a:bevelT/>
                <a:bevelB/>
              </a:sp3d>
            </c:spPr>
          </c:dPt>
          <c:dPt>
            <c:idx val="3"/>
            <c:invertIfNegative val="0"/>
            <c:bubble3D val="0"/>
            <c:spPr>
              <a:solidFill>
                <a:schemeClr val="tx2">
                  <a:lumMod val="60000"/>
                  <a:lumOff val="40000"/>
                </a:schemeClr>
              </a:solidFill>
              <a:scene3d>
                <a:camera prst="orthographicFront"/>
                <a:lightRig rig="threePt" dir="t"/>
              </a:scene3d>
              <a:sp3d>
                <a:bevelT/>
                <a:bevelB/>
              </a:sp3d>
            </c:spPr>
          </c:dPt>
          <c:dPt>
            <c:idx val="4"/>
            <c:invertIfNegative val="0"/>
            <c:bubble3D val="0"/>
            <c:spPr>
              <a:solidFill>
                <a:schemeClr val="tx2">
                  <a:lumMod val="60000"/>
                  <a:lumOff val="40000"/>
                </a:schemeClr>
              </a:solidFill>
              <a:scene3d>
                <a:camera prst="orthographicFront"/>
                <a:lightRig rig="threePt" dir="t"/>
              </a:scene3d>
              <a:sp3d>
                <a:bevelT/>
                <a:bevelB/>
              </a:sp3d>
            </c:spPr>
          </c:dPt>
          <c:dPt>
            <c:idx val="5"/>
            <c:invertIfNegative val="0"/>
            <c:bubble3D val="0"/>
            <c:spPr>
              <a:solidFill>
                <a:schemeClr val="tx2">
                  <a:lumMod val="60000"/>
                  <a:lumOff val="40000"/>
                </a:schemeClr>
              </a:solidFill>
              <a:scene3d>
                <a:camera prst="orthographicFront"/>
                <a:lightRig rig="threePt" dir="t"/>
              </a:scene3d>
              <a:sp3d>
                <a:bevelT/>
                <a:bevelB/>
              </a:sp3d>
            </c:spPr>
          </c:dPt>
          <c:dPt>
            <c:idx val="6"/>
            <c:invertIfNegative val="0"/>
            <c:bubble3D val="0"/>
            <c:spPr>
              <a:solidFill>
                <a:schemeClr val="tx2">
                  <a:lumMod val="60000"/>
                  <a:lumOff val="40000"/>
                </a:schemeClr>
              </a:solidFill>
              <a:scene3d>
                <a:camera prst="orthographicFront"/>
                <a:lightRig rig="threePt" dir="t"/>
              </a:scene3d>
              <a:sp3d>
                <a:bevelT/>
                <a:bevelB/>
              </a:sp3d>
            </c:spPr>
          </c:dPt>
          <c:dPt>
            <c:idx val="7"/>
            <c:invertIfNegative val="0"/>
            <c:bubble3D val="0"/>
            <c:spPr>
              <a:solidFill>
                <a:schemeClr val="tx2">
                  <a:lumMod val="60000"/>
                  <a:lumOff val="40000"/>
                </a:schemeClr>
              </a:solidFill>
              <a:scene3d>
                <a:camera prst="orthographicFront"/>
                <a:lightRig rig="threePt" dir="t"/>
              </a:scene3d>
              <a:sp3d>
                <a:bevelT/>
                <a:bevelB/>
              </a:sp3d>
            </c:spPr>
          </c:dPt>
          <c:dPt>
            <c:idx val="8"/>
            <c:invertIfNegative val="0"/>
            <c:bubble3D val="0"/>
            <c:spPr>
              <a:solidFill>
                <a:schemeClr val="tx2">
                  <a:lumMod val="60000"/>
                  <a:lumOff val="40000"/>
                </a:schemeClr>
              </a:solidFill>
              <a:scene3d>
                <a:camera prst="orthographicFront"/>
                <a:lightRig rig="threePt" dir="t"/>
              </a:scene3d>
              <a:sp3d>
                <a:bevelT/>
                <a:bevelB/>
              </a:sp3d>
            </c:spPr>
          </c:dPt>
          <c:dPt>
            <c:idx val="9"/>
            <c:invertIfNegative val="0"/>
            <c:bubble3D val="0"/>
            <c:spPr>
              <a:solidFill>
                <a:schemeClr val="tx2">
                  <a:lumMod val="60000"/>
                  <a:lumOff val="40000"/>
                </a:schemeClr>
              </a:solidFill>
              <a:scene3d>
                <a:camera prst="orthographicFront"/>
                <a:lightRig rig="threePt" dir="t"/>
              </a:scene3d>
              <a:sp3d>
                <a:bevelT/>
                <a:bevelB/>
              </a:sp3d>
            </c:spPr>
          </c:dPt>
          <c:cat>
            <c:strRef>
              <c:f>'SCH 31'!$E$11:$N$11</c:f>
              <c:strCache>
                <c:ptCount val="10"/>
                <c:pt idx="0">
                  <c:v>2007-08</c:v>
                </c:pt>
                <c:pt idx="1">
                  <c:v>2008-09</c:v>
                </c:pt>
                <c:pt idx="2">
                  <c:v>2009-10</c:v>
                </c:pt>
                <c:pt idx="3">
                  <c:v>2010-11</c:v>
                </c:pt>
                <c:pt idx="4">
                  <c:v>2011-12</c:v>
                </c:pt>
                <c:pt idx="5">
                  <c:v>2012-13</c:v>
                </c:pt>
                <c:pt idx="6">
                  <c:v>2013-14</c:v>
                </c:pt>
                <c:pt idx="7">
                  <c:v>2014-15</c:v>
                </c:pt>
                <c:pt idx="8">
                  <c:v>2015-16</c:v>
                </c:pt>
                <c:pt idx="9">
                  <c:v>2016-17</c:v>
                </c:pt>
              </c:strCache>
            </c:strRef>
          </c:cat>
          <c:val>
            <c:numRef>
              <c:f>'SCH 31'!$E$19:$N$19</c:f>
              <c:numCache>
                <c:formatCode>_("$"* #,##0.00_);_("$"* \(#,##0.00\);_("$"* "-"??_);_(@_)</c:formatCode>
                <c:ptCount val="10"/>
                <c:pt idx="0">
                  <c:v>1530618877.1500001</c:v>
                </c:pt>
                <c:pt idx="1">
                  <c:v>1556277272.1900001</c:v>
                </c:pt>
                <c:pt idx="2">
                  <c:v>1485577531.04</c:v>
                </c:pt>
                <c:pt idx="3">
                  <c:v>1656170821.3399999</c:v>
                </c:pt>
                <c:pt idx="4">
                  <c:v>1765039149.8599999</c:v>
                </c:pt>
                <c:pt idx="5">
                  <c:v>1793923788.2</c:v>
                </c:pt>
                <c:pt idx="6">
                  <c:v>2243584283.1599998</c:v>
                </c:pt>
                <c:pt idx="7">
                  <c:v>2304764163.1799998</c:v>
                </c:pt>
                <c:pt idx="8">
                  <c:v>2749143834.27</c:v>
                </c:pt>
                <c:pt idx="9">
                  <c:v>2758577982.8699999</c:v>
                </c:pt>
              </c:numCache>
            </c:numRef>
          </c:val>
        </c:ser>
        <c:dLbls>
          <c:showLegendKey val="0"/>
          <c:showVal val="0"/>
          <c:showCatName val="0"/>
          <c:showSerName val="0"/>
          <c:showPercent val="0"/>
          <c:showBubbleSize val="0"/>
        </c:dLbls>
        <c:gapWidth val="107"/>
        <c:shape val="box"/>
        <c:axId val="701824672"/>
        <c:axId val="701825232"/>
        <c:axId val="0"/>
      </c:bar3DChart>
      <c:catAx>
        <c:axId val="701824672"/>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701825232"/>
        <c:crosses val="autoZero"/>
        <c:auto val="1"/>
        <c:lblAlgn val="ctr"/>
        <c:lblOffset val="100"/>
        <c:noMultiLvlLbl val="0"/>
      </c:catAx>
      <c:valAx>
        <c:axId val="70182523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701824672"/>
        <c:crosses val="autoZero"/>
        <c:crossBetween val="between"/>
        <c:majorUnit val="2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12700</xdr:colOff>
      <xdr:row>25</xdr:row>
      <xdr:rowOff>63500</xdr:rowOff>
    </xdr:from>
    <xdr:to>
      <xdr:col>10</xdr:col>
      <xdr:colOff>1193800</xdr:colOff>
      <xdr:row>58</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U71"/>
  <sheetViews>
    <sheetView showGridLines="0" tabSelected="1" showOutlineSymbols="0" zoomScaleNormal="100" zoomScaleSheetLayoutView="100" workbookViewId="0"/>
  </sheetViews>
  <sheetFormatPr defaultColWidth="8.90625" defaultRowHeight="13.2"/>
  <cols>
    <col min="1" max="1" width="10" style="1495" customWidth="1"/>
    <col min="2" max="2" width="20.54296875" style="1495" customWidth="1"/>
    <col min="3" max="3" width="2.6328125" style="1495" customWidth="1"/>
    <col min="4" max="4" width="18.6328125" style="1495" customWidth="1"/>
    <col min="5" max="7" width="9.6328125" style="1495" customWidth="1"/>
    <col min="8" max="8" width="15.6328125" style="1495" customWidth="1"/>
    <col min="9" max="9" width="12" style="1495" customWidth="1"/>
    <col min="10" max="10" width="6.6328125" style="1495" customWidth="1"/>
    <col min="11" max="11" width="13.6328125" style="1495" customWidth="1"/>
    <col min="12" max="256" width="9.6328125" style="1495"/>
    <col min="257" max="257" width="10" style="1495" customWidth="1"/>
    <col min="258" max="258" width="20.54296875" style="1495" customWidth="1"/>
    <col min="259" max="259" width="2.6328125" style="1495" customWidth="1"/>
    <col min="260" max="260" width="18.6328125" style="1495" customWidth="1"/>
    <col min="261" max="263" width="9.6328125" style="1495" customWidth="1"/>
    <col min="264" max="264" width="15.6328125" style="1495" customWidth="1"/>
    <col min="265" max="265" width="12" style="1495" customWidth="1"/>
    <col min="266" max="266" width="6.6328125" style="1495" customWidth="1"/>
    <col min="267" max="267" width="13.6328125" style="1495" customWidth="1"/>
    <col min="268" max="512" width="9.6328125" style="1495"/>
    <col min="513" max="513" width="10" style="1495" customWidth="1"/>
    <col min="514" max="514" width="20.54296875" style="1495" customWidth="1"/>
    <col min="515" max="515" width="2.6328125" style="1495" customWidth="1"/>
    <col min="516" max="516" width="18.6328125" style="1495" customWidth="1"/>
    <col min="517" max="519" width="9.6328125" style="1495" customWidth="1"/>
    <col min="520" max="520" width="15.6328125" style="1495" customWidth="1"/>
    <col min="521" max="521" width="12" style="1495" customWidth="1"/>
    <col min="522" max="522" width="6.6328125" style="1495" customWidth="1"/>
    <col min="523" max="523" width="13.6328125" style="1495" customWidth="1"/>
    <col min="524" max="768" width="9.6328125" style="1495"/>
    <col min="769" max="769" width="10" style="1495" customWidth="1"/>
    <col min="770" max="770" width="20.54296875" style="1495" customWidth="1"/>
    <col min="771" max="771" width="2.6328125" style="1495" customWidth="1"/>
    <col min="772" max="772" width="18.6328125" style="1495" customWidth="1"/>
    <col min="773" max="775" width="9.6328125" style="1495" customWidth="1"/>
    <col min="776" max="776" width="15.6328125" style="1495" customWidth="1"/>
    <col min="777" max="777" width="12" style="1495" customWidth="1"/>
    <col min="778" max="778" width="6.6328125" style="1495" customWidth="1"/>
    <col min="779" max="779" width="13.6328125" style="1495" customWidth="1"/>
    <col min="780" max="1024" width="8.90625" style="1495"/>
    <col min="1025" max="1025" width="10" style="1495" customWidth="1"/>
    <col min="1026" max="1026" width="20.54296875" style="1495" customWidth="1"/>
    <col min="1027" max="1027" width="2.6328125" style="1495" customWidth="1"/>
    <col min="1028" max="1028" width="18.6328125" style="1495" customWidth="1"/>
    <col min="1029" max="1031" width="9.6328125" style="1495" customWidth="1"/>
    <col min="1032" max="1032" width="15.6328125" style="1495" customWidth="1"/>
    <col min="1033" max="1033" width="12" style="1495" customWidth="1"/>
    <col min="1034" max="1034" width="6.6328125" style="1495" customWidth="1"/>
    <col min="1035" max="1035" width="13.6328125" style="1495" customWidth="1"/>
    <col min="1036" max="1280" width="9.6328125" style="1495"/>
    <col min="1281" max="1281" width="10" style="1495" customWidth="1"/>
    <col min="1282" max="1282" width="20.54296875" style="1495" customWidth="1"/>
    <col min="1283" max="1283" width="2.6328125" style="1495" customWidth="1"/>
    <col min="1284" max="1284" width="18.6328125" style="1495" customWidth="1"/>
    <col min="1285" max="1287" width="9.6328125" style="1495" customWidth="1"/>
    <col min="1288" max="1288" width="15.6328125" style="1495" customWidth="1"/>
    <col min="1289" max="1289" width="12" style="1495" customWidth="1"/>
    <col min="1290" max="1290" width="6.6328125" style="1495" customWidth="1"/>
    <col min="1291" max="1291" width="13.6328125" style="1495" customWidth="1"/>
    <col min="1292" max="1536" width="9.6328125" style="1495"/>
    <col min="1537" max="1537" width="10" style="1495" customWidth="1"/>
    <col min="1538" max="1538" width="20.54296875" style="1495" customWidth="1"/>
    <col min="1539" max="1539" width="2.6328125" style="1495" customWidth="1"/>
    <col min="1540" max="1540" width="18.6328125" style="1495" customWidth="1"/>
    <col min="1541" max="1543" width="9.6328125" style="1495" customWidth="1"/>
    <col min="1544" max="1544" width="15.6328125" style="1495" customWidth="1"/>
    <col min="1545" max="1545" width="12" style="1495" customWidth="1"/>
    <col min="1546" max="1546" width="6.6328125" style="1495" customWidth="1"/>
    <col min="1547" max="1547" width="13.6328125" style="1495" customWidth="1"/>
    <col min="1548" max="1792" width="9.6328125" style="1495"/>
    <col min="1793" max="1793" width="10" style="1495" customWidth="1"/>
    <col min="1794" max="1794" width="20.54296875" style="1495" customWidth="1"/>
    <col min="1795" max="1795" width="2.6328125" style="1495" customWidth="1"/>
    <col min="1796" max="1796" width="18.6328125" style="1495" customWidth="1"/>
    <col min="1797" max="1799" width="9.6328125" style="1495" customWidth="1"/>
    <col min="1800" max="1800" width="15.6328125" style="1495" customWidth="1"/>
    <col min="1801" max="1801" width="12" style="1495" customWidth="1"/>
    <col min="1802" max="1802" width="6.6328125" style="1495" customWidth="1"/>
    <col min="1803" max="1803" width="13.6328125" style="1495" customWidth="1"/>
    <col min="1804" max="2048" width="8.90625" style="1495"/>
    <col min="2049" max="2049" width="10" style="1495" customWidth="1"/>
    <col min="2050" max="2050" width="20.54296875" style="1495" customWidth="1"/>
    <col min="2051" max="2051" width="2.6328125" style="1495" customWidth="1"/>
    <col min="2052" max="2052" width="18.6328125" style="1495" customWidth="1"/>
    <col min="2053" max="2055" width="9.6328125" style="1495" customWidth="1"/>
    <col min="2056" max="2056" width="15.6328125" style="1495" customWidth="1"/>
    <col min="2057" max="2057" width="12" style="1495" customWidth="1"/>
    <col min="2058" max="2058" width="6.6328125" style="1495" customWidth="1"/>
    <col min="2059" max="2059" width="13.6328125" style="1495" customWidth="1"/>
    <col min="2060" max="2304" width="9.6328125" style="1495"/>
    <col min="2305" max="2305" width="10" style="1495" customWidth="1"/>
    <col min="2306" max="2306" width="20.54296875" style="1495" customWidth="1"/>
    <col min="2307" max="2307" width="2.6328125" style="1495" customWidth="1"/>
    <col min="2308" max="2308" width="18.6328125" style="1495" customWidth="1"/>
    <col min="2309" max="2311" width="9.6328125" style="1495" customWidth="1"/>
    <col min="2312" max="2312" width="15.6328125" style="1495" customWidth="1"/>
    <col min="2313" max="2313" width="12" style="1495" customWidth="1"/>
    <col min="2314" max="2314" width="6.6328125" style="1495" customWidth="1"/>
    <col min="2315" max="2315" width="13.6328125" style="1495" customWidth="1"/>
    <col min="2316" max="2560" width="9.6328125" style="1495"/>
    <col min="2561" max="2561" width="10" style="1495" customWidth="1"/>
    <col min="2562" max="2562" width="20.54296875" style="1495" customWidth="1"/>
    <col min="2563" max="2563" width="2.6328125" style="1495" customWidth="1"/>
    <col min="2564" max="2564" width="18.6328125" style="1495" customWidth="1"/>
    <col min="2565" max="2567" width="9.6328125" style="1495" customWidth="1"/>
    <col min="2568" max="2568" width="15.6328125" style="1495" customWidth="1"/>
    <col min="2569" max="2569" width="12" style="1495" customWidth="1"/>
    <col min="2570" max="2570" width="6.6328125" style="1495" customWidth="1"/>
    <col min="2571" max="2571" width="13.6328125" style="1495" customWidth="1"/>
    <col min="2572" max="2816" width="9.6328125" style="1495"/>
    <col min="2817" max="2817" width="10" style="1495" customWidth="1"/>
    <col min="2818" max="2818" width="20.54296875" style="1495" customWidth="1"/>
    <col min="2819" max="2819" width="2.6328125" style="1495" customWidth="1"/>
    <col min="2820" max="2820" width="18.6328125" style="1495" customWidth="1"/>
    <col min="2821" max="2823" width="9.6328125" style="1495" customWidth="1"/>
    <col min="2824" max="2824" width="15.6328125" style="1495" customWidth="1"/>
    <col min="2825" max="2825" width="12" style="1495" customWidth="1"/>
    <col min="2826" max="2826" width="6.6328125" style="1495" customWidth="1"/>
    <col min="2827" max="2827" width="13.6328125" style="1495" customWidth="1"/>
    <col min="2828" max="3072" width="8.90625" style="1495"/>
    <col min="3073" max="3073" width="10" style="1495" customWidth="1"/>
    <col min="3074" max="3074" width="20.54296875" style="1495" customWidth="1"/>
    <col min="3075" max="3075" width="2.6328125" style="1495" customWidth="1"/>
    <col min="3076" max="3076" width="18.6328125" style="1495" customWidth="1"/>
    <col min="3077" max="3079" width="9.6328125" style="1495" customWidth="1"/>
    <col min="3080" max="3080" width="15.6328125" style="1495" customWidth="1"/>
    <col min="3081" max="3081" width="12" style="1495" customWidth="1"/>
    <col min="3082" max="3082" width="6.6328125" style="1495" customWidth="1"/>
    <col min="3083" max="3083" width="13.6328125" style="1495" customWidth="1"/>
    <col min="3084" max="3328" width="9.6328125" style="1495"/>
    <col min="3329" max="3329" width="10" style="1495" customWidth="1"/>
    <col min="3330" max="3330" width="20.54296875" style="1495" customWidth="1"/>
    <col min="3331" max="3331" width="2.6328125" style="1495" customWidth="1"/>
    <col min="3332" max="3332" width="18.6328125" style="1495" customWidth="1"/>
    <col min="3333" max="3335" width="9.6328125" style="1495" customWidth="1"/>
    <col min="3336" max="3336" width="15.6328125" style="1495" customWidth="1"/>
    <col min="3337" max="3337" width="12" style="1495" customWidth="1"/>
    <col min="3338" max="3338" width="6.6328125" style="1495" customWidth="1"/>
    <col min="3339" max="3339" width="13.6328125" style="1495" customWidth="1"/>
    <col min="3340" max="3584" width="9.6328125" style="1495"/>
    <col min="3585" max="3585" width="10" style="1495" customWidth="1"/>
    <col min="3586" max="3586" width="20.54296875" style="1495" customWidth="1"/>
    <col min="3587" max="3587" width="2.6328125" style="1495" customWidth="1"/>
    <col min="3588" max="3588" width="18.6328125" style="1495" customWidth="1"/>
    <col min="3589" max="3591" width="9.6328125" style="1495" customWidth="1"/>
    <col min="3592" max="3592" width="15.6328125" style="1495" customWidth="1"/>
    <col min="3593" max="3593" width="12" style="1495" customWidth="1"/>
    <col min="3594" max="3594" width="6.6328125" style="1495" customWidth="1"/>
    <col min="3595" max="3595" width="13.6328125" style="1495" customWidth="1"/>
    <col min="3596" max="3840" width="9.6328125" style="1495"/>
    <col min="3841" max="3841" width="10" style="1495" customWidth="1"/>
    <col min="3842" max="3842" width="20.54296875" style="1495" customWidth="1"/>
    <col min="3843" max="3843" width="2.6328125" style="1495" customWidth="1"/>
    <col min="3844" max="3844" width="18.6328125" style="1495" customWidth="1"/>
    <col min="3845" max="3847" width="9.6328125" style="1495" customWidth="1"/>
    <col min="3848" max="3848" width="15.6328125" style="1495" customWidth="1"/>
    <col min="3849" max="3849" width="12" style="1495" customWidth="1"/>
    <col min="3850" max="3850" width="6.6328125" style="1495" customWidth="1"/>
    <col min="3851" max="3851" width="13.6328125" style="1495" customWidth="1"/>
    <col min="3852" max="4096" width="8.90625" style="1495"/>
    <col min="4097" max="4097" width="10" style="1495" customWidth="1"/>
    <col min="4098" max="4098" width="20.54296875" style="1495" customWidth="1"/>
    <col min="4099" max="4099" width="2.6328125" style="1495" customWidth="1"/>
    <col min="4100" max="4100" width="18.6328125" style="1495" customWidth="1"/>
    <col min="4101" max="4103" width="9.6328125" style="1495" customWidth="1"/>
    <col min="4104" max="4104" width="15.6328125" style="1495" customWidth="1"/>
    <col min="4105" max="4105" width="12" style="1495" customWidth="1"/>
    <col min="4106" max="4106" width="6.6328125" style="1495" customWidth="1"/>
    <col min="4107" max="4107" width="13.6328125" style="1495" customWidth="1"/>
    <col min="4108" max="4352" width="9.6328125" style="1495"/>
    <col min="4353" max="4353" width="10" style="1495" customWidth="1"/>
    <col min="4354" max="4354" width="20.54296875" style="1495" customWidth="1"/>
    <col min="4355" max="4355" width="2.6328125" style="1495" customWidth="1"/>
    <col min="4356" max="4356" width="18.6328125" style="1495" customWidth="1"/>
    <col min="4357" max="4359" width="9.6328125" style="1495" customWidth="1"/>
    <col min="4360" max="4360" width="15.6328125" style="1495" customWidth="1"/>
    <col min="4361" max="4361" width="12" style="1495" customWidth="1"/>
    <col min="4362" max="4362" width="6.6328125" style="1495" customWidth="1"/>
    <col min="4363" max="4363" width="13.6328125" style="1495" customWidth="1"/>
    <col min="4364" max="4608" width="9.6328125" style="1495"/>
    <col min="4609" max="4609" width="10" style="1495" customWidth="1"/>
    <col min="4610" max="4610" width="20.54296875" style="1495" customWidth="1"/>
    <col min="4611" max="4611" width="2.6328125" style="1495" customWidth="1"/>
    <col min="4612" max="4612" width="18.6328125" style="1495" customWidth="1"/>
    <col min="4613" max="4615" width="9.6328125" style="1495" customWidth="1"/>
    <col min="4616" max="4616" width="15.6328125" style="1495" customWidth="1"/>
    <col min="4617" max="4617" width="12" style="1495" customWidth="1"/>
    <col min="4618" max="4618" width="6.6328125" style="1495" customWidth="1"/>
    <col min="4619" max="4619" width="13.6328125" style="1495" customWidth="1"/>
    <col min="4620" max="4864" width="9.6328125" style="1495"/>
    <col min="4865" max="4865" width="10" style="1495" customWidth="1"/>
    <col min="4866" max="4866" width="20.54296875" style="1495" customWidth="1"/>
    <col min="4867" max="4867" width="2.6328125" style="1495" customWidth="1"/>
    <col min="4868" max="4868" width="18.6328125" style="1495" customWidth="1"/>
    <col min="4869" max="4871" width="9.6328125" style="1495" customWidth="1"/>
    <col min="4872" max="4872" width="15.6328125" style="1495" customWidth="1"/>
    <col min="4873" max="4873" width="12" style="1495" customWidth="1"/>
    <col min="4874" max="4874" width="6.6328125" style="1495" customWidth="1"/>
    <col min="4875" max="4875" width="13.6328125" style="1495" customWidth="1"/>
    <col min="4876" max="5120" width="8.90625" style="1495"/>
    <col min="5121" max="5121" width="10" style="1495" customWidth="1"/>
    <col min="5122" max="5122" width="20.54296875" style="1495" customWidth="1"/>
    <col min="5123" max="5123" width="2.6328125" style="1495" customWidth="1"/>
    <col min="5124" max="5124" width="18.6328125" style="1495" customWidth="1"/>
    <col min="5125" max="5127" width="9.6328125" style="1495" customWidth="1"/>
    <col min="5128" max="5128" width="15.6328125" style="1495" customWidth="1"/>
    <col min="5129" max="5129" width="12" style="1495" customWidth="1"/>
    <col min="5130" max="5130" width="6.6328125" style="1495" customWidth="1"/>
    <col min="5131" max="5131" width="13.6328125" style="1495" customWidth="1"/>
    <col min="5132" max="5376" width="9.6328125" style="1495"/>
    <col min="5377" max="5377" width="10" style="1495" customWidth="1"/>
    <col min="5378" max="5378" width="20.54296875" style="1495" customWidth="1"/>
    <col min="5379" max="5379" width="2.6328125" style="1495" customWidth="1"/>
    <col min="5380" max="5380" width="18.6328125" style="1495" customWidth="1"/>
    <col min="5381" max="5383" width="9.6328125" style="1495" customWidth="1"/>
    <col min="5384" max="5384" width="15.6328125" style="1495" customWidth="1"/>
    <col min="5385" max="5385" width="12" style="1495" customWidth="1"/>
    <col min="5386" max="5386" width="6.6328125" style="1495" customWidth="1"/>
    <col min="5387" max="5387" width="13.6328125" style="1495" customWidth="1"/>
    <col min="5388" max="5632" width="9.6328125" style="1495"/>
    <col min="5633" max="5633" width="10" style="1495" customWidth="1"/>
    <col min="5634" max="5634" width="20.54296875" style="1495" customWidth="1"/>
    <col min="5635" max="5635" width="2.6328125" style="1495" customWidth="1"/>
    <col min="5636" max="5636" width="18.6328125" style="1495" customWidth="1"/>
    <col min="5637" max="5639" width="9.6328125" style="1495" customWidth="1"/>
    <col min="5640" max="5640" width="15.6328125" style="1495" customWidth="1"/>
    <col min="5641" max="5641" width="12" style="1495" customWidth="1"/>
    <col min="5642" max="5642" width="6.6328125" style="1495" customWidth="1"/>
    <col min="5643" max="5643" width="13.6328125" style="1495" customWidth="1"/>
    <col min="5644" max="5888" width="9.6328125" style="1495"/>
    <col min="5889" max="5889" width="10" style="1495" customWidth="1"/>
    <col min="5890" max="5890" width="20.54296875" style="1495" customWidth="1"/>
    <col min="5891" max="5891" width="2.6328125" style="1495" customWidth="1"/>
    <col min="5892" max="5892" width="18.6328125" style="1495" customWidth="1"/>
    <col min="5893" max="5895" width="9.6328125" style="1495" customWidth="1"/>
    <col min="5896" max="5896" width="15.6328125" style="1495" customWidth="1"/>
    <col min="5897" max="5897" width="12" style="1495" customWidth="1"/>
    <col min="5898" max="5898" width="6.6328125" style="1495" customWidth="1"/>
    <col min="5899" max="5899" width="13.6328125" style="1495" customWidth="1"/>
    <col min="5900" max="6144" width="8.90625" style="1495"/>
    <col min="6145" max="6145" width="10" style="1495" customWidth="1"/>
    <col min="6146" max="6146" width="20.54296875" style="1495" customWidth="1"/>
    <col min="6147" max="6147" width="2.6328125" style="1495" customWidth="1"/>
    <col min="6148" max="6148" width="18.6328125" style="1495" customWidth="1"/>
    <col min="6149" max="6151" width="9.6328125" style="1495" customWidth="1"/>
    <col min="6152" max="6152" width="15.6328125" style="1495" customWidth="1"/>
    <col min="6153" max="6153" width="12" style="1495" customWidth="1"/>
    <col min="6154" max="6154" width="6.6328125" style="1495" customWidth="1"/>
    <col min="6155" max="6155" width="13.6328125" style="1495" customWidth="1"/>
    <col min="6156" max="6400" width="9.6328125" style="1495"/>
    <col min="6401" max="6401" width="10" style="1495" customWidth="1"/>
    <col min="6402" max="6402" width="20.54296875" style="1495" customWidth="1"/>
    <col min="6403" max="6403" width="2.6328125" style="1495" customWidth="1"/>
    <col min="6404" max="6404" width="18.6328125" style="1495" customWidth="1"/>
    <col min="6405" max="6407" width="9.6328125" style="1495" customWidth="1"/>
    <col min="6408" max="6408" width="15.6328125" style="1495" customWidth="1"/>
    <col min="6409" max="6409" width="12" style="1495" customWidth="1"/>
    <col min="6410" max="6410" width="6.6328125" style="1495" customWidth="1"/>
    <col min="6411" max="6411" width="13.6328125" style="1495" customWidth="1"/>
    <col min="6412" max="6656" width="9.6328125" style="1495"/>
    <col min="6657" max="6657" width="10" style="1495" customWidth="1"/>
    <col min="6658" max="6658" width="20.54296875" style="1495" customWidth="1"/>
    <col min="6659" max="6659" width="2.6328125" style="1495" customWidth="1"/>
    <col min="6660" max="6660" width="18.6328125" style="1495" customWidth="1"/>
    <col min="6661" max="6663" width="9.6328125" style="1495" customWidth="1"/>
    <col min="6664" max="6664" width="15.6328125" style="1495" customWidth="1"/>
    <col min="6665" max="6665" width="12" style="1495" customWidth="1"/>
    <col min="6666" max="6666" width="6.6328125" style="1495" customWidth="1"/>
    <col min="6667" max="6667" width="13.6328125" style="1495" customWidth="1"/>
    <col min="6668" max="6912" width="9.6328125" style="1495"/>
    <col min="6913" max="6913" width="10" style="1495" customWidth="1"/>
    <col min="6914" max="6914" width="20.54296875" style="1495" customWidth="1"/>
    <col min="6915" max="6915" width="2.6328125" style="1495" customWidth="1"/>
    <col min="6916" max="6916" width="18.6328125" style="1495" customWidth="1"/>
    <col min="6917" max="6919" width="9.6328125" style="1495" customWidth="1"/>
    <col min="6920" max="6920" width="15.6328125" style="1495" customWidth="1"/>
    <col min="6921" max="6921" width="12" style="1495" customWidth="1"/>
    <col min="6922" max="6922" width="6.6328125" style="1495" customWidth="1"/>
    <col min="6923" max="6923" width="13.6328125" style="1495" customWidth="1"/>
    <col min="6924" max="7168" width="8.90625" style="1495"/>
    <col min="7169" max="7169" width="10" style="1495" customWidth="1"/>
    <col min="7170" max="7170" width="20.54296875" style="1495" customWidth="1"/>
    <col min="7171" max="7171" width="2.6328125" style="1495" customWidth="1"/>
    <col min="7172" max="7172" width="18.6328125" style="1495" customWidth="1"/>
    <col min="7173" max="7175" width="9.6328125" style="1495" customWidth="1"/>
    <col min="7176" max="7176" width="15.6328125" style="1495" customWidth="1"/>
    <col min="7177" max="7177" width="12" style="1495" customWidth="1"/>
    <col min="7178" max="7178" width="6.6328125" style="1495" customWidth="1"/>
    <col min="7179" max="7179" width="13.6328125" style="1495" customWidth="1"/>
    <col min="7180" max="7424" width="9.6328125" style="1495"/>
    <col min="7425" max="7425" width="10" style="1495" customWidth="1"/>
    <col min="7426" max="7426" width="20.54296875" style="1495" customWidth="1"/>
    <col min="7427" max="7427" width="2.6328125" style="1495" customWidth="1"/>
    <col min="7428" max="7428" width="18.6328125" style="1495" customWidth="1"/>
    <col min="7429" max="7431" width="9.6328125" style="1495" customWidth="1"/>
    <col min="7432" max="7432" width="15.6328125" style="1495" customWidth="1"/>
    <col min="7433" max="7433" width="12" style="1495" customWidth="1"/>
    <col min="7434" max="7434" width="6.6328125" style="1495" customWidth="1"/>
    <col min="7435" max="7435" width="13.6328125" style="1495" customWidth="1"/>
    <col min="7436" max="7680" width="9.6328125" style="1495"/>
    <col min="7681" max="7681" width="10" style="1495" customWidth="1"/>
    <col min="7682" max="7682" width="20.54296875" style="1495" customWidth="1"/>
    <col min="7683" max="7683" width="2.6328125" style="1495" customWidth="1"/>
    <col min="7684" max="7684" width="18.6328125" style="1495" customWidth="1"/>
    <col min="7685" max="7687" width="9.6328125" style="1495" customWidth="1"/>
    <col min="7688" max="7688" width="15.6328125" style="1495" customWidth="1"/>
    <col min="7689" max="7689" width="12" style="1495" customWidth="1"/>
    <col min="7690" max="7690" width="6.6328125" style="1495" customWidth="1"/>
    <col min="7691" max="7691" width="13.6328125" style="1495" customWidth="1"/>
    <col min="7692" max="7936" width="9.6328125" style="1495"/>
    <col min="7937" max="7937" width="10" style="1495" customWidth="1"/>
    <col min="7938" max="7938" width="20.54296875" style="1495" customWidth="1"/>
    <col min="7939" max="7939" width="2.6328125" style="1495" customWidth="1"/>
    <col min="7940" max="7940" width="18.6328125" style="1495" customWidth="1"/>
    <col min="7941" max="7943" width="9.6328125" style="1495" customWidth="1"/>
    <col min="7944" max="7944" width="15.6328125" style="1495" customWidth="1"/>
    <col min="7945" max="7945" width="12" style="1495" customWidth="1"/>
    <col min="7946" max="7946" width="6.6328125" style="1495" customWidth="1"/>
    <col min="7947" max="7947" width="13.6328125" style="1495" customWidth="1"/>
    <col min="7948" max="8192" width="8.90625" style="1495"/>
    <col min="8193" max="8193" width="10" style="1495" customWidth="1"/>
    <col min="8194" max="8194" width="20.54296875" style="1495" customWidth="1"/>
    <col min="8195" max="8195" width="2.6328125" style="1495" customWidth="1"/>
    <col min="8196" max="8196" width="18.6328125" style="1495" customWidth="1"/>
    <col min="8197" max="8199" width="9.6328125" style="1495" customWidth="1"/>
    <col min="8200" max="8200" width="15.6328125" style="1495" customWidth="1"/>
    <col min="8201" max="8201" width="12" style="1495" customWidth="1"/>
    <col min="8202" max="8202" width="6.6328125" style="1495" customWidth="1"/>
    <col min="8203" max="8203" width="13.6328125" style="1495" customWidth="1"/>
    <col min="8204" max="8448" width="9.6328125" style="1495"/>
    <col min="8449" max="8449" width="10" style="1495" customWidth="1"/>
    <col min="8450" max="8450" width="20.54296875" style="1495" customWidth="1"/>
    <col min="8451" max="8451" width="2.6328125" style="1495" customWidth="1"/>
    <col min="8452" max="8452" width="18.6328125" style="1495" customWidth="1"/>
    <col min="8453" max="8455" width="9.6328125" style="1495" customWidth="1"/>
    <col min="8456" max="8456" width="15.6328125" style="1495" customWidth="1"/>
    <col min="8457" max="8457" width="12" style="1495" customWidth="1"/>
    <col min="8458" max="8458" width="6.6328125" style="1495" customWidth="1"/>
    <col min="8459" max="8459" width="13.6328125" style="1495" customWidth="1"/>
    <col min="8460" max="8704" width="9.6328125" style="1495"/>
    <col min="8705" max="8705" width="10" style="1495" customWidth="1"/>
    <col min="8706" max="8706" width="20.54296875" style="1495" customWidth="1"/>
    <col min="8707" max="8707" width="2.6328125" style="1495" customWidth="1"/>
    <col min="8708" max="8708" width="18.6328125" style="1495" customWidth="1"/>
    <col min="8709" max="8711" width="9.6328125" style="1495" customWidth="1"/>
    <col min="8712" max="8712" width="15.6328125" style="1495" customWidth="1"/>
    <col min="8713" max="8713" width="12" style="1495" customWidth="1"/>
    <col min="8714" max="8714" width="6.6328125" style="1495" customWidth="1"/>
    <col min="8715" max="8715" width="13.6328125" style="1495" customWidth="1"/>
    <col min="8716" max="8960" width="9.6328125" style="1495"/>
    <col min="8961" max="8961" width="10" style="1495" customWidth="1"/>
    <col min="8962" max="8962" width="20.54296875" style="1495" customWidth="1"/>
    <col min="8963" max="8963" width="2.6328125" style="1495" customWidth="1"/>
    <col min="8964" max="8964" width="18.6328125" style="1495" customWidth="1"/>
    <col min="8965" max="8967" width="9.6328125" style="1495" customWidth="1"/>
    <col min="8968" max="8968" width="15.6328125" style="1495" customWidth="1"/>
    <col min="8969" max="8969" width="12" style="1495" customWidth="1"/>
    <col min="8970" max="8970" width="6.6328125" style="1495" customWidth="1"/>
    <col min="8971" max="8971" width="13.6328125" style="1495" customWidth="1"/>
    <col min="8972" max="9216" width="8.90625" style="1495"/>
    <col min="9217" max="9217" width="10" style="1495" customWidth="1"/>
    <col min="9218" max="9218" width="20.54296875" style="1495" customWidth="1"/>
    <col min="9219" max="9219" width="2.6328125" style="1495" customWidth="1"/>
    <col min="9220" max="9220" width="18.6328125" style="1495" customWidth="1"/>
    <col min="9221" max="9223" width="9.6328125" style="1495" customWidth="1"/>
    <col min="9224" max="9224" width="15.6328125" style="1495" customWidth="1"/>
    <col min="9225" max="9225" width="12" style="1495" customWidth="1"/>
    <col min="9226" max="9226" width="6.6328125" style="1495" customWidth="1"/>
    <col min="9227" max="9227" width="13.6328125" style="1495" customWidth="1"/>
    <col min="9228" max="9472" width="9.6328125" style="1495"/>
    <col min="9473" max="9473" width="10" style="1495" customWidth="1"/>
    <col min="9474" max="9474" width="20.54296875" style="1495" customWidth="1"/>
    <col min="9475" max="9475" width="2.6328125" style="1495" customWidth="1"/>
    <col min="9476" max="9476" width="18.6328125" style="1495" customWidth="1"/>
    <col min="9477" max="9479" width="9.6328125" style="1495" customWidth="1"/>
    <col min="9480" max="9480" width="15.6328125" style="1495" customWidth="1"/>
    <col min="9481" max="9481" width="12" style="1495" customWidth="1"/>
    <col min="9482" max="9482" width="6.6328125" style="1495" customWidth="1"/>
    <col min="9483" max="9483" width="13.6328125" style="1495" customWidth="1"/>
    <col min="9484" max="9728" width="9.6328125" style="1495"/>
    <col min="9729" max="9729" width="10" style="1495" customWidth="1"/>
    <col min="9730" max="9730" width="20.54296875" style="1495" customWidth="1"/>
    <col min="9731" max="9731" width="2.6328125" style="1495" customWidth="1"/>
    <col min="9732" max="9732" width="18.6328125" style="1495" customWidth="1"/>
    <col min="9733" max="9735" width="9.6328125" style="1495" customWidth="1"/>
    <col min="9736" max="9736" width="15.6328125" style="1495" customWidth="1"/>
    <col min="9737" max="9737" width="12" style="1495" customWidth="1"/>
    <col min="9738" max="9738" width="6.6328125" style="1495" customWidth="1"/>
    <col min="9739" max="9739" width="13.6328125" style="1495" customWidth="1"/>
    <col min="9740" max="9984" width="9.6328125" style="1495"/>
    <col min="9985" max="9985" width="10" style="1495" customWidth="1"/>
    <col min="9986" max="9986" width="20.54296875" style="1495" customWidth="1"/>
    <col min="9987" max="9987" width="2.6328125" style="1495" customWidth="1"/>
    <col min="9988" max="9988" width="18.6328125" style="1495" customWidth="1"/>
    <col min="9989" max="9991" width="9.6328125" style="1495" customWidth="1"/>
    <col min="9992" max="9992" width="15.6328125" style="1495" customWidth="1"/>
    <col min="9993" max="9993" width="12" style="1495" customWidth="1"/>
    <col min="9994" max="9994" width="6.6328125" style="1495" customWidth="1"/>
    <col min="9995" max="9995" width="13.6328125" style="1495" customWidth="1"/>
    <col min="9996" max="10240" width="8.90625" style="1495"/>
    <col min="10241" max="10241" width="10" style="1495" customWidth="1"/>
    <col min="10242" max="10242" width="20.54296875" style="1495" customWidth="1"/>
    <col min="10243" max="10243" width="2.6328125" style="1495" customWidth="1"/>
    <col min="10244" max="10244" width="18.6328125" style="1495" customWidth="1"/>
    <col min="10245" max="10247" width="9.6328125" style="1495" customWidth="1"/>
    <col min="10248" max="10248" width="15.6328125" style="1495" customWidth="1"/>
    <col min="10249" max="10249" width="12" style="1495" customWidth="1"/>
    <col min="10250" max="10250" width="6.6328125" style="1495" customWidth="1"/>
    <col min="10251" max="10251" width="13.6328125" style="1495" customWidth="1"/>
    <col min="10252" max="10496" width="9.6328125" style="1495"/>
    <col min="10497" max="10497" width="10" style="1495" customWidth="1"/>
    <col min="10498" max="10498" width="20.54296875" style="1495" customWidth="1"/>
    <col min="10499" max="10499" width="2.6328125" style="1495" customWidth="1"/>
    <col min="10500" max="10500" width="18.6328125" style="1495" customWidth="1"/>
    <col min="10501" max="10503" width="9.6328125" style="1495" customWidth="1"/>
    <col min="10504" max="10504" width="15.6328125" style="1495" customWidth="1"/>
    <col min="10505" max="10505" width="12" style="1495" customWidth="1"/>
    <col min="10506" max="10506" width="6.6328125" style="1495" customWidth="1"/>
    <col min="10507" max="10507" width="13.6328125" style="1495" customWidth="1"/>
    <col min="10508" max="10752" width="9.6328125" style="1495"/>
    <col min="10753" max="10753" width="10" style="1495" customWidth="1"/>
    <col min="10754" max="10754" width="20.54296875" style="1495" customWidth="1"/>
    <col min="10755" max="10755" width="2.6328125" style="1495" customWidth="1"/>
    <col min="10756" max="10756" width="18.6328125" style="1495" customWidth="1"/>
    <col min="10757" max="10759" width="9.6328125" style="1495" customWidth="1"/>
    <col min="10760" max="10760" width="15.6328125" style="1495" customWidth="1"/>
    <col min="10761" max="10761" width="12" style="1495" customWidth="1"/>
    <col min="10762" max="10762" width="6.6328125" style="1495" customWidth="1"/>
    <col min="10763" max="10763" width="13.6328125" style="1495" customWidth="1"/>
    <col min="10764" max="11008" width="9.6328125" style="1495"/>
    <col min="11009" max="11009" width="10" style="1495" customWidth="1"/>
    <col min="11010" max="11010" width="20.54296875" style="1495" customWidth="1"/>
    <col min="11011" max="11011" width="2.6328125" style="1495" customWidth="1"/>
    <col min="11012" max="11012" width="18.6328125" style="1495" customWidth="1"/>
    <col min="11013" max="11015" width="9.6328125" style="1495" customWidth="1"/>
    <col min="11016" max="11016" width="15.6328125" style="1495" customWidth="1"/>
    <col min="11017" max="11017" width="12" style="1495" customWidth="1"/>
    <col min="11018" max="11018" width="6.6328125" style="1495" customWidth="1"/>
    <col min="11019" max="11019" width="13.6328125" style="1495" customWidth="1"/>
    <col min="11020" max="11264" width="8.90625" style="1495"/>
    <col min="11265" max="11265" width="10" style="1495" customWidth="1"/>
    <col min="11266" max="11266" width="20.54296875" style="1495" customWidth="1"/>
    <col min="11267" max="11267" width="2.6328125" style="1495" customWidth="1"/>
    <col min="11268" max="11268" width="18.6328125" style="1495" customWidth="1"/>
    <col min="11269" max="11271" width="9.6328125" style="1495" customWidth="1"/>
    <col min="11272" max="11272" width="15.6328125" style="1495" customWidth="1"/>
    <col min="11273" max="11273" width="12" style="1495" customWidth="1"/>
    <col min="11274" max="11274" width="6.6328125" style="1495" customWidth="1"/>
    <col min="11275" max="11275" width="13.6328125" style="1495" customWidth="1"/>
    <col min="11276" max="11520" width="9.6328125" style="1495"/>
    <col min="11521" max="11521" width="10" style="1495" customWidth="1"/>
    <col min="11522" max="11522" width="20.54296875" style="1495" customWidth="1"/>
    <col min="11523" max="11523" width="2.6328125" style="1495" customWidth="1"/>
    <col min="11524" max="11524" width="18.6328125" style="1495" customWidth="1"/>
    <col min="11525" max="11527" width="9.6328125" style="1495" customWidth="1"/>
    <col min="11528" max="11528" width="15.6328125" style="1495" customWidth="1"/>
    <col min="11529" max="11529" width="12" style="1495" customWidth="1"/>
    <col min="11530" max="11530" width="6.6328125" style="1495" customWidth="1"/>
    <col min="11531" max="11531" width="13.6328125" style="1495" customWidth="1"/>
    <col min="11532" max="11776" width="9.6328125" style="1495"/>
    <col min="11777" max="11777" width="10" style="1495" customWidth="1"/>
    <col min="11778" max="11778" width="20.54296875" style="1495" customWidth="1"/>
    <col min="11779" max="11779" width="2.6328125" style="1495" customWidth="1"/>
    <col min="11780" max="11780" width="18.6328125" style="1495" customWidth="1"/>
    <col min="11781" max="11783" width="9.6328125" style="1495" customWidth="1"/>
    <col min="11784" max="11784" width="15.6328125" style="1495" customWidth="1"/>
    <col min="11785" max="11785" width="12" style="1495" customWidth="1"/>
    <col min="11786" max="11786" width="6.6328125" style="1495" customWidth="1"/>
    <col min="11787" max="11787" width="13.6328125" style="1495" customWidth="1"/>
    <col min="11788" max="12032" width="9.6328125" style="1495"/>
    <col min="12033" max="12033" width="10" style="1495" customWidth="1"/>
    <col min="12034" max="12034" width="20.54296875" style="1495" customWidth="1"/>
    <col min="12035" max="12035" width="2.6328125" style="1495" customWidth="1"/>
    <col min="12036" max="12036" width="18.6328125" style="1495" customWidth="1"/>
    <col min="12037" max="12039" width="9.6328125" style="1495" customWidth="1"/>
    <col min="12040" max="12040" width="15.6328125" style="1495" customWidth="1"/>
    <col min="12041" max="12041" width="12" style="1495" customWidth="1"/>
    <col min="12042" max="12042" width="6.6328125" style="1495" customWidth="1"/>
    <col min="12043" max="12043" width="13.6328125" style="1495" customWidth="1"/>
    <col min="12044" max="12288" width="8.90625" style="1495"/>
    <col min="12289" max="12289" width="10" style="1495" customWidth="1"/>
    <col min="12290" max="12290" width="20.54296875" style="1495" customWidth="1"/>
    <col min="12291" max="12291" width="2.6328125" style="1495" customWidth="1"/>
    <col min="12292" max="12292" width="18.6328125" style="1495" customWidth="1"/>
    <col min="12293" max="12295" width="9.6328125" style="1495" customWidth="1"/>
    <col min="12296" max="12296" width="15.6328125" style="1495" customWidth="1"/>
    <col min="12297" max="12297" width="12" style="1495" customWidth="1"/>
    <col min="12298" max="12298" width="6.6328125" style="1495" customWidth="1"/>
    <col min="12299" max="12299" width="13.6328125" style="1495" customWidth="1"/>
    <col min="12300" max="12544" width="9.6328125" style="1495"/>
    <col min="12545" max="12545" width="10" style="1495" customWidth="1"/>
    <col min="12546" max="12546" width="20.54296875" style="1495" customWidth="1"/>
    <col min="12547" max="12547" width="2.6328125" style="1495" customWidth="1"/>
    <col min="12548" max="12548" width="18.6328125" style="1495" customWidth="1"/>
    <col min="12549" max="12551" width="9.6328125" style="1495" customWidth="1"/>
    <col min="12552" max="12552" width="15.6328125" style="1495" customWidth="1"/>
    <col min="12553" max="12553" width="12" style="1495" customWidth="1"/>
    <col min="12554" max="12554" width="6.6328125" style="1495" customWidth="1"/>
    <col min="12555" max="12555" width="13.6328125" style="1495" customWidth="1"/>
    <col min="12556" max="12800" width="9.6328125" style="1495"/>
    <col min="12801" max="12801" width="10" style="1495" customWidth="1"/>
    <col min="12802" max="12802" width="20.54296875" style="1495" customWidth="1"/>
    <col min="12803" max="12803" width="2.6328125" style="1495" customWidth="1"/>
    <col min="12804" max="12804" width="18.6328125" style="1495" customWidth="1"/>
    <col min="12805" max="12807" width="9.6328125" style="1495" customWidth="1"/>
    <col min="12808" max="12808" width="15.6328125" style="1495" customWidth="1"/>
    <col min="12809" max="12809" width="12" style="1495" customWidth="1"/>
    <col min="12810" max="12810" width="6.6328125" style="1495" customWidth="1"/>
    <col min="12811" max="12811" width="13.6328125" style="1495" customWidth="1"/>
    <col min="12812" max="13056" width="9.6328125" style="1495"/>
    <col min="13057" max="13057" width="10" style="1495" customWidth="1"/>
    <col min="13058" max="13058" width="20.54296875" style="1495" customWidth="1"/>
    <col min="13059" max="13059" width="2.6328125" style="1495" customWidth="1"/>
    <col min="13060" max="13060" width="18.6328125" style="1495" customWidth="1"/>
    <col min="13061" max="13063" width="9.6328125" style="1495" customWidth="1"/>
    <col min="13064" max="13064" width="15.6328125" style="1495" customWidth="1"/>
    <col min="13065" max="13065" width="12" style="1495" customWidth="1"/>
    <col min="13066" max="13066" width="6.6328125" style="1495" customWidth="1"/>
    <col min="13067" max="13067" width="13.6328125" style="1495" customWidth="1"/>
    <col min="13068" max="13312" width="8.90625" style="1495"/>
    <col min="13313" max="13313" width="10" style="1495" customWidth="1"/>
    <col min="13314" max="13314" width="20.54296875" style="1495" customWidth="1"/>
    <col min="13315" max="13315" width="2.6328125" style="1495" customWidth="1"/>
    <col min="13316" max="13316" width="18.6328125" style="1495" customWidth="1"/>
    <col min="13317" max="13319" width="9.6328125" style="1495" customWidth="1"/>
    <col min="13320" max="13320" width="15.6328125" style="1495" customWidth="1"/>
    <col min="13321" max="13321" width="12" style="1495" customWidth="1"/>
    <col min="13322" max="13322" width="6.6328125" style="1495" customWidth="1"/>
    <col min="13323" max="13323" width="13.6328125" style="1495" customWidth="1"/>
    <col min="13324" max="13568" width="9.6328125" style="1495"/>
    <col min="13569" max="13569" width="10" style="1495" customWidth="1"/>
    <col min="13570" max="13570" width="20.54296875" style="1495" customWidth="1"/>
    <col min="13571" max="13571" width="2.6328125" style="1495" customWidth="1"/>
    <col min="13572" max="13572" width="18.6328125" style="1495" customWidth="1"/>
    <col min="13573" max="13575" width="9.6328125" style="1495" customWidth="1"/>
    <col min="13576" max="13576" width="15.6328125" style="1495" customWidth="1"/>
    <col min="13577" max="13577" width="12" style="1495" customWidth="1"/>
    <col min="13578" max="13578" width="6.6328125" style="1495" customWidth="1"/>
    <col min="13579" max="13579" width="13.6328125" style="1495" customWidth="1"/>
    <col min="13580" max="13824" width="9.6328125" style="1495"/>
    <col min="13825" max="13825" width="10" style="1495" customWidth="1"/>
    <col min="13826" max="13826" width="20.54296875" style="1495" customWidth="1"/>
    <col min="13827" max="13827" width="2.6328125" style="1495" customWidth="1"/>
    <col min="13828" max="13828" width="18.6328125" style="1495" customWidth="1"/>
    <col min="13829" max="13831" width="9.6328125" style="1495" customWidth="1"/>
    <col min="13832" max="13832" width="15.6328125" style="1495" customWidth="1"/>
    <col min="13833" max="13833" width="12" style="1495" customWidth="1"/>
    <col min="13834" max="13834" width="6.6328125" style="1495" customWidth="1"/>
    <col min="13835" max="13835" width="13.6328125" style="1495" customWidth="1"/>
    <col min="13836" max="14080" width="9.6328125" style="1495"/>
    <col min="14081" max="14081" width="10" style="1495" customWidth="1"/>
    <col min="14082" max="14082" width="20.54296875" style="1495" customWidth="1"/>
    <col min="14083" max="14083" width="2.6328125" style="1495" customWidth="1"/>
    <col min="14084" max="14084" width="18.6328125" style="1495" customWidth="1"/>
    <col min="14085" max="14087" width="9.6328125" style="1495" customWidth="1"/>
    <col min="14088" max="14088" width="15.6328125" style="1495" customWidth="1"/>
    <col min="14089" max="14089" width="12" style="1495" customWidth="1"/>
    <col min="14090" max="14090" width="6.6328125" style="1495" customWidth="1"/>
    <col min="14091" max="14091" width="13.6328125" style="1495" customWidth="1"/>
    <col min="14092" max="14336" width="8.90625" style="1495"/>
    <col min="14337" max="14337" width="10" style="1495" customWidth="1"/>
    <col min="14338" max="14338" width="20.54296875" style="1495" customWidth="1"/>
    <col min="14339" max="14339" width="2.6328125" style="1495" customWidth="1"/>
    <col min="14340" max="14340" width="18.6328125" style="1495" customWidth="1"/>
    <col min="14341" max="14343" width="9.6328125" style="1495" customWidth="1"/>
    <col min="14344" max="14344" width="15.6328125" style="1495" customWidth="1"/>
    <col min="14345" max="14345" width="12" style="1495" customWidth="1"/>
    <col min="14346" max="14346" width="6.6328125" style="1495" customWidth="1"/>
    <col min="14347" max="14347" width="13.6328125" style="1495" customWidth="1"/>
    <col min="14348" max="14592" width="9.6328125" style="1495"/>
    <col min="14593" max="14593" width="10" style="1495" customWidth="1"/>
    <col min="14594" max="14594" width="20.54296875" style="1495" customWidth="1"/>
    <col min="14595" max="14595" width="2.6328125" style="1495" customWidth="1"/>
    <col min="14596" max="14596" width="18.6328125" style="1495" customWidth="1"/>
    <col min="14597" max="14599" width="9.6328125" style="1495" customWidth="1"/>
    <col min="14600" max="14600" width="15.6328125" style="1495" customWidth="1"/>
    <col min="14601" max="14601" width="12" style="1495" customWidth="1"/>
    <col min="14602" max="14602" width="6.6328125" style="1495" customWidth="1"/>
    <col min="14603" max="14603" width="13.6328125" style="1495" customWidth="1"/>
    <col min="14604" max="14848" width="9.6328125" style="1495"/>
    <col min="14849" max="14849" width="10" style="1495" customWidth="1"/>
    <col min="14850" max="14850" width="20.54296875" style="1495" customWidth="1"/>
    <col min="14851" max="14851" width="2.6328125" style="1495" customWidth="1"/>
    <col min="14852" max="14852" width="18.6328125" style="1495" customWidth="1"/>
    <col min="14853" max="14855" width="9.6328125" style="1495" customWidth="1"/>
    <col min="14856" max="14856" width="15.6328125" style="1495" customWidth="1"/>
    <col min="14857" max="14857" width="12" style="1495" customWidth="1"/>
    <col min="14858" max="14858" width="6.6328125" style="1495" customWidth="1"/>
    <col min="14859" max="14859" width="13.6328125" style="1495" customWidth="1"/>
    <col min="14860" max="15104" width="9.6328125" style="1495"/>
    <col min="15105" max="15105" width="10" style="1495" customWidth="1"/>
    <col min="15106" max="15106" width="20.54296875" style="1495" customWidth="1"/>
    <col min="15107" max="15107" width="2.6328125" style="1495" customWidth="1"/>
    <col min="15108" max="15108" width="18.6328125" style="1495" customWidth="1"/>
    <col min="15109" max="15111" width="9.6328125" style="1495" customWidth="1"/>
    <col min="15112" max="15112" width="15.6328125" style="1495" customWidth="1"/>
    <col min="15113" max="15113" width="12" style="1495" customWidth="1"/>
    <col min="15114" max="15114" width="6.6328125" style="1495" customWidth="1"/>
    <col min="15115" max="15115" width="13.6328125" style="1495" customWidth="1"/>
    <col min="15116" max="15360" width="8.90625" style="1495"/>
    <col min="15361" max="15361" width="10" style="1495" customWidth="1"/>
    <col min="15362" max="15362" width="20.54296875" style="1495" customWidth="1"/>
    <col min="15363" max="15363" width="2.6328125" style="1495" customWidth="1"/>
    <col min="15364" max="15364" width="18.6328125" style="1495" customWidth="1"/>
    <col min="15365" max="15367" width="9.6328125" style="1495" customWidth="1"/>
    <col min="15368" max="15368" width="15.6328125" style="1495" customWidth="1"/>
    <col min="15369" max="15369" width="12" style="1495" customWidth="1"/>
    <col min="15370" max="15370" width="6.6328125" style="1495" customWidth="1"/>
    <col min="15371" max="15371" width="13.6328125" style="1495" customWidth="1"/>
    <col min="15372" max="15616" width="9.6328125" style="1495"/>
    <col min="15617" max="15617" width="10" style="1495" customWidth="1"/>
    <col min="15618" max="15618" width="20.54296875" style="1495" customWidth="1"/>
    <col min="15619" max="15619" width="2.6328125" style="1495" customWidth="1"/>
    <col min="15620" max="15620" width="18.6328125" style="1495" customWidth="1"/>
    <col min="15621" max="15623" width="9.6328125" style="1495" customWidth="1"/>
    <col min="15624" max="15624" width="15.6328125" style="1495" customWidth="1"/>
    <col min="15625" max="15625" width="12" style="1495" customWidth="1"/>
    <col min="15626" max="15626" width="6.6328125" style="1495" customWidth="1"/>
    <col min="15627" max="15627" width="13.6328125" style="1495" customWidth="1"/>
    <col min="15628" max="15872" width="9.6328125" style="1495"/>
    <col min="15873" max="15873" width="10" style="1495" customWidth="1"/>
    <col min="15874" max="15874" width="20.54296875" style="1495" customWidth="1"/>
    <col min="15875" max="15875" width="2.6328125" style="1495" customWidth="1"/>
    <col min="15876" max="15876" width="18.6328125" style="1495" customWidth="1"/>
    <col min="15877" max="15879" width="9.6328125" style="1495" customWidth="1"/>
    <col min="15880" max="15880" width="15.6328125" style="1495" customWidth="1"/>
    <col min="15881" max="15881" width="12" style="1495" customWidth="1"/>
    <col min="15882" max="15882" width="6.6328125" style="1495" customWidth="1"/>
    <col min="15883" max="15883" width="13.6328125" style="1495" customWidth="1"/>
    <col min="15884" max="16128" width="9.6328125" style="1495"/>
    <col min="16129" max="16129" width="10" style="1495" customWidth="1"/>
    <col min="16130" max="16130" width="20.54296875" style="1495" customWidth="1"/>
    <col min="16131" max="16131" width="2.6328125" style="1495" customWidth="1"/>
    <col min="16132" max="16132" width="18.6328125" style="1495" customWidth="1"/>
    <col min="16133" max="16135" width="9.6328125" style="1495" customWidth="1"/>
    <col min="16136" max="16136" width="15.6328125" style="1495" customWidth="1"/>
    <col min="16137" max="16137" width="12" style="1495" customWidth="1"/>
    <col min="16138" max="16138" width="6.6328125" style="1495" customWidth="1"/>
    <col min="16139" max="16139" width="13.6328125" style="1495" customWidth="1"/>
    <col min="16140" max="16384" width="8.90625" style="1495"/>
  </cols>
  <sheetData>
    <row r="6" spans="1:11">
      <c r="A6" s="1538" t="s">
        <v>1813</v>
      </c>
      <c r="B6" s="1538"/>
      <c r="C6" s="1538"/>
      <c r="D6" s="1538"/>
      <c r="E6" s="1538"/>
      <c r="F6" s="1538"/>
      <c r="G6" s="1538"/>
      <c r="H6" s="1538"/>
      <c r="I6" s="1539" t="s">
        <v>1814</v>
      </c>
      <c r="J6" s="1494"/>
    </row>
    <row r="7" spans="1:11">
      <c r="A7" s="1538" t="s">
        <v>1815</v>
      </c>
      <c r="B7" s="1540"/>
      <c r="C7" s="1540"/>
      <c r="D7" s="1540"/>
      <c r="E7" s="1540"/>
      <c r="F7" s="1540"/>
      <c r="G7" s="1540"/>
      <c r="H7" s="1540"/>
      <c r="I7" s="1539" t="s">
        <v>1816</v>
      </c>
      <c r="J7" s="1494"/>
    </row>
    <row r="8" spans="1:11">
      <c r="A8" s="1538" t="s">
        <v>1817</v>
      </c>
      <c r="B8" s="1540"/>
      <c r="C8" s="1540"/>
      <c r="D8" s="1540"/>
      <c r="E8" s="1540"/>
      <c r="F8" s="1540"/>
      <c r="G8" s="1540"/>
      <c r="H8" s="1540"/>
      <c r="I8" s="1540"/>
      <c r="J8" s="1494"/>
    </row>
    <row r="9" spans="1:11">
      <c r="A9" s="1538" t="s">
        <v>1818</v>
      </c>
      <c r="B9" s="1540"/>
      <c r="C9" s="1540"/>
      <c r="D9" s="1540"/>
      <c r="E9" s="1540"/>
      <c r="F9" s="1540"/>
      <c r="G9" s="1540"/>
      <c r="H9" s="1540"/>
      <c r="I9" s="1540"/>
      <c r="J9" s="1494"/>
    </row>
    <row r="10" spans="1:11" ht="12.9" customHeight="1" thickBot="1">
      <c r="A10" s="1492"/>
      <c r="B10" s="1492"/>
      <c r="C10" s="1492"/>
      <c r="D10" s="1492"/>
      <c r="E10" s="1492"/>
      <c r="F10" s="1492"/>
      <c r="G10" s="1492"/>
      <c r="H10" s="1492"/>
      <c r="I10" s="1492"/>
      <c r="J10" s="1496"/>
    </row>
    <row r="11" spans="1:11" ht="15.9" customHeight="1" thickTop="1">
      <c r="A11" s="1497" t="s">
        <v>1350</v>
      </c>
      <c r="B11" s="1498"/>
      <c r="C11" s="1498"/>
      <c r="D11" s="1498"/>
      <c r="E11" s="1498"/>
      <c r="F11" s="1498"/>
      <c r="G11" s="1498"/>
      <c r="H11" s="1498"/>
      <c r="I11" s="1498"/>
      <c r="J11" s="1499"/>
    </row>
    <row r="12" spans="1:11" ht="14.1" customHeight="1" thickBot="1">
      <c r="A12" s="1500" t="s">
        <v>2427</v>
      </c>
      <c r="B12" s="1492"/>
      <c r="C12" s="1492"/>
      <c r="D12" s="1492"/>
      <c r="E12" s="1492"/>
      <c r="F12" s="1492"/>
      <c r="G12" s="1492"/>
      <c r="H12" s="1492"/>
      <c r="I12" s="1492"/>
      <c r="J12" s="1499"/>
    </row>
    <row r="13" spans="1:11" ht="14.1" customHeight="1" thickTop="1">
      <c r="A13" s="1501"/>
      <c r="B13" s="1502"/>
      <c r="C13" s="1502"/>
      <c r="D13" s="1502"/>
      <c r="E13" s="1502"/>
      <c r="F13" s="1502"/>
      <c r="G13" s="1502"/>
      <c r="H13" s="1502"/>
      <c r="I13" s="1502"/>
      <c r="J13" s="1503"/>
    </row>
    <row r="14" spans="1:11">
      <c r="A14" s="1493" t="s">
        <v>1351</v>
      </c>
      <c r="B14" s="1492"/>
      <c r="C14" s="1492"/>
      <c r="D14" s="1492"/>
      <c r="E14" s="1493"/>
      <c r="F14" s="1493"/>
      <c r="G14" s="1493"/>
      <c r="H14" s="1492"/>
      <c r="I14" s="1492"/>
      <c r="J14" s="1504"/>
    </row>
    <row r="15" spans="1:11" ht="8.25" customHeight="1">
      <c r="J15" s="1504"/>
    </row>
    <row r="16" spans="1:11" ht="5.0999999999999996" customHeight="1">
      <c r="A16" s="1505"/>
      <c r="B16" s="1506"/>
      <c r="C16" s="1506"/>
      <c r="D16" s="1506"/>
      <c r="E16" s="1506"/>
      <c r="F16" s="1506"/>
      <c r="G16" s="1506"/>
      <c r="H16" s="1506"/>
      <c r="I16" s="1506"/>
      <c r="J16" s="1507"/>
      <c r="K16" s="1506"/>
    </row>
    <row r="17" spans="1:255" ht="12.75" customHeight="1">
      <c r="A17" s="1505" t="s">
        <v>1355</v>
      </c>
      <c r="B17" s="1508"/>
      <c r="C17" s="1508"/>
      <c r="D17" s="1515"/>
      <c r="E17" s="1515"/>
      <c r="F17" s="1515"/>
      <c r="G17" s="1515"/>
      <c r="H17" s="1515"/>
      <c r="I17" s="1515"/>
      <c r="J17" s="1510"/>
      <c r="K17" s="1506"/>
    </row>
    <row r="18" spans="1:255" ht="6" customHeight="1">
      <c r="B18" s="1508"/>
      <c r="C18" s="1508"/>
      <c r="D18" s="1508"/>
      <c r="E18" s="1508"/>
      <c r="F18" s="1508"/>
      <c r="G18" s="1508"/>
      <c r="H18" s="1508"/>
      <c r="I18" s="1508"/>
      <c r="J18" s="1510"/>
      <c r="K18" s="1506"/>
    </row>
    <row r="19" spans="1:255" ht="12.9" customHeight="1">
      <c r="A19" s="1505"/>
      <c r="B19" s="1527" t="s">
        <v>1356</v>
      </c>
      <c r="D19" s="1517" t="s">
        <v>1357</v>
      </c>
      <c r="E19" s="1508"/>
      <c r="F19" s="1508"/>
      <c r="G19" s="1508"/>
      <c r="H19" s="1508"/>
      <c r="I19" s="1508"/>
      <c r="J19" s="1510">
        <v>65</v>
      </c>
      <c r="K19" s="1506"/>
    </row>
    <row r="20" spans="1:255" ht="12.9" customHeight="1">
      <c r="A20" s="1505"/>
      <c r="B20" s="1527" t="s">
        <v>1358</v>
      </c>
      <c r="D20" s="1516" t="s">
        <v>1359</v>
      </c>
      <c r="E20" s="1512"/>
      <c r="F20" s="1512"/>
      <c r="G20" s="1512"/>
      <c r="H20" s="1512"/>
      <c r="I20" s="1512"/>
      <c r="J20" s="1510">
        <v>66</v>
      </c>
      <c r="K20" s="1506"/>
    </row>
    <row r="21" spans="1:255" ht="12.9" customHeight="1">
      <c r="A21" s="1505"/>
      <c r="B21" s="1527" t="s">
        <v>1360</v>
      </c>
      <c r="D21" s="1516" t="s">
        <v>1359</v>
      </c>
      <c r="E21" s="1512"/>
      <c r="F21" s="1512"/>
      <c r="G21" s="1512"/>
      <c r="H21" s="1512"/>
      <c r="I21" s="1512"/>
      <c r="J21" s="1510">
        <v>67</v>
      </c>
      <c r="K21" s="1506"/>
    </row>
    <row r="22" spans="1:255" ht="12.9" customHeight="1">
      <c r="A22" s="1505"/>
      <c r="B22" s="1527" t="s">
        <v>1361</v>
      </c>
      <c r="D22" s="1516" t="s">
        <v>2462</v>
      </c>
      <c r="E22" s="1512"/>
      <c r="F22" s="1512"/>
      <c r="G22" s="1512"/>
      <c r="H22" s="1512"/>
      <c r="I22" s="1512"/>
      <c r="J22" s="1510">
        <v>69</v>
      </c>
      <c r="K22" s="1506"/>
    </row>
    <row r="23" spans="1:255" ht="12.9" customHeight="1">
      <c r="A23" s="1505"/>
      <c r="B23" s="1527" t="s">
        <v>1362</v>
      </c>
      <c r="D23" s="1516" t="s">
        <v>1363</v>
      </c>
      <c r="E23" s="1512"/>
      <c r="F23" s="1512"/>
      <c r="G23" s="1512"/>
      <c r="H23" s="1512"/>
      <c r="I23" s="1512"/>
      <c r="J23" s="1510">
        <v>70</v>
      </c>
      <c r="K23" s="1506"/>
    </row>
    <row r="24" spans="1:255" ht="12.9" customHeight="1">
      <c r="A24" s="1505"/>
      <c r="B24" s="1527" t="s">
        <v>1364</v>
      </c>
      <c r="D24" s="1516" t="s">
        <v>2428</v>
      </c>
      <c r="E24" s="1514"/>
      <c r="F24" s="1514"/>
      <c r="G24" s="1514"/>
      <c r="H24" s="1514"/>
      <c r="I24" s="1514"/>
      <c r="J24" s="1510">
        <v>72</v>
      </c>
      <c r="K24" s="1506"/>
    </row>
    <row r="25" spans="1:255" ht="12.9" customHeight="1">
      <c r="A25" s="1505"/>
      <c r="B25" s="1527" t="s">
        <v>2569</v>
      </c>
      <c r="D25" s="1518" t="s">
        <v>2429</v>
      </c>
      <c r="E25" s="1511"/>
      <c r="F25" s="1511"/>
      <c r="G25" s="1511"/>
      <c r="H25" s="1511"/>
      <c r="I25" s="1511"/>
      <c r="J25" s="1510">
        <v>75</v>
      </c>
      <c r="K25" s="1506"/>
    </row>
    <row r="26" spans="1:255" ht="12.9" customHeight="1">
      <c r="A26" s="1505"/>
      <c r="B26" s="1527" t="s">
        <v>1365</v>
      </c>
      <c r="D26" s="1519" t="s">
        <v>1849</v>
      </c>
      <c r="E26" s="1515"/>
      <c r="F26" s="1515"/>
      <c r="G26" s="1515"/>
      <c r="H26" s="1515"/>
      <c r="I26" s="1515"/>
      <c r="J26" s="1510">
        <v>76</v>
      </c>
      <c r="K26" s="1506"/>
    </row>
    <row r="27" spans="1:255" ht="12.9" customHeight="1">
      <c r="A27" s="1505"/>
      <c r="B27" s="1508"/>
      <c r="D27" s="1520" t="s">
        <v>2430</v>
      </c>
      <c r="E27" s="1509"/>
      <c r="F27" s="1509"/>
      <c r="G27" s="1509"/>
      <c r="H27" s="1509"/>
      <c r="I27" s="1509"/>
      <c r="J27" s="1510"/>
      <c r="K27" s="1506"/>
    </row>
    <row r="28" spans="1:255" ht="12.9" customHeight="1">
      <c r="A28" s="1505"/>
      <c r="B28" s="1527" t="s">
        <v>1367</v>
      </c>
      <c r="C28" s="1521"/>
      <c r="D28" s="1509" t="s">
        <v>2399</v>
      </c>
      <c r="E28" s="1708"/>
      <c r="F28" s="1708"/>
      <c r="G28" s="1708"/>
      <c r="H28" s="1708"/>
      <c r="I28" s="1708"/>
      <c r="J28" s="1510">
        <v>79</v>
      </c>
      <c r="K28" s="1506"/>
    </row>
    <row r="29" spans="1:255" ht="1.5" customHeight="1">
      <c r="J29" s="1504"/>
      <c r="K29" s="1506"/>
    </row>
    <row r="30" spans="1:255" ht="6" customHeight="1">
      <c r="A30" s="1505"/>
      <c r="B30" s="1508"/>
      <c r="C30" s="1521"/>
      <c r="D30" s="1515"/>
      <c r="E30" s="1515"/>
      <c r="F30" s="1515"/>
      <c r="G30" s="1515"/>
      <c r="H30" s="1515"/>
      <c r="I30" s="1515"/>
      <c r="J30" s="1510"/>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U30" s="1506"/>
      <c r="AV30" s="1506"/>
      <c r="AW30" s="1506"/>
      <c r="AX30" s="1506"/>
      <c r="AY30" s="1506"/>
      <c r="AZ30" s="1506"/>
      <c r="BA30" s="1506"/>
      <c r="BB30" s="1506"/>
      <c r="BC30" s="1506"/>
      <c r="BD30" s="1506"/>
      <c r="BE30" s="1506"/>
      <c r="BF30" s="1506"/>
      <c r="BG30" s="1506"/>
      <c r="BH30" s="1506"/>
      <c r="BI30" s="1506"/>
      <c r="BJ30" s="1506"/>
      <c r="BK30" s="1506"/>
      <c r="BL30" s="1506"/>
      <c r="BM30" s="1506"/>
      <c r="BN30" s="1506"/>
      <c r="BO30" s="1506"/>
      <c r="BP30" s="1506"/>
      <c r="BQ30" s="1506"/>
      <c r="BR30" s="1506"/>
      <c r="BS30" s="1506"/>
      <c r="BT30" s="1506"/>
      <c r="BU30" s="1506"/>
      <c r="BV30" s="1506"/>
      <c r="BW30" s="1506"/>
      <c r="BX30" s="1506"/>
      <c r="BY30" s="1506"/>
      <c r="BZ30" s="1506"/>
      <c r="CA30" s="1506"/>
      <c r="CB30" s="1506"/>
      <c r="CC30" s="1506"/>
      <c r="CD30" s="1506"/>
      <c r="CE30" s="1506"/>
      <c r="CF30" s="1506"/>
      <c r="CG30" s="1506"/>
      <c r="CH30" s="1506"/>
      <c r="CI30" s="1506"/>
      <c r="CJ30" s="1506"/>
      <c r="CK30" s="1506"/>
      <c r="CL30" s="1506"/>
      <c r="CM30" s="1506"/>
      <c r="CN30" s="1506"/>
      <c r="CO30" s="1506"/>
      <c r="CP30" s="1506"/>
      <c r="CQ30" s="1506"/>
      <c r="CR30" s="1506"/>
      <c r="CS30" s="1506"/>
      <c r="CT30" s="1506"/>
      <c r="CU30" s="1506"/>
      <c r="CV30" s="1506"/>
      <c r="CW30" s="1506"/>
      <c r="CX30" s="1506"/>
      <c r="CY30" s="1506"/>
      <c r="CZ30" s="1506"/>
      <c r="DA30" s="1506"/>
      <c r="DB30" s="1506"/>
      <c r="DC30" s="1506"/>
      <c r="DD30" s="1506"/>
      <c r="DE30" s="1506"/>
      <c r="DF30" s="1506"/>
      <c r="DG30" s="1506"/>
      <c r="DH30" s="1506"/>
      <c r="DI30" s="1506"/>
      <c r="DJ30" s="1506"/>
      <c r="DK30" s="1506"/>
      <c r="DL30" s="1506"/>
      <c r="DM30" s="1506"/>
      <c r="DN30" s="1506"/>
      <c r="DO30" s="1506"/>
      <c r="DP30" s="1506"/>
      <c r="DQ30" s="1506"/>
      <c r="DR30" s="1506"/>
      <c r="DS30" s="1506"/>
      <c r="DT30" s="1506"/>
      <c r="DU30" s="1506"/>
      <c r="DV30" s="1506"/>
      <c r="DW30" s="1506"/>
      <c r="DX30" s="1506"/>
      <c r="DY30" s="1506"/>
      <c r="DZ30" s="1506"/>
      <c r="EA30" s="1506"/>
      <c r="EB30" s="1506"/>
      <c r="EC30" s="1506"/>
      <c r="ED30" s="1506"/>
      <c r="EE30" s="1506"/>
      <c r="EF30" s="1506"/>
      <c r="EG30" s="1506"/>
      <c r="EH30" s="1506"/>
      <c r="EI30" s="1506"/>
      <c r="EJ30" s="1506"/>
      <c r="EK30" s="1506"/>
      <c r="EL30" s="1506"/>
      <c r="EM30" s="1506"/>
      <c r="EN30" s="1506"/>
      <c r="EO30" s="1506"/>
      <c r="EP30" s="1506"/>
      <c r="EQ30" s="1506"/>
      <c r="ER30" s="1506"/>
      <c r="ES30" s="1506"/>
      <c r="ET30" s="1506"/>
      <c r="EU30" s="1506"/>
      <c r="EV30" s="1506"/>
      <c r="EW30" s="1506"/>
      <c r="EX30" s="1506"/>
      <c r="EY30" s="1506"/>
      <c r="EZ30" s="1506"/>
      <c r="FA30" s="1506"/>
      <c r="FB30" s="1506"/>
      <c r="FC30" s="1506"/>
      <c r="FD30" s="1506"/>
      <c r="FE30" s="1506"/>
      <c r="FF30" s="1506"/>
      <c r="FG30" s="1506"/>
      <c r="FH30" s="1506"/>
      <c r="FI30" s="1506"/>
      <c r="FJ30" s="1506"/>
      <c r="FK30" s="1506"/>
      <c r="FL30" s="1506"/>
      <c r="FM30" s="1506"/>
      <c r="FN30" s="1506"/>
      <c r="FO30" s="1506"/>
      <c r="FP30" s="1506"/>
      <c r="FQ30" s="1506"/>
      <c r="FR30" s="1506"/>
      <c r="FS30" s="1506"/>
      <c r="FT30" s="1506"/>
      <c r="FU30" s="1506"/>
      <c r="FV30" s="1506"/>
      <c r="FW30" s="1506"/>
      <c r="FX30" s="1506"/>
      <c r="FY30" s="1506"/>
      <c r="FZ30" s="1506"/>
      <c r="GA30" s="1506"/>
      <c r="GB30" s="1506"/>
      <c r="GC30" s="1506"/>
      <c r="GD30" s="1506"/>
      <c r="GE30" s="1506"/>
      <c r="GF30" s="1506"/>
      <c r="GG30" s="1506"/>
      <c r="GH30" s="1506"/>
      <c r="GI30" s="1506"/>
      <c r="GJ30" s="1506"/>
      <c r="GK30" s="1506"/>
      <c r="GL30" s="1506"/>
      <c r="GM30" s="1506"/>
      <c r="GN30" s="1506"/>
      <c r="GO30" s="1506"/>
      <c r="GP30" s="1506"/>
      <c r="GQ30" s="1506"/>
      <c r="GR30" s="1506"/>
      <c r="GS30" s="1506"/>
      <c r="GT30" s="1506"/>
      <c r="GU30" s="1506"/>
      <c r="GV30" s="1506"/>
      <c r="GW30" s="1506"/>
      <c r="GX30" s="1506"/>
      <c r="GY30" s="1506"/>
      <c r="GZ30" s="1506"/>
      <c r="HA30" s="1506"/>
      <c r="HB30" s="1506"/>
      <c r="HC30" s="1506"/>
      <c r="HD30" s="1506"/>
      <c r="HE30" s="1506"/>
      <c r="HF30" s="1506"/>
      <c r="HG30" s="1506"/>
      <c r="HH30" s="1506"/>
      <c r="HI30" s="1506"/>
      <c r="HJ30" s="1506"/>
      <c r="HK30" s="1506"/>
      <c r="HL30" s="1506"/>
      <c r="HM30" s="1506"/>
      <c r="HN30" s="1506"/>
      <c r="HO30" s="1506"/>
      <c r="HP30" s="1506"/>
      <c r="HQ30" s="1506"/>
      <c r="HR30" s="1506"/>
      <c r="HS30" s="1506"/>
      <c r="HT30" s="1506"/>
      <c r="HU30" s="1506"/>
      <c r="HV30" s="1506"/>
      <c r="HW30" s="1506"/>
      <c r="HX30" s="1506"/>
      <c r="HY30" s="1506"/>
      <c r="HZ30" s="1506"/>
      <c r="IA30" s="1506"/>
      <c r="IB30" s="1506"/>
      <c r="IC30" s="1506"/>
      <c r="ID30" s="1506"/>
      <c r="IE30" s="1506"/>
      <c r="IF30" s="1506"/>
      <c r="IG30" s="1506"/>
      <c r="IH30" s="1506"/>
      <c r="II30" s="1506"/>
      <c r="IJ30" s="1506"/>
      <c r="IK30" s="1506"/>
      <c r="IL30" s="1506"/>
      <c r="IM30" s="1506"/>
      <c r="IN30" s="1506"/>
      <c r="IO30" s="1506"/>
      <c r="IP30" s="1506"/>
      <c r="IQ30" s="1506"/>
      <c r="IR30" s="1506"/>
      <c r="IS30" s="1506"/>
      <c r="IT30" s="1506"/>
      <c r="IU30" s="1506"/>
    </row>
    <row r="31" spans="1:255" ht="12.75" customHeight="1">
      <c r="A31" s="1505"/>
      <c r="B31" s="1508"/>
      <c r="C31" s="1521" t="s">
        <v>1368</v>
      </c>
      <c r="D31" s="1508"/>
      <c r="E31" s="1508"/>
      <c r="F31" s="1508"/>
      <c r="G31" s="1508"/>
      <c r="H31" s="1508"/>
      <c r="I31" s="1508"/>
      <c r="J31" s="1510"/>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1506"/>
      <c r="AO31" s="1506"/>
      <c r="AP31" s="1506"/>
      <c r="AQ31" s="1506"/>
      <c r="AR31" s="1506"/>
      <c r="AS31" s="1506"/>
      <c r="AT31" s="1506"/>
      <c r="AU31" s="1506"/>
      <c r="AV31" s="1506"/>
      <c r="AW31" s="1506"/>
      <c r="AX31" s="1506"/>
      <c r="AY31" s="1506"/>
      <c r="AZ31" s="1506"/>
      <c r="BA31" s="1506"/>
      <c r="BB31" s="1506"/>
      <c r="BC31" s="1506"/>
      <c r="BD31" s="1506"/>
      <c r="BE31" s="1506"/>
      <c r="BF31" s="1506"/>
      <c r="BG31" s="1506"/>
      <c r="BH31" s="1506"/>
      <c r="BI31" s="1506"/>
      <c r="BJ31" s="1506"/>
      <c r="BK31" s="1506"/>
      <c r="BL31" s="1506"/>
      <c r="BM31" s="1506"/>
      <c r="BN31" s="1506"/>
      <c r="BO31" s="1506"/>
      <c r="BP31" s="1506"/>
      <c r="BQ31" s="1506"/>
      <c r="BR31" s="1506"/>
      <c r="BS31" s="1506"/>
      <c r="BT31" s="1506"/>
      <c r="BU31" s="1506"/>
      <c r="BV31" s="1506"/>
      <c r="BW31" s="1506"/>
      <c r="BX31" s="1506"/>
      <c r="BY31" s="1506"/>
      <c r="BZ31" s="1506"/>
      <c r="CA31" s="1506"/>
      <c r="CB31" s="1506"/>
      <c r="CC31" s="1506"/>
      <c r="CD31" s="1506"/>
      <c r="CE31" s="1506"/>
      <c r="CF31" s="1506"/>
      <c r="CG31" s="1506"/>
      <c r="CH31" s="1506"/>
      <c r="CI31" s="1506"/>
      <c r="CJ31" s="1506"/>
      <c r="CK31" s="1506"/>
      <c r="CL31" s="1506"/>
      <c r="CM31" s="1506"/>
      <c r="CN31" s="1506"/>
      <c r="CO31" s="1506"/>
      <c r="CP31" s="1506"/>
      <c r="CQ31" s="1506"/>
      <c r="CR31" s="1506"/>
      <c r="CS31" s="1506"/>
      <c r="CT31" s="1506"/>
      <c r="CU31" s="1506"/>
      <c r="CV31" s="1506"/>
      <c r="CW31" s="1506"/>
      <c r="CX31" s="1506"/>
      <c r="CY31" s="1506"/>
      <c r="CZ31" s="1506"/>
      <c r="DA31" s="1506"/>
      <c r="DB31" s="1506"/>
      <c r="DC31" s="1506"/>
      <c r="DD31" s="1506"/>
      <c r="DE31" s="1506"/>
      <c r="DF31" s="1506"/>
      <c r="DG31" s="1506"/>
      <c r="DH31" s="1506"/>
      <c r="DI31" s="1506"/>
      <c r="DJ31" s="1506"/>
      <c r="DK31" s="1506"/>
      <c r="DL31" s="1506"/>
      <c r="DM31" s="1506"/>
      <c r="DN31" s="1506"/>
      <c r="DO31" s="1506"/>
      <c r="DP31" s="1506"/>
      <c r="DQ31" s="1506"/>
      <c r="DR31" s="1506"/>
      <c r="DS31" s="1506"/>
      <c r="DT31" s="1506"/>
      <c r="DU31" s="1506"/>
      <c r="DV31" s="1506"/>
      <c r="DW31" s="1506"/>
      <c r="DX31" s="1506"/>
      <c r="DY31" s="1506"/>
      <c r="DZ31" s="1506"/>
      <c r="EA31" s="1506"/>
      <c r="EB31" s="1506"/>
      <c r="EC31" s="1506"/>
      <c r="ED31" s="1506"/>
      <c r="EE31" s="1506"/>
      <c r="EF31" s="1506"/>
      <c r="EG31" s="1506"/>
      <c r="EH31" s="1506"/>
      <c r="EI31" s="1506"/>
      <c r="EJ31" s="1506"/>
      <c r="EK31" s="1506"/>
      <c r="EL31" s="1506"/>
      <c r="EM31" s="1506"/>
      <c r="EN31" s="1506"/>
      <c r="EO31" s="1506"/>
      <c r="EP31" s="1506"/>
      <c r="EQ31" s="1506"/>
      <c r="ER31" s="1506"/>
      <c r="ES31" s="1506"/>
      <c r="ET31" s="1506"/>
      <c r="EU31" s="1506"/>
      <c r="EV31" s="1506"/>
      <c r="EW31" s="1506"/>
      <c r="EX31" s="1506"/>
      <c r="EY31" s="1506"/>
      <c r="EZ31" s="1506"/>
      <c r="FA31" s="1506"/>
      <c r="FB31" s="1506"/>
      <c r="FC31" s="1506"/>
      <c r="FD31" s="1506"/>
      <c r="FE31" s="1506"/>
      <c r="FF31" s="1506"/>
      <c r="FG31" s="1506"/>
      <c r="FH31" s="1506"/>
      <c r="FI31" s="1506"/>
      <c r="FJ31" s="1506"/>
      <c r="FK31" s="1506"/>
      <c r="FL31" s="1506"/>
      <c r="FM31" s="1506"/>
      <c r="FN31" s="1506"/>
      <c r="FO31" s="1506"/>
      <c r="FP31" s="1506"/>
      <c r="FQ31" s="1506"/>
      <c r="FR31" s="1506"/>
      <c r="FS31" s="1506"/>
      <c r="FT31" s="1506"/>
      <c r="FU31" s="1506"/>
      <c r="FV31" s="1506"/>
      <c r="FW31" s="1506"/>
      <c r="FX31" s="1506"/>
      <c r="FY31" s="1506"/>
      <c r="FZ31" s="1506"/>
      <c r="GA31" s="1506"/>
      <c r="GB31" s="1506"/>
      <c r="GC31" s="1506"/>
      <c r="GD31" s="1506"/>
      <c r="GE31" s="1506"/>
      <c r="GF31" s="1506"/>
      <c r="GG31" s="1506"/>
      <c r="GH31" s="1506"/>
      <c r="GI31" s="1506"/>
      <c r="GJ31" s="1506"/>
      <c r="GK31" s="1506"/>
      <c r="GL31" s="1506"/>
      <c r="GM31" s="1506"/>
      <c r="GN31" s="1506"/>
      <c r="GO31" s="1506"/>
      <c r="GP31" s="1506"/>
      <c r="GQ31" s="1506"/>
      <c r="GR31" s="1506"/>
      <c r="GS31" s="1506"/>
      <c r="GT31" s="1506"/>
      <c r="GU31" s="1506"/>
      <c r="GV31" s="1506"/>
      <c r="GW31" s="1506"/>
      <c r="GX31" s="1506"/>
      <c r="GY31" s="1506"/>
      <c r="GZ31" s="1506"/>
      <c r="HA31" s="1506"/>
      <c r="HB31" s="1506"/>
      <c r="HC31" s="1506"/>
      <c r="HD31" s="1506"/>
      <c r="HE31" s="1506"/>
      <c r="HF31" s="1506"/>
      <c r="HG31" s="1506"/>
      <c r="HH31" s="1506"/>
      <c r="HI31" s="1506"/>
      <c r="HJ31" s="1506"/>
      <c r="HK31" s="1506"/>
      <c r="HL31" s="1506"/>
      <c r="HM31" s="1506"/>
      <c r="HN31" s="1506"/>
      <c r="HO31" s="1506"/>
      <c r="HP31" s="1506"/>
      <c r="HQ31" s="1506"/>
      <c r="HR31" s="1506"/>
      <c r="HS31" s="1506"/>
      <c r="HT31" s="1506"/>
      <c r="HU31" s="1506"/>
      <c r="HV31" s="1506"/>
      <c r="HW31" s="1506"/>
      <c r="HX31" s="1506"/>
      <c r="HY31" s="1506"/>
      <c r="HZ31" s="1506"/>
      <c r="IA31" s="1506"/>
      <c r="IB31" s="1506"/>
      <c r="IC31" s="1506"/>
      <c r="ID31" s="1506"/>
      <c r="IE31" s="1506"/>
      <c r="IF31" s="1506"/>
      <c r="IG31" s="1506"/>
      <c r="IH31" s="1506"/>
      <c r="II31" s="1506"/>
      <c r="IJ31" s="1506"/>
      <c r="IK31" s="1506"/>
      <c r="IL31" s="1506"/>
      <c r="IM31" s="1506"/>
      <c r="IN31" s="1506"/>
      <c r="IO31" s="1506"/>
      <c r="IP31" s="1506"/>
      <c r="IQ31" s="1506"/>
      <c r="IR31" s="1506"/>
      <c r="IS31" s="1506"/>
      <c r="IT31" s="1506"/>
      <c r="IU31" s="1506"/>
    </row>
    <row r="32" spans="1:255" ht="12.9" customHeight="1">
      <c r="A32" s="1505"/>
      <c r="B32" s="1527" t="s">
        <v>1369</v>
      </c>
      <c r="C32" s="1521"/>
      <c r="D32" s="1508" t="s">
        <v>1370</v>
      </c>
      <c r="E32" s="1508"/>
      <c r="F32" s="1508"/>
      <c r="G32" s="1508"/>
      <c r="H32" s="1508"/>
      <c r="I32" s="1508"/>
      <c r="J32" s="1510">
        <v>80</v>
      </c>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c r="AL32" s="1506"/>
      <c r="AM32" s="1506"/>
      <c r="AN32" s="1506"/>
      <c r="AO32" s="1506"/>
      <c r="AP32" s="1506"/>
      <c r="AQ32" s="1506"/>
      <c r="AR32" s="1506"/>
      <c r="AS32" s="1506"/>
      <c r="AT32" s="1506"/>
      <c r="AU32" s="1506"/>
      <c r="AV32" s="1506"/>
      <c r="AW32" s="1506"/>
      <c r="AX32" s="1506"/>
      <c r="AY32" s="1506"/>
      <c r="AZ32" s="1506"/>
      <c r="BA32" s="1506"/>
      <c r="BB32" s="1506"/>
      <c r="BC32" s="1506"/>
      <c r="BD32" s="1506"/>
      <c r="BE32" s="1506"/>
      <c r="BF32" s="1506"/>
      <c r="BG32" s="1506"/>
      <c r="BH32" s="1506"/>
      <c r="BI32" s="1506"/>
      <c r="BJ32" s="1506"/>
      <c r="BK32" s="1506"/>
      <c r="BL32" s="1506"/>
      <c r="BM32" s="1506"/>
      <c r="BN32" s="1506"/>
      <c r="BO32" s="1506"/>
      <c r="BP32" s="1506"/>
      <c r="BQ32" s="1506"/>
      <c r="BR32" s="1506"/>
      <c r="BS32" s="1506"/>
      <c r="BT32" s="1506"/>
      <c r="BU32" s="1506"/>
      <c r="BV32" s="1506"/>
      <c r="BW32" s="1506"/>
      <c r="BX32" s="1506"/>
      <c r="BY32" s="1506"/>
      <c r="BZ32" s="1506"/>
      <c r="CA32" s="1506"/>
      <c r="CB32" s="1506"/>
      <c r="CC32" s="1506"/>
      <c r="CD32" s="1506"/>
      <c r="CE32" s="1506"/>
      <c r="CF32" s="1506"/>
      <c r="CG32" s="1506"/>
      <c r="CH32" s="1506"/>
      <c r="CI32" s="1506"/>
      <c r="CJ32" s="1506"/>
      <c r="CK32" s="1506"/>
      <c r="CL32" s="1506"/>
      <c r="CM32" s="1506"/>
      <c r="CN32" s="1506"/>
      <c r="CO32" s="1506"/>
      <c r="CP32" s="1506"/>
      <c r="CQ32" s="1506"/>
      <c r="CR32" s="1506"/>
      <c r="CS32" s="1506"/>
      <c r="CT32" s="1506"/>
      <c r="CU32" s="1506"/>
      <c r="CV32" s="1506"/>
      <c r="CW32" s="1506"/>
      <c r="CX32" s="1506"/>
      <c r="CY32" s="1506"/>
      <c r="CZ32" s="1506"/>
      <c r="DA32" s="1506"/>
      <c r="DB32" s="1506"/>
      <c r="DC32" s="1506"/>
      <c r="DD32" s="1506"/>
      <c r="DE32" s="1506"/>
      <c r="DF32" s="1506"/>
      <c r="DG32" s="1506"/>
      <c r="DH32" s="1506"/>
      <c r="DI32" s="1506"/>
      <c r="DJ32" s="1506"/>
      <c r="DK32" s="1506"/>
      <c r="DL32" s="1506"/>
      <c r="DM32" s="1506"/>
      <c r="DN32" s="1506"/>
      <c r="DO32" s="1506"/>
      <c r="DP32" s="1506"/>
      <c r="DQ32" s="1506"/>
      <c r="DR32" s="1506"/>
      <c r="DS32" s="1506"/>
      <c r="DT32" s="1506"/>
      <c r="DU32" s="1506"/>
      <c r="DV32" s="1506"/>
      <c r="DW32" s="1506"/>
      <c r="DX32" s="1506"/>
      <c r="DY32" s="1506"/>
      <c r="DZ32" s="1506"/>
      <c r="EA32" s="1506"/>
      <c r="EB32" s="1506"/>
      <c r="EC32" s="1506"/>
      <c r="ED32" s="1506"/>
      <c r="EE32" s="1506"/>
      <c r="EF32" s="1506"/>
      <c r="EG32" s="1506"/>
      <c r="EH32" s="1506"/>
      <c r="EI32" s="1506"/>
      <c r="EJ32" s="1506"/>
      <c r="EK32" s="1506"/>
      <c r="EL32" s="1506"/>
      <c r="EM32" s="1506"/>
      <c r="EN32" s="1506"/>
      <c r="EO32" s="1506"/>
      <c r="EP32" s="1506"/>
      <c r="EQ32" s="1506"/>
      <c r="ER32" s="1506"/>
      <c r="ES32" s="1506"/>
      <c r="ET32" s="1506"/>
      <c r="EU32" s="1506"/>
      <c r="EV32" s="1506"/>
      <c r="EW32" s="1506"/>
      <c r="EX32" s="1506"/>
      <c r="EY32" s="1506"/>
      <c r="EZ32" s="1506"/>
      <c r="FA32" s="1506"/>
      <c r="FB32" s="1506"/>
      <c r="FC32" s="1506"/>
      <c r="FD32" s="1506"/>
      <c r="FE32" s="1506"/>
      <c r="FF32" s="1506"/>
      <c r="FG32" s="1506"/>
      <c r="FH32" s="1506"/>
      <c r="FI32" s="1506"/>
      <c r="FJ32" s="1506"/>
      <c r="FK32" s="1506"/>
      <c r="FL32" s="1506"/>
      <c r="FM32" s="1506"/>
      <c r="FN32" s="1506"/>
      <c r="FO32" s="1506"/>
      <c r="FP32" s="1506"/>
      <c r="FQ32" s="1506"/>
      <c r="FR32" s="1506"/>
      <c r="FS32" s="1506"/>
      <c r="FT32" s="1506"/>
      <c r="FU32" s="1506"/>
      <c r="FV32" s="1506"/>
      <c r="FW32" s="1506"/>
      <c r="FX32" s="1506"/>
      <c r="FY32" s="1506"/>
      <c r="FZ32" s="1506"/>
      <c r="GA32" s="1506"/>
      <c r="GB32" s="1506"/>
      <c r="GC32" s="1506"/>
      <c r="GD32" s="1506"/>
      <c r="GE32" s="1506"/>
      <c r="GF32" s="1506"/>
      <c r="GG32" s="1506"/>
      <c r="GH32" s="1506"/>
      <c r="GI32" s="1506"/>
      <c r="GJ32" s="1506"/>
      <c r="GK32" s="1506"/>
      <c r="GL32" s="1506"/>
      <c r="GM32" s="1506"/>
      <c r="GN32" s="1506"/>
      <c r="GO32" s="1506"/>
      <c r="GP32" s="1506"/>
      <c r="GQ32" s="1506"/>
      <c r="GR32" s="1506"/>
      <c r="GS32" s="1506"/>
      <c r="GT32" s="1506"/>
      <c r="GU32" s="1506"/>
      <c r="GV32" s="1506"/>
      <c r="GW32" s="1506"/>
      <c r="GX32" s="1506"/>
      <c r="GY32" s="1506"/>
      <c r="GZ32" s="1506"/>
      <c r="HA32" s="1506"/>
      <c r="HB32" s="1506"/>
      <c r="HC32" s="1506"/>
      <c r="HD32" s="1506"/>
      <c r="HE32" s="1506"/>
      <c r="HF32" s="1506"/>
      <c r="HG32" s="1506"/>
      <c r="HH32" s="1506"/>
      <c r="HI32" s="1506"/>
      <c r="HJ32" s="1506"/>
      <c r="HK32" s="1506"/>
      <c r="HL32" s="1506"/>
      <c r="HM32" s="1506"/>
      <c r="HN32" s="1506"/>
      <c r="HO32" s="1506"/>
      <c r="HP32" s="1506"/>
      <c r="HQ32" s="1506"/>
      <c r="HR32" s="1506"/>
      <c r="HS32" s="1506"/>
      <c r="HT32" s="1506"/>
      <c r="HU32" s="1506"/>
      <c r="HV32" s="1506"/>
      <c r="HW32" s="1506"/>
      <c r="HX32" s="1506"/>
      <c r="HY32" s="1506"/>
      <c r="HZ32" s="1506"/>
      <c r="IA32" s="1506"/>
      <c r="IB32" s="1506"/>
      <c r="IC32" s="1506"/>
      <c r="ID32" s="1506"/>
      <c r="IE32" s="1506"/>
      <c r="IF32" s="1506"/>
      <c r="IG32" s="1506"/>
      <c r="IH32" s="1506"/>
      <c r="II32" s="1506"/>
      <c r="IJ32" s="1506"/>
      <c r="IK32" s="1506"/>
      <c r="IL32" s="1506"/>
      <c r="IM32" s="1506"/>
      <c r="IN32" s="1506"/>
      <c r="IO32" s="1506"/>
      <c r="IP32" s="1506"/>
      <c r="IQ32" s="1506"/>
      <c r="IR32" s="1506"/>
      <c r="IS32" s="1506"/>
      <c r="IT32" s="1506"/>
      <c r="IU32" s="1506"/>
    </row>
    <row r="33" spans="1:255" ht="12.9" customHeight="1">
      <c r="A33" s="1505"/>
      <c r="B33" s="1527" t="s">
        <v>1371</v>
      </c>
      <c r="C33" s="1521"/>
      <c r="D33" s="1514" t="s">
        <v>1372</v>
      </c>
      <c r="E33" s="1514"/>
      <c r="F33" s="1514"/>
      <c r="G33" s="1514"/>
      <c r="H33" s="1514"/>
      <c r="I33" s="1514"/>
      <c r="J33" s="1510">
        <v>81</v>
      </c>
      <c r="K33" s="1506"/>
      <c r="L33" s="1506"/>
      <c r="M33" s="1506"/>
      <c r="N33" s="1506"/>
      <c r="O33" s="1506"/>
      <c r="P33" s="1506"/>
      <c r="Q33" s="1506"/>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c r="AU33" s="1506"/>
      <c r="AV33" s="1506"/>
      <c r="AW33" s="1506"/>
      <c r="AX33" s="1506"/>
      <c r="AY33" s="1506"/>
      <c r="AZ33" s="1506"/>
      <c r="BA33" s="1506"/>
      <c r="BB33" s="1506"/>
      <c r="BC33" s="1506"/>
      <c r="BD33" s="1506"/>
      <c r="BE33" s="1506"/>
      <c r="BF33" s="1506"/>
      <c r="BG33" s="1506"/>
      <c r="BH33" s="1506"/>
      <c r="BI33" s="1506"/>
      <c r="BJ33" s="1506"/>
      <c r="BK33" s="1506"/>
      <c r="BL33" s="1506"/>
      <c r="BM33" s="1506"/>
      <c r="BN33" s="1506"/>
      <c r="BO33" s="1506"/>
      <c r="BP33" s="1506"/>
      <c r="BQ33" s="1506"/>
      <c r="BR33" s="1506"/>
      <c r="BS33" s="1506"/>
      <c r="BT33" s="1506"/>
      <c r="BU33" s="1506"/>
      <c r="BV33" s="1506"/>
      <c r="BW33" s="1506"/>
      <c r="BX33" s="1506"/>
      <c r="BY33" s="1506"/>
      <c r="BZ33" s="1506"/>
      <c r="CA33" s="1506"/>
      <c r="CB33" s="1506"/>
      <c r="CC33" s="1506"/>
      <c r="CD33" s="1506"/>
      <c r="CE33" s="1506"/>
      <c r="CF33" s="1506"/>
      <c r="CG33" s="1506"/>
      <c r="CH33" s="1506"/>
      <c r="CI33" s="1506"/>
      <c r="CJ33" s="1506"/>
      <c r="CK33" s="1506"/>
      <c r="CL33" s="1506"/>
      <c r="CM33" s="1506"/>
      <c r="CN33" s="1506"/>
      <c r="CO33" s="1506"/>
      <c r="CP33" s="1506"/>
      <c r="CQ33" s="1506"/>
      <c r="CR33" s="1506"/>
      <c r="CS33" s="1506"/>
      <c r="CT33" s="1506"/>
      <c r="CU33" s="1506"/>
      <c r="CV33" s="1506"/>
      <c r="CW33" s="1506"/>
      <c r="CX33" s="1506"/>
      <c r="CY33" s="1506"/>
      <c r="CZ33" s="1506"/>
      <c r="DA33" s="1506"/>
      <c r="DB33" s="1506"/>
      <c r="DC33" s="1506"/>
      <c r="DD33" s="1506"/>
      <c r="DE33" s="1506"/>
      <c r="DF33" s="1506"/>
      <c r="DG33" s="1506"/>
      <c r="DH33" s="1506"/>
      <c r="DI33" s="1506"/>
      <c r="DJ33" s="1506"/>
      <c r="DK33" s="1506"/>
      <c r="DL33" s="1506"/>
      <c r="DM33" s="1506"/>
      <c r="DN33" s="1506"/>
      <c r="DO33" s="1506"/>
      <c r="DP33" s="1506"/>
      <c r="DQ33" s="1506"/>
      <c r="DR33" s="1506"/>
      <c r="DS33" s="1506"/>
      <c r="DT33" s="1506"/>
      <c r="DU33" s="1506"/>
      <c r="DV33" s="1506"/>
      <c r="DW33" s="1506"/>
      <c r="DX33" s="1506"/>
      <c r="DY33" s="1506"/>
      <c r="DZ33" s="1506"/>
      <c r="EA33" s="1506"/>
      <c r="EB33" s="1506"/>
      <c r="EC33" s="1506"/>
      <c r="ED33" s="1506"/>
      <c r="EE33" s="1506"/>
      <c r="EF33" s="1506"/>
      <c r="EG33" s="1506"/>
      <c r="EH33" s="1506"/>
      <c r="EI33" s="1506"/>
      <c r="EJ33" s="1506"/>
      <c r="EK33" s="1506"/>
      <c r="EL33" s="1506"/>
      <c r="EM33" s="1506"/>
      <c r="EN33" s="1506"/>
      <c r="EO33" s="1506"/>
      <c r="EP33" s="1506"/>
      <c r="EQ33" s="1506"/>
      <c r="ER33" s="1506"/>
      <c r="ES33" s="1506"/>
      <c r="ET33" s="1506"/>
      <c r="EU33" s="1506"/>
      <c r="EV33" s="1506"/>
      <c r="EW33" s="1506"/>
      <c r="EX33" s="1506"/>
      <c r="EY33" s="1506"/>
      <c r="EZ33" s="1506"/>
      <c r="FA33" s="1506"/>
      <c r="FB33" s="1506"/>
      <c r="FC33" s="1506"/>
      <c r="FD33" s="1506"/>
      <c r="FE33" s="1506"/>
      <c r="FF33" s="1506"/>
      <c r="FG33" s="1506"/>
      <c r="FH33" s="1506"/>
      <c r="FI33" s="1506"/>
      <c r="FJ33" s="1506"/>
      <c r="FK33" s="1506"/>
      <c r="FL33" s="1506"/>
      <c r="FM33" s="1506"/>
      <c r="FN33" s="1506"/>
      <c r="FO33" s="1506"/>
      <c r="FP33" s="1506"/>
      <c r="FQ33" s="1506"/>
      <c r="FR33" s="1506"/>
      <c r="FS33" s="1506"/>
      <c r="FT33" s="1506"/>
      <c r="FU33" s="1506"/>
      <c r="FV33" s="1506"/>
      <c r="FW33" s="1506"/>
      <c r="FX33" s="1506"/>
      <c r="FY33" s="1506"/>
      <c r="FZ33" s="1506"/>
      <c r="GA33" s="1506"/>
      <c r="GB33" s="1506"/>
      <c r="GC33" s="1506"/>
      <c r="GD33" s="1506"/>
      <c r="GE33" s="1506"/>
      <c r="GF33" s="1506"/>
      <c r="GG33" s="1506"/>
      <c r="GH33" s="1506"/>
      <c r="GI33" s="1506"/>
      <c r="GJ33" s="1506"/>
      <c r="GK33" s="1506"/>
      <c r="GL33" s="1506"/>
      <c r="GM33" s="1506"/>
      <c r="GN33" s="1506"/>
      <c r="GO33" s="1506"/>
      <c r="GP33" s="1506"/>
      <c r="GQ33" s="1506"/>
      <c r="GR33" s="1506"/>
      <c r="GS33" s="1506"/>
      <c r="GT33" s="1506"/>
      <c r="GU33" s="1506"/>
      <c r="GV33" s="1506"/>
      <c r="GW33" s="1506"/>
      <c r="GX33" s="1506"/>
      <c r="GY33" s="1506"/>
      <c r="GZ33" s="1506"/>
      <c r="HA33" s="1506"/>
      <c r="HB33" s="1506"/>
      <c r="HC33" s="1506"/>
      <c r="HD33" s="1506"/>
      <c r="HE33" s="1506"/>
      <c r="HF33" s="1506"/>
      <c r="HG33" s="1506"/>
      <c r="HH33" s="1506"/>
      <c r="HI33" s="1506"/>
      <c r="HJ33" s="1506"/>
      <c r="HK33" s="1506"/>
      <c r="HL33" s="1506"/>
      <c r="HM33" s="1506"/>
      <c r="HN33" s="1506"/>
      <c r="HO33" s="1506"/>
      <c r="HP33" s="1506"/>
      <c r="HQ33" s="1506"/>
      <c r="HR33" s="1506"/>
      <c r="HS33" s="1506"/>
      <c r="HT33" s="1506"/>
      <c r="HU33" s="1506"/>
      <c r="HV33" s="1506"/>
      <c r="HW33" s="1506"/>
      <c r="HX33" s="1506"/>
      <c r="HY33" s="1506"/>
      <c r="HZ33" s="1506"/>
      <c r="IA33" s="1506"/>
      <c r="IB33" s="1506"/>
      <c r="IC33" s="1506"/>
      <c r="ID33" s="1506"/>
      <c r="IE33" s="1506"/>
      <c r="IF33" s="1506"/>
      <c r="IG33" s="1506"/>
      <c r="IH33" s="1506"/>
      <c r="II33" s="1506"/>
      <c r="IJ33" s="1506"/>
      <c r="IK33" s="1506"/>
      <c r="IL33" s="1506"/>
      <c r="IM33" s="1506"/>
      <c r="IN33" s="1506"/>
      <c r="IO33" s="1506"/>
      <c r="IP33" s="1506"/>
      <c r="IQ33" s="1506"/>
      <c r="IR33" s="1506"/>
      <c r="IS33" s="1506"/>
      <c r="IT33" s="1506"/>
      <c r="IU33" s="1506"/>
    </row>
    <row r="34" spans="1:255" ht="12.9" customHeight="1">
      <c r="A34" s="1505"/>
      <c r="B34" s="1508"/>
      <c r="C34" s="1521"/>
      <c r="D34" s="1515"/>
      <c r="E34" s="1515"/>
      <c r="F34" s="1515"/>
      <c r="G34" s="1515"/>
      <c r="H34" s="1515"/>
      <c r="I34" s="1515"/>
      <c r="J34" s="1510"/>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c r="AL34" s="1506"/>
      <c r="AM34" s="1506"/>
      <c r="AN34" s="1506"/>
      <c r="AO34" s="1506"/>
      <c r="AP34" s="1506"/>
      <c r="AQ34" s="1506"/>
      <c r="AR34" s="1506"/>
      <c r="AS34" s="1506"/>
      <c r="AT34" s="1506"/>
      <c r="AU34" s="1506"/>
      <c r="AV34" s="1506"/>
      <c r="AW34" s="1506"/>
      <c r="AX34" s="1506"/>
      <c r="AY34" s="1506"/>
      <c r="AZ34" s="1506"/>
      <c r="BA34" s="1506"/>
      <c r="BB34" s="1506"/>
      <c r="BC34" s="1506"/>
      <c r="BD34" s="1506"/>
      <c r="BE34" s="1506"/>
      <c r="BF34" s="1506"/>
      <c r="BG34" s="1506"/>
      <c r="BH34" s="1506"/>
      <c r="BI34" s="1506"/>
      <c r="BJ34" s="1506"/>
      <c r="BK34" s="1506"/>
      <c r="BL34" s="1506"/>
      <c r="BM34" s="1506"/>
      <c r="BN34" s="1506"/>
      <c r="BO34" s="1506"/>
      <c r="BP34" s="1506"/>
      <c r="BQ34" s="1506"/>
      <c r="BR34" s="1506"/>
      <c r="BS34" s="1506"/>
      <c r="BT34" s="1506"/>
      <c r="BU34" s="1506"/>
      <c r="BV34" s="1506"/>
      <c r="BW34" s="1506"/>
      <c r="BX34" s="1506"/>
      <c r="BY34" s="1506"/>
      <c r="BZ34" s="1506"/>
      <c r="CA34" s="1506"/>
      <c r="CB34" s="1506"/>
      <c r="CC34" s="1506"/>
      <c r="CD34" s="1506"/>
      <c r="CE34" s="1506"/>
      <c r="CF34" s="1506"/>
      <c r="CG34" s="1506"/>
      <c r="CH34" s="1506"/>
      <c r="CI34" s="1506"/>
      <c r="CJ34" s="1506"/>
      <c r="CK34" s="1506"/>
      <c r="CL34" s="1506"/>
      <c r="CM34" s="1506"/>
      <c r="CN34" s="1506"/>
      <c r="CO34" s="1506"/>
      <c r="CP34" s="1506"/>
      <c r="CQ34" s="1506"/>
      <c r="CR34" s="1506"/>
      <c r="CS34" s="1506"/>
      <c r="CT34" s="1506"/>
      <c r="CU34" s="1506"/>
      <c r="CV34" s="1506"/>
      <c r="CW34" s="1506"/>
      <c r="CX34" s="1506"/>
      <c r="CY34" s="1506"/>
      <c r="CZ34" s="1506"/>
      <c r="DA34" s="1506"/>
      <c r="DB34" s="1506"/>
      <c r="DC34" s="1506"/>
      <c r="DD34" s="1506"/>
      <c r="DE34" s="1506"/>
      <c r="DF34" s="1506"/>
      <c r="DG34" s="1506"/>
      <c r="DH34" s="1506"/>
      <c r="DI34" s="1506"/>
      <c r="DJ34" s="1506"/>
      <c r="DK34" s="1506"/>
      <c r="DL34" s="1506"/>
      <c r="DM34" s="1506"/>
      <c r="DN34" s="1506"/>
      <c r="DO34" s="1506"/>
      <c r="DP34" s="1506"/>
      <c r="DQ34" s="1506"/>
      <c r="DR34" s="1506"/>
      <c r="DS34" s="1506"/>
      <c r="DT34" s="1506"/>
      <c r="DU34" s="1506"/>
      <c r="DV34" s="1506"/>
      <c r="DW34" s="1506"/>
      <c r="DX34" s="1506"/>
      <c r="DY34" s="1506"/>
      <c r="DZ34" s="1506"/>
      <c r="EA34" s="1506"/>
      <c r="EB34" s="1506"/>
      <c r="EC34" s="1506"/>
      <c r="ED34" s="1506"/>
      <c r="EE34" s="1506"/>
      <c r="EF34" s="1506"/>
      <c r="EG34" s="1506"/>
      <c r="EH34" s="1506"/>
      <c r="EI34" s="1506"/>
      <c r="EJ34" s="1506"/>
      <c r="EK34" s="1506"/>
      <c r="EL34" s="1506"/>
      <c r="EM34" s="1506"/>
      <c r="EN34" s="1506"/>
      <c r="EO34" s="1506"/>
      <c r="EP34" s="1506"/>
      <c r="EQ34" s="1506"/>
      <c r="ER34" s="1506"/>
      <c r="ES34" s="1506"/>
      <c r="ET34" s="1506"/>
      <c r="EU34" s="1506"/>
      <c r="EV34" s="1506"/>
      <c r="EW34" s="1506"/>
      <c r="EX34" s="1506"/>
      <c r="EY34" s="1506"/>
      <c r="EZ34" s="1506"/>
      <c r="FA34" s="1506"/>
      <c r="FB34" s="1506"/>
      <c r="FC34" s="1506"/>
      <c r="FD34" s="1506"/>
      <c r="FE34" s="1506"/>
      <c r="FF34" s="1506"/>
      <c r="FG34" s="1506"/>
      <c r="FH34" s="1506"/>
      <c r="FI34" s="1506"/>
      <c r="FJ34" s="1506"/>
      <c r="FK34" s="1506"/>
      <c r="FL34" s="1506"/>
      <c r="FM34" s="1506"/>
      <c r="FN34" s="1506"/>
      <c r="FO34" s="1506"/>
      <c r="FP34" s="1506"/>
      <c r="FQ34" s="1506"/>
      <c r="FR34" s="1506"/>
      <c r="FS34" s="1506"/>
      <c r="FT34" s="1506"/>
      <c r="FU34" s="1506"/>
      <c r="FV34" s="1506"/>
      <c r="FW34" s="1506"/>
      <c r="FX34" s="1506"/>
      <c r="FY34" s="1506"/>
      <c r="FZ34" s="1506"/>
      <c r="GA34" s="1506"/>
      <c r="GB34" s="1506"/>
      <c r="GC34" s="1506"/>
      <c r="GD34" s="1506"/>
      <c r="GE34" s="1506"/>
      <c r="GF34" s="1506"/>
      <c r="GG34" s="1506"/>
      <c r="GH34" s="1506"/>
      <c r="GI34" s="1506"/>
      <c r="GJ34" s="1506"/>
      <c r="GK34" s="1506"/>
      <c r="GL34" s="1506"/>
      <c r="GM34" s="1506"/>
      <c r="GN34" s="1506"/>
      <c r="GO34" s="1506"/>
      <c r="GP34" s="1506"/>
      <c r="GQ34" s="1506"/>
      <c r="GR34" s="1506"/>
      <c r="GS34" s="1506"/>
      <c r="GT34" s="1506"/>
      <c r="GU34" s="1506"/>
      <c r="GV34" s="1506"/>
      <c r="GW34" s="1506"/>
      <c r="GX34" s="1506"/>
      <c r="GY34" s="1506"/>
      <c r="GZ34" s="1506"/>
      <c r="HA34" s="1506"/>
      <c r="HB34" s="1506"/>
      <c r="HC34" s="1506"/>
      <c r="HD34" s="1506"/>
      <c r="HE34" s="1506"/>
      <c r="HF34" s="1506"/>
      <c r="HG34" s="1506"/>
      <c r="HH34" s="1506"/>
      <c r="HI34" s="1506"/>
      <c r="HJ34" s="1506"/>
      <c r="HK34" s="1506"/>
      <c r="HL34" s="1506"/>
      <c r="HM34" s="1506"/>
      <c r="HN34" s="1506"/>
      <c r="HO34" s="1506"/>
      <c r="HP34" s="1506"/>
      <c r="HQ34" s="1506"/>
      <c r="HR34" s="1506"/>
      <c r="HS34" s="1506"/>
      <c r="HT34" s="1506"/>
      <c r="HU34" s="1506"/>
      <c r="HV34" s="1506"/>
      <c r="HW34" s="1506"/>
      <c r="HX34" s="1506"/>
      <c r="HY34" s="1506"/>
      <c r="HZ34" s="1506"/>
      <c r="IA34" s="1506"/>
      <c r="IB34" s="1506"/>
      <c r="IC34" s="1506"/>
      <c r="ID34" s="1506"/>
      <c r="IE34" s="1506"/>
      <c r="IF34" s="1506"/>
      <c r="IG34" s="1506"/>
      <c r="IH34" s="1506"/>
      <c r="II34" s="1506"/>
      <c r="IJ34" s="1506"/>
      <c r="IK34" s="1506"/>
      <c r="IL34" s="1506"/>
      <c r="IM34" s="1506"/>
      <c r="IN34" s="1506"/>
      <c r="IO34" s="1506"/>
      <c r="IP34" s="1506"/>
      <c r="IQ34" s="1506"/>
      <c r="IR34" s="1506"/>
      <c r="IS34" s="1506"/>
      <c r="IT34" s="1506"/>
      <c r="IU34" s="1506"/>
    </row>
    <row r="35" spans="1:255" ht="12" customHeight="1">
      <c r="A35" s="1505"/>
      <c r="B35" s="1508"/>
      <c r="C35" s="1521" t="s">
        <v>1374</v>
      </c>
      <c r="E35" s="1508"/>
      <c r="F35" s="1508"/>
      <c r="G35" s="1508"/>
      <c r="H35" s="1508"/>
      <c r="I35" s="1508"/>
      <c r="J35" s="1510"/>
      <c r="K35" s="1506"/>
    </row>
    <row r="36" spans="1:255">
      <c r="A36" s="1505"/>
      <c r="B36" s="1527" t="s">
        <v>1373</v>
      </c>
      <c r="C36" s="1521"/>
      <c r="D36" s="1523" t="s">
        <v>1376</v>
      </c>
      <c r="E36" s="1508"/>
      <c r="F36" s="1508"/>
      <c r="G36" s="1508"/>
      <c r="H36" s="1508"/>
      <c r="I36" s="1508"/>
      <c r="J36" s="1510">
        <v>87</v>
      </c>
      <c r="K36" s="1506"/>
    </row>
    <row r="37" spans="1:255">
      <c r="A37" s="1505"/>
      <c r="B37" s="1527" t="s">
        <v>1375</v>
      </c>
      <c r="C37" s="1521"/>
      <c r="D37" s="1524" t="s">
        <v>1378</v>
      </c>
      <c r="E37" s="1512"/>
      <c r="F37" s="1512"/>
      <c r="G37" s="1512"/>
      <c r="H37" s="1512"/>
      <c r="I37" s="1512"/>
      <c r="J37" s="1510">
        <v>88</v>
      </c>
      <c r="K37" s="1506"/>
    </row>
    <row r="38" spans="1:255">
      <c r="A38" s="1505"/>
      <c r="B38" s="1527" t="s">
        <v>1377</v>
      </c>
      <c r="C38" s="1521"/>
      <c r="D38" s="1524" t="s">
        <v>1380</v>
      </c>
      <c r="E38" s="1512"/>
      <c r="F38" s="1512"/>
      <c r="G38" s="1512"/>
      <c r="H38" s="1512"/>
      <c r="I38" s="1512"/>
      <c r="J38" s="1510">
        <v>89</v>
      </c>
      <c r="K38" s="1506"/>
    </row>
    <row r="39" spans="1:255">
      <c r="A39" s="1505"/>
      <c r="B39" s="1527" t="s">
        <v>1379</v>
      </c>
      <c r="C39" s="1521"/>
      <c r="D39" s="1524" t="s">
        <v>1382</v>
      </c>
      <c r="E39" s="1514"/>
      <c r="F39" s="1514"/>
      <c r="G39" s="1514"/>
      <c r="H39" s="1514"/>
      <c r="I39" s="1514"/>
      <c r="J39" s="1510">
        <v>90</v>
      </c>
      <c r="K39" s="1506"/>
    </row>
    <row r="40" spans="1:255" ht="7.5" customHeight="1">
      <c r="A40" s="1505"/>
      <c r="B40" s="1508"/>
      <c r="C40" s="1521"/>
      <c r="D40" s="1515"/>
      <c r="E40" s="1515"/>
      <c r="F40" s="1515"/>
      <c r="G40" s="1515"/>
      <c r="H40" s="1515"/>
      <c r="I40" s="1515"/>
      <c r="J40" s="1510"/>
      <c r="K40" s="1506"/>
    </row>
    <row r="41" spans="1:255" ht="12.75" customHeight="1">
      <c r="A41" s="1505"/>
      <c r="B41" s="1508"/>
      <c r="C41" s="1521"/>
      <c r="D41" s="1515"/>
      <c r="E41" s="1515"/>
      <c r="F41" s="1515"/>
      <c r="G41" s="1515"/>
      <c r="H41" s="1515"/>
      <c r="I41" s="1515"/>
      <c r="J41" s="1510"/>
      <c r="K41" s="1506"/>
    </row>
    <row r="42" spans="1:255" ht="12.75" customHeight="1">
      <c r="A42" s="1505" t="s">
        <v>1366</v>
      </c>
      <c r="B42" s="1508"/>
      <c r="C42" s="1521"/>
      <c r="D42" s="1515"/>
      <c r="E42" s="1515"/>
      <c r="F42" s="1515"/>
      <c r="G42" s="1515"/>
      <c r="H42" s="1515"/>
      <c r="I42" s="1515"/>
      <c r="J42" s="1510"/>
      <c r="K42" s="1506"/>
    </row>
    <row r="43" spans="1:255" ht="12.75" customHeight="1">
      <c r="A43" s="1505"/>
      <c r="B43" s="1508"/>
      <c r="C43" s="1521" t="s">
        <v>1383</v>
      </c>
      <c r="D43" s="1515"/>
      <c r="E43" s="1515"/>
      <c r="F43" s="1515"/>
      <c r="G43" s="1515"/>
      <c r="H43" s="1515"/>
      <c r="I43" s="1515"/>
      <c r="J43" s="1510"/>
      <c r="K43" s="1506"/>
    </row>
    <row r="44" spans="1:255">
      <c r="A44" s="1505"/>
      <c r="B44" s="1527" t="s">
        <v>1381</v>
      </c>
      <c r="C44" s="1521"/>
      <c r="D44" s="1508" t="s">
        <v>1385</v>
      </c>
      <c r="E44" s="1508"/>
      <c r="F44" s="1508"/>
      <c r="G44" s="1508"/>
      <c r="H44" s="1508"/>
      <c r="I44" s="1508"/>
      <c r="J44" s="1510">
        <v>91</v>
      </c>
      <c r="K44" s="1506"/>
    </row>
    <row r="45" spans="1:255">
      <c r="A45" s="1505"/>
      <c r="B45" s="1527" t="s">
        <v>1384</v>
      </c>
      <c r="C45" s="1521"/>
      <c r="D45" s="1512" t="s">
        <v>1387</v>
      </c>
      <c r="E45" s="1512"/>
      <c r="F45" s="1512"/>
      <c r="G45" s="1512"/>
      <c r="H45" s="1512"/>
      <c r="I45" s="1512"/>
      <c r="J45" s="1510">
        <v>92</v>
      </c>
      <c r="K45" s="1506"/>
    </row>
    <row r="46" spans="1:255">
      <c r="A46" s="1505"/>
      <c r="B46" s="1527" t="s">
        <v>1386</v>
      </c>
      <c r="C46" s="1521"/>
      <c r="D46" s="1516" t="s">
        <v>2431</v>
      </c>
      <c r="E46" s="1512"/>
      <c r="F46" s="1512"/>
      <c r="G46" s="1512"/>
      <c r="H46" s="1512"/>
      <c r="I46" s="1512"/>
      <c r="J46" s="1510">
        <v>93</v>
      </c>
      <c r="K46" s="1506"/>
    </row>
    <row r="47" spans="1:255">
      <c r="A47" s="1505"/>
      <c r="B47" s="1527" t="s">
        <v>1388</v>
      </c>
      <c r="C47" s="1521"/>
      <c r="D47" s="1512" t="s">
        <v>1390</v>
      </c>
      <c r="E47" s="1512"/>
      <c r="F47" s="1512"/>
      <c r="G47" s="1512"/>
      <c r="H47" s="1512"/>
      <c r="I47" s="1512"/>
      <c r="J47" s="1510">
        <v>96</v>
      </c>
      <c r="K47" s="1506"/>
    </row>
    <row r="48" spans="1:255">
      <c r="A48" s="1505"/>
      <c r="B48" s="1527" t="s">
        <v>1389</v>
      </c>
      <c r="C48" s="1521"/>
      <c r="D48" s="1512" t="s">
        <v>2310</v>
      </c>
      <c r="E48" s="1512"/>
      <c r="F48" s="1512"/>
      <c r="G48" s="1512"/>
      <c r="H48" s="1512"/>
      <c r="I48" s="1512"/>
      <c r="J48" s="1510">
        <v>98</v>
      </c>
      <c r="K48" s="1506"/>
    </row>
    <row r="49" spans="1:11">
      <c r="A49" s="1505"/>
      <c r="B49" s="1527" t="s">
        <v>1391</v>
      </c>
      <c r="C49" s="1521"/>
      <c r="D49" s="1512" t="s">
        <v>1393</v>
      </c>
      <c r="E49" s="1512"/>
      <c r="F49" s="1512"/>
      <c r="G49" s="1512"/>
      <c r="H49" s="1512"/>
      <c r="I49" s="1512"/>
      <c r="J49" s="1510">
        <v>99</v>
      </c>
      <c r="K49" s="1506"/>
    </row>
    <row r="50" spans="1:11" ht="12.75" customHeight="1">
      <c r="A50" s="1505"/>
      <c r="B50" s="1527" t="s">
        <v>1392</v>
      </c>
      <c r="C50" s="1521"/>
      <c r="D50" s="1876" t="s">
        <v>2432</v>
      </c>
      <c r="E50" s="1877"/>
      <c r="F50" s="1877"/>
      <c r="G50" s="1877"/>
      <c r="H50" s="1877"/>
      <c r="I50" s="1877"/>
      <c r="J50" s="1510">
        <v>102</v>
      </c>
      <c r="K50" s="1506"/>
    </row>
    <row r="51" spans="1:11">
      <c r="A51" s="1505"/>
      <c r="B51" s="1527" t="s">
        <v>2474</v>
      </c>
      <c r="C51" s="1521"/>
      <c r="D51" s="1878" t="s">
        <v>2433</v>
      </c>
      <c r="E51" s="1512"/>
      <c r="F51" s="1512"/>
      <c r="G51" s="1512"/>
      <c r="H51" s="1512"/>
      <c r="I51" s="1512"/>
      <c r="J51" s="1510">
        <v>103</v>
      </c>
      <c r="K51" s="1506"/>
    </row>
    <row r="52" spans="1:11">
      <c r="A52" s="1505"/>
      <c r="B52" s="1527" t="s">
        <v>2475</v>
      </c>
      <c r="C52" s="1521"/>
      <c r="D52" s="1878" t="s">
        <v>2434</v>
      </c>
      <c r="E52" s="1512"/>
      <c r="F52" s="1512"/>
      <c r="G52" s="1512"/>
      <c r="H52" s="1512"/>
      <c r="I52" s="1512"/>
      <c r="J52" s="1510">
        <v>104</v>
      </c>
      <c r="K52" s="1506"/>
    </row>
    <row r="53" spans="1:11">
      <c r="A53" s="1505"/>
      <c r="B53" s="1527" t="s">
        <v>2476</v>
      </c>
      <c r="C53" s="1521"/>
      <c r="D53" s="1878" t="s">
        <v>2435</v>
      </c>
      <c r="E53" s="1512"/>
      <c r="F53" s="1512"/>
      <c r="G53" s="1512"/>
      <c r="H53" s="1512"/>
      <c r="I53" s="1512"/>
      <c r="J53" s="1510">
        <v>105</v>
      </c>
      <c r="K53" s="1506"/>
    </row>
    <row r="54" spans="1:11" ht="7.5" customHeight="1">
      <c r="A54" s="1505"/>
      <c r="B54" s="1508"/>
      <c r="C54" s="1521"/>
      <c r="D54" s="1512"/>
      <c r="E54" s="1512"/>
      <c r="F54" s="1512"/>
      <c r="G54" s="1512"/>
      <c r="H54" s="1512"/>
      <c r="I54" s="1512"/>
      <c r="J54" s="1510"/>
      <c r="K54" s="1506"/>
    </row>
    <row r="55" spans="1:11">
      <c r="A55" s="1505"/>
      <c r="B55" s="1508"/>
      <c r="C55" s="1521" t="s">
        <v>1395</v>
      </c>
      <c r="D55" s="1508"/>
      <c r="E55" s="1508"/>
      <c r="F55" s="1508"/>
      <c r="G55" s="1508"/>
      <c r="H55" s="1508"/>
      <c r="I55" s="1508"/>
      <c r="J55" s="1510"/>
      <c r="K55" s="1506"/>
    </row>
    <row r="56" spans="1:11">
      <c r="A56" s="1505"/>
      <c r="B56" s="1527" t="s">
        <v>1394</v>
      </c>
      <c r="C56" s="1521"/>
      <c r="D56" s="1508" t="s">
        <v>1352</v>
      </c>
      <c r="E56" s="1508"/>
      <c r="F56" s="1508"/>
      <c r="G56" s="1508"/>
      <c r="H56" s="1508"/>
      <c r="I56" s="1508"/>
      <c r="J56" s="1510">
        <v>106</v>
      </c>
      <c r="K56" s="1506"/>
    </row>
    <row r="57" spans="1:11" ht="13.5" customHeight="1">
      <c r="A57" s="1505"/>
      <c r="B57" s="1527" t="s">
        <v>1396</v>
      </c>
      <c r="C57" s="1521"/>
      <c r="D57" s="1512" t="s">
        <v>1398</v>
      </c>
      <c r="E57" s="1512"/>
      <c r="F57" s="1512"/>
      <c r="G57" s="1512"/>
      <c r="H57" s="1512"/>
      <c r="I57" s="1512"/>
      <c r="J57" s="1510">
        <v>108</v>
      </c>
      <c r="K57" s="1506"/>
    </row>
    <row r="58" spans="1:11" ht="12.75" customHeight="1">
      <c r="A58" s="1505"/>
      <c r="B58" s="1527" t="s">
        <v>1397</v>
      </c>
      <c r="C58" s="1521"/>
      <c r="D58" s="1512" t="s">
        <v>1353</v>
      </c>
      <c r="E58" s="1512"/>
      <c r="F58" s="1512"/>
      <c r="G58" s="1512"/>
      <c r="H58" s="1512"/>
      <c r="I58" s="1512"/>
      <c r="J58" s="1510">
        <v>110</v>
      </c>
      <c r="K58" s="1506"/>
    </row>
    <row r="59" spans="1:11" ht="15.75" customHeight="1">
      <c r="A59" s="1505"/>
      <c r="B59" s="1527" t="s">
        <v>1399</v>
      </c>
      <c r="C59" s="1521"/>
      <c r="D59" s="1512" t="s">
        <v>1354</v>
      </c>
      <c r="E59" s="1512"/>
      <c r="F59" s="1512"/>
      <c r="G59" s="1512"/>
      <c r="H59" s="1512"/>
      <c r="I59" s="1512"/>
      <c r="J59" s="1510">
        <v>111</v>
      </c>
      <c r="K59" s="1506"/>
    </row>
    <row r="60" spans="1:11" ht="14.25" customHeight="1">
      <c r="A60" s="1505"/>
      <c r="B60" s="1527" t="s">
        <v>1400</v>
      </c>
      <c r="C60" s="1521"/>
      <c r="D60" s="1516" t="s">
        <v>1402</v>
      </c>
      <c r="E60" s="1512"/>
      <c r="F60" s="1512"/>
      <c r="G60" s="1512"/>
      <c r="H60" s="1512"/>
      <c r="I60" s="1512"/>
      <c r="J60" s="1510">
        <v>112</v>
      </c>
      <c r="K60" s="1506"/>
    </row>
    <row r="61" spans="1:11">
      <c r="A61" s="1505"/>
      <c r="B61" s="1527" t="s">
        <v>1401</v>
      </c>
      <c r="C61" s="1521"/>
      <c r="D61" s="1513" t="s">
        <v>1404</v>
      </c>
      <c r="E61" s="1514"/>
      <c r="F61" s="1514"/>
      <c r="G61" s="1514"/>
      <c r="H61" s="1514"/>
      <c r="I61" s="1514"/>
      <c r="J61" s="1510">
        <v>113</v>
      </c>
      <c r="K61" s="1506"/>
    </row>
    <row r="62" spans="1:11">
      <c r="A62" s="1505"/>
      <c r="B62" s="1508"/>
      <c r="C62" s="1521"/>
      <c r="D62" s="1515"/>
      <c r="E62" s="1515"/>
      <c r="F62" s="1515"/>
      <c r="G62" s="1515"/>
      <c r="H62" s="1515"/>
      <c r="I62" s="1515"/>
      <c r="J62" s="1510"/>
      <c r="K62" s="1506"/>
    </row>
    <row r="63" spans="1:11">
      <c r="A63" s="1505"/>
      <c r="B63" s="1508"/>
      <c r="C63" s="1521" t="s">
        <v>1405</v>
      </c>
      <c r="D63" s="1508"/>
      <c r="E63" s="1508"/>
      <c r="F63" s="1508"/>
      <c r="G63" s="1508"/>
      <c r="H63" s="1508"/>
      <c r="I63" s="1508"/>
      <c r="J63" s="1510"/>
      <c r="K63" s="1506"/>
    </row>
    <row r="64" spans="1:11">
      <c r="A64" s="1505"/>
      <c r="B64" s="1527" t="s">
        <v>1403</v>
      </c>
      <c r="D64" s="1517" t="s">
        <v>2436</v>
      </c>
      <c r="E64" s="1521"/>
      <c r="F64" s="1521"/>
      <c r="G64" s="1521"/>
      <c r="H64" s="1521"/>
      <c r="I64" s="1521"/>
      <c r="J64" s="1510">
        <v>114</v>
      </c>
      <c r="K64" s="1506"/>
    </row>
    <row r="65" spans="1:255" ht="12" customHeight="1">
      <c r="A65" s="1505"/>
      <c r="B65" s="1527" t="s">
        <v>1406</v>
      </c>
      <c r="D65" s="1512" t="s">
        <v>2437</v>
      </c>
      <c r="E65" s="1525"/>
      <c r="F65" s="1525"/>
      <c r="G65" s="1525"/>
      <c r="H65" s="1525"/>
      <c r="I65" s="1525"/>
      <c r="J65" s="1510">
        <v>116</v>
      </c>
      <c r="K65" s="1506"/>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1508"/>
      <c r="AV65" s="1508"/>
      <c r="AW65" s="1508"/>
      <c r="AX65" s="1508"/>
      <c r="AY65" s="1508"/>
      <c r="AZ65" s="1508"/>
      <c r="BA65" s="1508"/>
      <c r="BB65" s="1508"/>
      <c r="BC65" s="1508"/>
      <c r="BD65" s="1508"/>
      <c r="BE65" s="1508"/>
      <c r="BF65" s="1508"/>
      <c r="BG65" s="1508"/>
      <c r="BH65" s="1508"/>
      <c r="BI65" s="1508"/>
      <c r="BJ65" s="1508"/>
      <c r="BK65" s="1508"/>
      <c r="BL65" s="1508"/>
      <c r="BM65" s="1508"/>
      <c r="BN65" s="1508"/>
      <c r="BO65" s="1508"/>
      <c r="BP65" s="1508"/>
      <c r="BQ65" s="1508"/>
      <c r="BR65" s="1508"/>
      <c r="BS65" s="1508"/>
      <c r="BT65" s="1508"/>
      <c r="BU65" s="1508"/>
      <c r="BV65" s="1508"/>
      <c r="BW65" s="1508"/>
      <c r="BX65" s="1508"/>
      <c r="BY65" s="1508"/>
      <c r="BZ65" s="1508"/>
      <c r="CA65" s="1508"/>
      <c r="CB65" s="1508"/>
      <c r="CC65" s="1508"/>
      <c r="CD65" s="1508"/>
      <c r="CE65" s="1508"/>
      <c r="CF65" s="1508"/>
      <c r="CG65" s="1508"/>
      <c r="CH65" s="1508"/>
      <c r="CI65" s="1508"/>
      <c r="CJ65" s="1508"/>
      <c r="CK65" s="1508"/>
      <c r="CL65" s="1508"/>
      <c r="CM65" s="1508"/>
      <c r="CN65" s="1508"/>
      <c r="CO65" s="1508"/>
      <c r="CP65" s="1508"/>
      <c r="CQ65" s="1508"/>
      <c r="CR65" s="1508"/>
      <c r="CS65" s="1508"/>
      <c r="CT65" s="1508"/>
      <c r="CU65" s="1508"/>
      <c r="CV65" s="1508"/>
      <c r="CW65" s="1508"/>
      <c r="CX65" s="1508"/>
      <c r="CY65" s="1508"/>
      <c r="CZ65" s="1508"/>
      <c r="DA65" s="1508"/>
      <c r="DB65" s="1508"/>
      <c r="DC65" s="1508"/>
      <c r="DD65" s="1508"/>
      <c r="DE65" s="1508"/>
      <c r="DF65" s="1508"/>
      <c r="DG65" s="1508"/>
      <c r="DH65" s="1508"/>
      <c r="DI65" s="1508"/>
      <c r="DJ65" s="1508"/>
      <c r="DK65" s="1508"/>
      <c r="DL65" s="1508"/>
      <c r="DM65" s="1508"/>
      <c r="DN65" s="1508"/>
      <c r="DO65" s="1508"/>
      <c r="DP65" s="1508"/>
      <c r="DQ65" s="1508"/>
      <c r="DR65" s="1508"/>
      <c r="DS65" s="1508"/>
      <c r="DT65" s="1508"/>
      <c r="DU65" s="1508"/>
      <c r="DV65" s="1508"/>
      <c r="DW65" s="1508"/>
      <c r="DX65" s="1508"/>
      <c r="DY65" s="1508"/>
      <c r="DZ65" s="1508"/>
      <c r="EA65" s="1508"/>
      <c r="EB65" s="1508"/>
      <c r="EC65" s="1508"/>
      <c r="ED65" s="1508"/>
      <c r="EE65" s="1508"/>
      <c r="EF65" s="1508"/>
      <c r="EG65" s="1508"/>
      <c r="EH65" s="1508"/>
      <c r="EI65" s="1508"/>
      <c r="EJ65" s="1508"/>
      <c r="EK65" s="1508"/>
      <c r="EL65" s="1508"/>
      <c r="EM65" s="1508"/>
      <c r="EN65" s="1508"/>
      <c r="EO65" s="1508"/>
      <c r="EP65" s="1508"/>
      <c r="EQ65" s="1508"/>
      <c r="ER65" s="1508"/>
      <c r="ES65" s="1508"/>
      <c r="ET65" s="1508"/>
      <c r="EU65" s="1508"/>
      <c r="EV65" s="1508"/>
      <c r="EW65" s="1508"/>
      <c r="EX65" s="1508"/>
      <c r="EY65" s="1508"/>
      <c r="EZ65" s="1508"/>
      <c r="FA65" s="1508"/>
      <c r="FB65" s="1508"/>
      <c r="FC65" s="1508"/>
      <c r="FD65" s="1508"/>
      <c r="FE65" s="1508"/>
      <c r="FF65" s="1508"/>
      <c r="FG65" s="1508"/>
      <c r="FH65" s="1508"/>
      <c r="FI65" s="1508"/>
      <c r="FJ65" s="1508"/>
      <c r="FK65" s="1508"/>
      <c r="FL65" s="1508"/>
      <c r="FM65" s="1508"/>
      <c r="FN65" s="1508"/>
      <c r="FO65" s="1508"/>
      <c r="FP65" s="1508"/>
      <c r="FQ65" s="1508"/>
      <c r="FR65" s="1508"/>
      <c r="FS65" s="1508"/>
      <c r="FT65" s="1508"/>
      <c r="FU65" s="1508"/>
      <c r="FV65" s="1508"/>
      <c r="FW65" s="1508"/>
      <c r="FX65" s="1508"/>
      <c r="FY65" s="1508"/>
      <c r="FZ65" s="1508"/>
      <c r="GA65" s="1508"/>
      <c r="GB65" s="1508"/>
      <c r="GC65" s="1508"/>
      <c r="GD65" s="1508"/>
      <c r="GE65" s="1508"/>
      <c r="GF65" s="1508"/>
      <c r="GG65" s="1508"/>
      <c r="GH65" s="1508"/>
      <c r="GI65" s="1508"/>
      <c r="GJ65" s="1508"/>
      <c r="GK65" s="1508"/>
      <c r="GL65" s="1508"/>
      <c r="GM65" s="1508"/>
      <c r="GN65" s="1508"/>
      <c r="GO65" s="1508"/>
      <c r="GP65" s="1508"/>
      <c r="GQ65" s="1508"/>
      <c r="GR65" s="1508"/>
      <c r="GS65" s="1508"/>
      <c r="GT65" s="1508"/>
      <c r="GU65" s="1508"/>
      <c r="GV65" s="1508"/>
      <c r="GW65" s="1508"/>
      <c r="GX65" s="1508"/>
      <c r="GY65" s="1508"/>
      <c r="GZ65" s="1508"/>
      <c r="HA65" s="1508"/>
      <c r="HB65" s="1508"/>
      <c r="HC65" s="1508"/>
      <c r="HD65" s="1508"/>
      <c r="HE65" s="1508"/>
      <c r="HF65" s="1508"/>
      <c r="HG65" s="1508"/>
      <c r="HH65" s="1508"/>
      <c r="HI65" s="1508"/>
      <c r="HJ65" s="1508"/>
      <c r="HK65" s="1508"/>
      <c r="HL65" s="1508"/>
      <c r="HM65" s="1508"/>
      <c r="HN65" s="1508"/>
      <c r="HO65" s="1508"/>
      <c r="HP65" s="1508"/>
      <c r="HQ65" s="1508"/>
      <c r="HR65" s="1508"/>
      <c r="HS65" s="1508"/>
      <c r="HT65" s="1508"/>
      <c r="HU65" s="1508"/>
      <c r="HV65" s="1508"/>
      <c r="HW65" s="1508"/>
      <c r="HX65" s="1508"/>
      <c r="HY65" s="1508"/>
      <c r="HZ65" s="1508"/>
      <c r="IA65" s="1508"/>
      <c r="IB65" s="1508"/>
      <c r="IC65" s="1508"/>
      <c r="ID65" s="1508"/>
      <c r="IE65" s="1508"/>
      <c r="IF65" s="1508"/>
      <c r="IG65" s="1508"/>
      <c r="IH65" s="1508"/>
      <c r="II65" s="1508"/>
      <c r="IJ65" s="1508"/>
      <c r="IK65" s="1508"/>
      <c r="IL65" s="1508"/>
      <c r="IM65" s="1508"/>
      <c r="IN65" s="1508"/>
      <c r="IO65" s="1508"/>
      <c r="IP65" s="1508"/>
      <c r="IQ65" s="1508"/>
      <c r="IR65" s="1508"/>
      <c r="IS65" s="1508"/>
      <c r="IT65" s="1508"/>
      <c r="IU65" s="1508"/>
    </row>
    <row r="66" spans="1:255" ht="12" customHeight="1">
      <c r="A66" s="1505"/>
      <c r="B66" s="1527" t="s">
        <v>1407</v>
      </c>
      <c r="D66" s="1512" t="s">
        <v>1409</v>
      </c>
      <c r="E66" s="1525"/>
      <c r="F66" s="1525"/>
      <c r="G66" s="1525"/>
      <c r="H66" s="1525"/>
      <c r="I66" s="1525"/>
      <c r="J66" s="1510">
        <v>117</v>
      </c>
      <c r="K66" s="1506"/>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1508"/>
      <c r="AV66" s="1508"/>
      <c r="AW66" s="1508"/>
      <c r="AX66" s="1508"/>
      <c r="AY66" s="1508"/>
      <c r="AZ66" s="1508"/>
      <c r="BA66" s="1508"/>
      <c r="BB66" s="1508"/>
      <c r="BC66" s="1508"/>
      <c r="BD66" s="1508"/>
      <c r="BE66" s="1508"/>
      <c r="BF66" s="1508"/>
      <c r="BG66" s="1508"/>
      <c r="BH66" s="1508"/>
      <c r="BI66" s="1508"/>
      <c r="BJ66" s="1508"/>
      <c r="BK66" s="1508"/>
      <c r="BL66" s="1508"/>
      <c r="BM66" s="1508"/>
      <c r="BN66" s="1508"/>
      <c r="BO66" s="1508"/>
      <c r="BP66" s="1508"/>
      <c r="BQ66" s="1508"/>
      <c r="BR66" s="1508"/>
      <c r="BS66" s="1508"/>
      <c r="BT66" s="1508"/>
      <c r="BU66" s="1508"/>
      <c r="BV66" s="1508"/>
      <c r="BW66" s="1508"/>
      <c r="BX66" s="1508"/>
      <c r="BY66" s="1508"/>
      <c r="BZ66" s="1508"/>
      <c r="CA66" s="1508"/>
      <c r="CB66" s="1508"/>
      <c r="CC66" s="1508"/>
      <c r="CD66" s="1508"/>
      <c r="CE66" s="1508"/>
      <c r="CF66" s="1508"/>
      <c r="CG66" s="1508"/>
      <c r="CH66" s="1508"/>
      <c r="CI66" s="1508"/>
      <c r="CJ66" s="1508"/>
      <c r="CK66" s="1508"/>
      <c r="CL66" s="1508"/>
      <c r="CM66" s="1508"/>
      <c r="CN66" s="1508"/>
      <c r="CO66" s="1508"/>
      <c r="CP66" s="1508"/>
      <c r="CQ66" s="1508"/>
      <c r="CR66" s="1508"/>
      <c r="CS66" s="1508"/>
      <c r="CT66" s="1508"/>
      <c r="CU66" s="1508"/>
      <c r="CV66" s="1508"/>
      <c r="CW66" s="1508"/>
      <c r="CX66" s="1508"/>
      <c r="CY66" s="1508"/>
      <c r="CZ66" s="1508"/>
      <c r="DA66" s="1508"/>
      <c r="DB66" s="1508"/>
      <c r="DC66" s="1508"/>
      <c r="DD66" s="1508"/>
      <c r="DE66" s="1508"/>
      <c r="DF66" s="1508"/>
      <c r="DG66" s="1508"/>
      <c r="DH66" s="1508"/>
      <c r="DI66" s="1508"/>
      <c r="DJ66" s="1508"/>
      <c r="DK66" s="1508"/>
      <c r="DL66" s="1508"/>
      <c r="DM66" s="1508"/>
      <c r="DN66" s="1508"/>
      <c r="DO66" s="1508"/>
      <c r="DP66" s="1508"/>
      <c r="DQ66" s="1508"/>
      <c r="DR66" s="1508"/>
      <c r="DS66" s="1508"/>
      <c r="DT66" s="1508"/>
      <c r="DU66" s="1508"/>
      <c r="DV66" s="1508"/>
      <c r="DW66" s="1508"/>
      <c r="DX66" s="1508"/>
      <c r="DY66" s="1508"/>
      <c r="DZ66" s="1508"/>
      <c r="EA66" s="1508"/>
      <c r="EB66" s="1508"/>
      <c r="EC66" s="1508"/>
      <c r="ED66" s="1508"/>
      <c r="EE66" s="1508"/>
      <c r="EF66" s="1508"/>
      <c r="EG66" s="1508"/>
      <c r="EH66" s="1508"/>
      <c r="EI66" s="1508"/>
      <c r="EJ66" s="1508"/>
      <c r="EK66" s="1508"/>
      <c r="EL66" s="1508"/>
      <c r="EM66" s="1508"/>
      <c r="EN66" s="1508"/>
      <c r="EO66" s="1508"/>
      <c r="EP66" s="1508"/>
      <c r="EQ66" s="1508"/>
      <c r="ER66" s="1508"/>
      <c r="ES66" s="1508"/>
      <c r="ET66" s="1508"/>
      <c r="EU66" s="1508"/>
      <c r="EV66" s="1508"/>
      <c r="EW66" s="1508"/>
      <c r="EX66" s="1508"/>
      <c r="EY66" s="1508"/>
      <c r="EZ66" s="1508"/>
      <c r="FA66" s="1508"/>
      <c r="FB66" s="1508"/>
      <c r="FC66" s="1508"/>
      <c r="FD66" s="1508"/>
      <c r="FE66" s="1508"/>
      <c r="FF66" s="1508"/>
      <c r="FG66" s="1508"/>
      <c r="FH66" s="1508"/>
      <c r="FI66" s="1508"/>
      <c r="FJ66" s="1508"/>
      <c r="FK66" s="1508"/>
      <c r="FL66" s="1508"/>
      <c r="FM66" s="1508"/>
      <c r="FN66" s="1508"/>
      <c r="FO66" s="1508"/>
      <c r="FP66" s="1508"/>
      <c r="FQ66" s="1508"/>
      <c r="FR66" s="1508"/>
      <c r="FS66" s="1508"/>
      <c r="FT66" s="1508"/>
      <c r="FU66" s="1508"/>
      <c r="FV66" s="1508"/>
      <c r="FW66" s="1508"/>
      <c r="FX66" s="1508"/>
      <c r="FY66" s="1508"/>
      <c r="FZ66" s="1508"/>
      <c r="GA66" s="1508"/>
      <c r="GB66" s="1508"/>
      <c r="GC66" s="1508"/>
      <c r="GD66" s="1508"/>
      <c r="GE66" s="1508"/>
      <c r="GF66" s="1508"/>
      <c r="GG66" s="1508"/>
      <c r="GH66" s="1508"/>
      <c r="GI66" s="1508"/>
      <c r="GJ66" s="1508"/>
      <c r="GK66" s="1508"/>
      <c r="GL66" s="1508"/>
      <c r="GM66" s="1508"/>
      <c r="GN66" s="1508"/>
      <c r="GO66" s="1508"/>
      <c r="GP66" s="1508"/>
      <c r="GQ66" s="1508"/>
      <c r="GR66" s="1508"/>
      <c r="GS66" s="1508"/>
      <c r="GT66" s="1508"/>
      <c r="GU66" s="1508"/>
      <c r="GV66" s="1508"/>
      <c r="GW66" s="1508"/>
      <c r="GX66" s="1508"/>
      <c r="GY66" s="1508"/>
      <c r="GZ66" s="1508"/>
      <c r="HA66" s="1508"/>
      <c r="HB66" s="1508"/>
      <c r="HC66" s="1508"/>
      <c r="HD66" s="1508"/>
      <c r="HE66" s="1508"/>
      <c r="HF66" s="1508"/>
      <c r="HG66" s="1508"/>
      <c r="HH66" s="1508"/>
      <c r="HI66" s="1508"/>
      <c r="HJ66" s="1508"/>
      <c r="HK66" s="1508"/>
      <c r="HL66" s="1508"/>
      <c r="HM66" s="1508"/>
      <c r="HN66" s="1508"/>
      <c r="HO66" s="1508"/>
      <c r="HP66" s="1508"/>
      <c r="HQ66" s="1508"/>
      <c r="HR66" s="1508"/>
      <c r="HS66" s="1508"/>
      <c r="HT66" s="1508"/>
      <c r="HU66" s="1508"/>
      <c r="HV66" s="1508"/>
      <c r="HW66" s="1508"/>
      <c r="HX66" s="1508"/>
      <c r="HY66" s="1508"/>
      <c r="HZ66" s="1508"/>
      <c r="IA66" s="1508"/>
      <c r="IB66" s="1508"/>
      <c r="IC66" s="1508"/>
      <c r="ID66" s="1508"/>
      <c r="IE66" s="1508"/>
      <c r="IF66" s="1508"/>
      <c r="IG66" s="1508"/>
      <c r="IH66" s="1508"/>
      <c r="II66" s="1508"/>
      <c r="IJ66" s="1508"/>
      <c r="IK66" s="1508"/>
      <c r="IL66" s="1508"/>
      <c r="IM66" s="1508"/>
      <c r="IN66" s="1508"/>
      <c r="IO66" s="1508"/>
      <c r="IP66" s="1508"/>
      <c r="IQ66" s="1508"/>
      <c r="IR66" s="1508"/>
      <c r="IS66" s="1508"/>
      <c r="IT66" s="1508"/>
      <c r="IU66" s="1508"/>
    </row>
    <row r="67" spans="1:255" ht="12" customHeight="1">
      <c r="A67" s="1505"/>
      <c r="B67" s="1527" t="s">
        <v>1408</v>
      </c>
      <c r="D67" s="1512" t="s">
        <v>1411</v>
      </c>
      <c r="E67" s="1525"/>
      <c r="F67" s="1525"/>
      <c r="G67" s="1525"/>
      <c r="H67" s="1525"/>
      <c r="I67" s="1525"/>
      <c r="J67" s="1510">
        <v>118</v>
      </c>
      <c r="K67" s="1506"/>
    </row>
    <row r="68" spans="1:255">
      <c r="A68" s="1505"/>
      <c r="B68" s="1527" t="s">
        <v>1410</v>
      </c>
      <c r="D68" s="1516" t="s">
        <v>2438</v>
      </c>
      <c r="E68" s="1525"/>
      <c r="F68" s="1525"/>
      <c r="G68" s="1525"/>
      <c r="H68" s="1525"/>
      <c r="I68" s="1525"/>
      <c r="J68" s="1510">
        <v>119</v>
      </c>
    </row>
    <row r="69" spans="1:255">
      <c r="A69" s="1521"/>
      <c r="B69" s="1527" t="s">
        <v>1412</v>
      </c>
      <c r="C69" s="1508"/>
      <c r="D69" s="1514" t="s">
        <v>2439</v>
      </c>
      <c r="E69" s="1514"/>
      <c r="F69" s="1514"/>
      <c r="G69" s="1514"/>
      <c r="H69" s="1514"/>
      <c r="I69" s="1514"/>
      <c r="J69" s="1510">
        <v>120</v>
      </c>
    </row>
    <row r="70" spans="1:255">
      <c r="A70" s="1521"/>
      <c r="B70" s="1527" t="s">
        <v>1413</v>
      </c>
      <c r="C70" s="1508"/>
      <c r="D70" s="1514" t="s">
        <v>1414</v>
      </c>
      <c r="E70" s="1514"/>
      <c r="F70" s="1514"/>
      <c r="G70" s="1514"/>
      <c r="H70" s="1514"/>
      <c r="I70" s="1514"/>
      <c r="J70" s="1510">
        <v>123</v>
      </c>
    </row>
    <row r="71" spans="1:255">
      <c r="A71" s="1505"/>
      <c r="B71" s="1527" t="s">
        <v>1415</v>
      </c>
      <c r="D71" s="1522" t="s">
        <v>2072</v>
      </c>
      <c r="E71" s="1526"/>
      <c r="F71" s="1526"/>
      <c r="G71" s="1526"/>
      <c r="H71" s="1526"/>
      <c r="I71" s="1526"/>
      <c r="J71" s="1510">
        <v>131</v>
      </c>
    </row>
  </sheetData>
  <hyperlinks>
    <hyperlink ref="B19" location="'SCH 1'!A1" display="Schedule 1"/>
    <hyperlink ref="B20" location="'SCH 2'!A1" display="Schedule 2"/>
    <hyperlink ref="B21" location="'Sch 2-Misc Receipts'!A1" display="Schedule 2 Miscellaneous Receipts"/>
    <hyperlink ref="B22" location="'SCH 3'!A1" display="Schedule 3"/>
    <hyperlink ref="B23" location="'SCH 4'!A1" display="Schedule 4"/>
    <hyperlink ref="B24" location="'SCH 5'!A1" display="Schedule 5"/>
    <hyperlink ref="B26" location="'Sch 6 Supplemental'!A1" display="Schedule 6 Supplemental"/>
    <hyperlink ref="B28" location="'SCH 7'!A1" display="Schedule 7"/>
    <hyperlink ref="B32" location="'SCH 8'!A1" display="Schedule 8"/>
    <hyperlink ref="B33" location="'SCH 9'!A1" display="Schedule 9"/>
    <hyperlink ref="B36" location="'SCH 10'!A1" display="Schedule 10"/>
    <hyperlink ref="B37" location="'SCH 11'!A1" display="Schedule 11"/>
    <hyperlink ref="B38" location="'SCH 12'!A1" display="Schedule 12"/>
    <hyperlink ref="B39" location="'SCH 13'!A1" display="Schedule 13"/>
    <hyperlink ref="B44" location="'SCH 14'!A1" display="Schedule 14"/>
    <hyperlink ref="B45" location="'SCH 15'!A1" display="Schedule 15"/>
    <hyperlink ref="B46" location="'SCH 16'!A1" display="Schedule 16"/>
    <hyperlink ref="B47" location="'SCH 17 pg1'!A1" display="Schedule 17"/>
    <hyperlink ref="B48" location="'SCH 18'!A1" display="Schedule 18"/>
    <hyperlink ref="B49" location="'SCH 19'!A1" display="Schedule 19"/>
    <hyperlink ref="B50" location="'SCH 20'!A1" display="Schedule 20"/>
    <hyperlink ref="B51" location="'SCH 20a'!A1" display="Schedule 20a"/>
    <hyperlink ref="B52" location="'SCH 20b'!A1" display="Schedule 20b"/>
    <hyperlink ref="B53" location="'SCH 20c'!A1" display="Schedule 20c"/>
    <hyperlink ref="B56" location="'SCH 21'!A1" display="Schedule 21"/>
    <hyperlink ref="B57" location="'SCH 22'!A1" display="Schedule 22"/>
    <hyperlink ref="B58" location="'SCH 23'!A1" display="Schedule 23"/>
    <hyperlink ref="B59" location="'SCH 24'!A1" display="Schedule 24"/>
    <hyperlink ref="B60" location="'SCH 25 '!A1" display="Schedule 25"/>
    <hyperlink ref="B61" location="'SCH 26'!A1" display="Schedule 26"/>
    <hyperlink ref="B64" location="'SCH 27'!A1" display="Schedule 27"/>
    <hyperlink ref="B65" location="'SCH 28'!A1" display="Schedule 28"/>
    <hyperlink ref="B66" location="'SCH 29'!A1" display="Schedule 29"/>
    <hyperlink ref="B67" location="'SCH 30'!A1" display="Schedule 30"/>
    <hyperlink ref="B68" location="'SCH 31'!A1" display="Schedule 31"/>
    <hyperlink ref="B69" location="'SCH 32'!A1" display="Schedule 32"/>
    <hyperlink ref="B70" location="'SCH 33'!A1" display="Schedule 33"/>
    <hyperlink ref="B71" location="Appendix!A1" display="Appendix"/>
    <hyperlink ref="B25" location="'SCH 6'!A1" display="Schedule 6 "/>
  </hyperlinks>
  <printOptions horizontalCentered="1"/>
  <pageMargins left="1" right="0.5" top="0.7" bottom="0.6" header="0" footer="0"/>
  <pageSetup scale="85" orientation="landscape" errors="blank" r:id="rId1"/>
  <headerFooter scaleWithDoc="0"/>
  <rowBreaks count="1" manualBreakCount="1">
    <brk id="41"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02"/>
  <sheetViews>
    <sheetView showGridLines="0" zoomScale="80" zoomScaleNormal="100" workbookViewId="0"/>
  </sheetViews>
  <sheetFormatPr defaultColWidth="8.90625" defaultRowHeight="15"/>
  <cols>
    <col min="1" max="1" width="40.90625" style="386" customWidth="1"/>
    <col min="2" max="2" width="2" style="386" customWidth="1"/>
    <col min="3" max="3" width="15.54296875" style="386" customWidth="1"/>
    <col min="4" max="4" width="2" style="386" customWidth="1"/>
    <col min="5" max="5" width="19.1796875" style="386" customWidth="1"/>
    <col min="6" max="6" width="1.90625" style="396" customWidth="1"/>
    <col min="7" max="7" width="19.54296875" style="386" customWidth="1"/>
    <col min="8" max="8" width="2.1796875" style="386" customWidth="1"/>
    <col min="9" max="9" width="21" style="386" customWidth="1"/>
    <col min="10" max="10" width="2.08984375" style="386" customWidth="1"/>
    <col min="11" max="11" width="20.54296875" style="386" customWidth="1"/>
    <col min="12" max="12" width="2.08984375" style="386" customWidth="1"/>
    <col min="13" max="13" width="15.54296875" style="386" customWidth="1"/>
    <col min="14" max="14" width="1.1796875" style="441" customWidth="1"/>
    <col min="15" max="15" width="14.453125" style="367" customWidth="1"/>
    <col min="16" max="16" width="11" style="366" customWidth="1"/>
    <col min="17" max="17" width="8.90625" style="366"/>
    <col min="18" max="16384" width="8.90625" style="367"/>
  </cols>
  <sheetData>
    <row r="1" spans="1:17">
      <c r="A1" s="1472" t="s">
        <v>1343</v>
      </c>
    </row>
    <row r="3" spans="1:17" ht="18" customHeight="1">
      <c r="A3" s="361" t="s">
        <v>254</v>
      </c>
      <c r="B3" s="362"/>
      <c r="C3" s="362"/>
      <c r="D3" s="363"/>
      <c r="E3" s="363"/>
      <c r="F3" s="363"/>
      <c r="G3" s="363"/>
      <c r="H3" s="363"/>
      <c r="I3" s="363"/>
      <c r="J3" s="363"/>
      <c r="K3" s="363"/>
      <c r="L3" s="363"/>
      <c r="M3" s="364"/>
      <c r="N3" s="365"/>
      <c r="O3" s="364" t="s">
        <v>255</v>
      </c>
    </row>
    <row r="4" spans="1:17" ht="20.100000000000001" customHeight="1">
      <c r="A4" s="361" t="s">
        <v>1</v>
      </c>
      <c r="B4" s="368"/>
      <c r="C4" s="368"/>
      <c r="D4" s="369"/>
      <c r="E4" s="369"/>
      <c r="F4" s="369"/>
      <c r="G4" s="369"/>
      <c r="H4" s="369"/>
      <c r="I4" s="369"/>
      <c r="J4" s="369"/>
      <c r="K4" s="369"/>
      <c r="L4" s="369"/>
      <c r="M4" s="369"/>
      <c r="N4" s="370"/>
      <c r="O4" s="371"/>
    </row>
    <row r="5" spans="1:17" ht="18" customHeight="1">
      <c r="A5" s="372" t="s">
        <v>2398</v>
      </c>
      <c r="B5" s="373"/>
      <c r="C5" s="373"/>
      <c r="D5" s="374"/>
      <c r="E5" s="374"/>
      <c r="F5" s="374"/>
      <c r="G5" s="374"/>
      <c r="H5" s="374"/>
      <c r="I5" s="374"/>
      <c r="J5" s="374"/>
      <c r="K5" s="374"/>
      <c r="L5" s="374"/>
      <c r="M5" s="374"/>
      <c r="N5" s="375"/>
      <c r="O5" s="376"/>
    </row>
    <row r="6" spans="1:17" ht="27.9" customHeight="1">
      <c r="A6" s="377" t="s">
        <v>2427</v>
      </c>
      <c r="B6" s="378"/>
      <c r="C6" s="378"/>
      <c r="D6" s="379"/>
      <c r="E6" s="379"/>
      <c r="F6" s="379"/>
      <c r="G6" s="379"/>
      <c r="H6" s="379"/>
      <c r="I6" s="379"/>
      <c r="J6" s="379"/>
      <c r="K6" s="379"/>
      <c r="L6" s="379"/>
      <c r="M6" s="379"/>
      <c r="N6" s="380"/>
      <c r="O6" s="381"/>
    </row>
    <row r="7" spans="1:17" ht="15.9" customHeight="1">
      <c r="A7" s="382" t="s">
        <v>4</v>
      </c>
      <c r="B7" s="383"/>
      <c r="C7" s="383"/>
      <c r="D7" s="374"/>
      <c r="E7" s="374"/>
      <c r="F7" s="374"/>
      <c r="G7" s="374"/>
      <c r="H7" s="374"/>
      <c r="I7" s="374"/>
      <c r="J7" s="374"/>
      <c r="K7" s="374"/>
      <c r="L7" s="374"/>
      <c r="M7" s="374"/>
      <c r="N7" s="375"/>
      <c r="P7" s="384"/>
    </row>
    <row r="8" spans="1:17" ht="20.399999999999999">
      <c r="A8" s="385"/>
      <c r="B8" s="385"/>
      <c r="D8" s="385"/>
      <c r="E8" s="387" t="s">
        <v>140</v>
      </c>
      <c r="F8" s="387"/>
      <c r="G8" s="387" t="s">
        <v>256</v>
      </c>
      <c r="H8" s="385"/>
      <c r="I8" s="387" t="s">
        <v>140</v>
      </c>
      <c r="J8" s="385"/>
      <c r="K8" s="387" t="s">
        <v>256</v>
      </c>
      <c r="L8" s="388"/>
      <c r="M8" s="374"/>
      <c r="N8" s="375"/>
      <c r="P8" s="384"/>
    </row>
    <row r="9" spans="1:17" ht="16.8">
      <c r="A9" s="385"/>
      <c r="B9" s="385"/>
      <c r="C9" s="389" t="s">
        <v>257</v>
      </c>
      <c r="D9" s="385"/>
      <c r="E9" s="390" t="s">
        <v>133</v>
      </c>
      <c r="F9" s="391"/>
      <c r="G9" s="390" t="s">
        <v>133</v>
      </c>
      <c r="H9" s="385"/>
      <c r="I9" s="389" t="s">
        <v>1344</v>
      </c>
      <c r="J9" s="385"/>
      <c r="K9" s="389" t="s">
        <v>1344</v>
      </c>
      <c r="L9" s="385"/>
      <c r="M9" s="392" t="s">
        <v>2440</v>
      </c>
      <c r="N9" s="393"/>
      <c r="O9" s="392" t="s">
        <v>2343</v>
      </c>
      <c r="P9" s="384"/>
      <c r="Q9" s="384"/>
    </row>
    <row r="10" spans="1:17" ht="16.8">
      <c r="A10" s="385" t="s">
        <v>258</v>
      </c>
      <c r="B10" s="394"/>
      <c r="C10" s="395"/>
      <c r="D10" s="395"/>
      <c r="H10" s="395"/>
      <c r="I10" s="395"/>
      <c r="J10" s="395"/>
      <c r="K10" s="395"/>
      <c r="L10" s="395"/>
      <c r="M10" s="395"/>
      <c r="N10" s="397"/>
      <c r="O10" s="381"/>
    </row>
    <row r="11" spans="1:17" ht="16.8">
      <c r="A11" s="398" t="s">
        <v>1313</v>
      </c>
      <c r="B11" s="399" t="s">
        <v>6</v>
      </c>
      <c r="C11" s="400">
        <v>22878043</v>
      </c>
      <c r="D11" s="399" t="s">
        <v>6</v>
      </c>
      <c r="E11" s="401">
        <v>3336620</v>
      </c>
      <c r="F11" s="399" t="s">
        <v>6</v>
      </c>
      <c r="G11" s="401">
        <v>3482460</v>
      </c>
      <c r="H11" s="399" t="s">
        <v>6</v>
      </c>
      <c r="I11" s="401">
        <v>49490</v>
      </c>
      <c r="J11" s="399" t="s">
        <v>6</v>
      </c>
      <c r="K11" s="402">
        <v>0</v>
      </c>
      <c r="L11" s="399" t="s">
        <v>6</v>
      </c>
      <c r="M11" s="403">
        <f>ROUND(SUM(C11:K11),1)</f>
        <v>29746613</v>
      </c>
      <c r="N11" s="399" t="s">
        <v>6</v>
      </c>
      <c r="O11" s="404">
        <v>28683404</v>
      </c>
      <c r="P11" s="405"/>
    </row>
    <row r="12" spans="1:17" ht="16.8">
      <c r="A12" s="398" t="s">
        <v>1314</v>
      </c>
      <c r="B12" s="395" t="s">
        <v>6</v>
      </c>
      <c r="C12" s="406">
        <v>2977725</v>
      </c>
      <c r="D12" s="395"/>
      <c r="E12" s="407">
        <v>0</v>
      </c>
      <c r="F12" s="408"/>
      <c r="G12" s="409">
        <v>4993</v>
      </c>
      <c r="H12" s="395"/>
      <c r="I12" s="407">
        <v>0</v>
      </c>
      <c r="J12" s="395"/>
      <c r="K12" s="409">
        <v>0</v>
      </c>
      <c r="L12" s="395"/>
      <c r="M12" s="410">
        <f>ROUND(SUM(C12:K12),1)</f>
        <v>2982718</v>
      </c>
      <c r="N12" s="411"/>
      <c r="O12" s="412">
        <v>3051472</v>
      </c>
      <c r="P12" s="405"/>
    </row>
    <row r="13" spans="1:17" ht="16.8">
      <c r="A13" s="398" t="s">
        <v>2330</v>
      </c>
      <c r="B13" s="395" t="s">
        <v>6</v>
      </c>
      <c r="C13" s="409">
        <v>0</v>
      </c>
      <c r="D13" s="395"/>
      <c r="E13" s="407">
        <v>3139051</v>
      </c>
      <c r="F13" s="408"/>
      <c r="G13" s="409">
        <v>0</v>
      </c>
      <c r="H13" s="395"/>
      <c r="I13" s="409">
        <v>0</v>
      </c>
      <c r="J13" s="395"/>
      <c r="K13" s="409">
        <v>0</v>
      </c>
      <c r="L13" s="395"/>
      <c r="M13" s="410">
        <f t="shared" ref="M13:M14" si="0">ROUND(SUM(C13:K13),1)</f>
        <v>3139051</v>
      </c>
      <c r="N13" s="411"/>
      <c r="O13" s="412">
        <f>3348917-14217</f>
        <v>3334700</v>
      </c>
      <c r="P13" s="405"/>
    </row>
    <row r="14" spans="1:17" ht="16.8">
      <c r="A14" s="398" t="s">
        <v>1315</v>
      </c>
      <c r="B14" s="395" t="s">
        <v>6</v>
      </c>
      <c r="C14" s="406">
        <v>212605</v>
      </c>
      <c r="D14" s="395"/>
      <c r="E14" s="407">
        <v>4787</v>
      </c>
      <c r="F14" s="408"/>
      <c r="G14" s="407">
        <v>57939</v>
      </c>
      <c r="H14" s="395"/>
      <c r="I14" s="407">
        <v>0</v>
      </c>
      <c r="J14" s="395"/>
      <c r="K14" s="409">
        <v>0</v>
      </c>
      <c r="L14" s="395"/>
      <c r="M14" s="410">
        <f t="shared" si="0"/>
        <v>275331</v>
      </c>
      <c r="N14" s="411"/>
      <c r="O14" s="412">
        <f>265772+14217</f>
        <v>279989</v>
      </c>
      <c r="P14" s="405"/>
    </row>
    <row r="15" spans="1:17" ht="16.8">
      <c r="A15" s="385" t="s">
        <v>1316</v>
      </c>
      <c r="B15" s="395" t="s">
        <v>6</v>
      </c>
      <c r="C15" s="413">
        <f>ROUND(SUM(C11:C14),1)</f>
        <v>26068373</v>
      </c>
      <c r="D15" s="395"/>
      <c r="E15" s="413">
        <f>ROUND(SUM(E11:E14),1)</f>
        <v>6480458</v>
      </c>
      <c r="F15" s="414"/>
      <c r="G15" s="413">
        <f>ROUND(SUM(G11:G14),1)</f>
        <v>3545392</v>
      </c>
      <c r="H15" s="395"/>
      <c r="I15" s="413">
        <f>ROUND(SUM(I11:I14),1)</f>
        <v>49490</v>
      </c>
      <c r="J15" s="395"/>
      <c r="K15" s="413">
        <f>ROUND(SUM(K11:K14),1)</f>
        <v>0</v>
      </c>
      <c r="L15" s="395"/>
      <c r="M15" s="413">
        <f>ROUND(SUM(M11:M14),1)</f>
        <v>36143713</v>
      </c>
      <c r="N15" s="415"/>
      <c r="O15" s="413">
        <f>ROUND(SUM(O11:O14),1)</f>
        <v>35349565</v>
      </c>
      <c r="P15" s="405"/>
    </row>
    <row r="16" spans="1:17" ht="16.8">
      <c r="A16" s="395"/>
      <c r="B16" s="395"/>
      <c r="C16" s="406"/>
      <c r="D16" s="395"/>
      <c r="E16" s="416"/>
      <c r="F16" s="417"/>
      <c r="G16" s="416"/>
      <c r="H16" s="395"/>
      <c r="I16" s="416"/>
      <c r="J16" s="395"/>
      <c r="K16" s="416"/>
      <c r="L16" s="395"/>
      <c r="M16" s="416"/>
      <c r="N16" s="418"/>
      <c r="O16" s="419"/>
    </row>
    <row r="17" spans="1:16" ht="16.8">
      <c r="A17" s="385" t="s">
        <v>259</v>
      </c>
      <c r="B17" s="395"/>
      <c r="C17" s="406"/>
      <c r="D17" s="395"/>
      <c r="E17" s="416"/>
      <c r="F17" s="417"/>
      <c r="G17" s="416"/>
      <c r="H17" s="395"/>
      <c r="I17" s="416"/>
      <c r="J17" s="395"/>
      <c r="K17" s="416"/>
      <c r="L17" s="395"/>
      <c r="M17" s="416"/>
      <c r="N17" s="418"/>
      <c r="O17" s="419"/>
    </row>
    <row r="18" spans="1:16" ht="16.8">
      <c r="A18" s="398" t="s">
        <v>1317</v>
      </c>
      <c r="B18" s="395" t="s">
        <v>6</v>
      </c>
      <c r="C18" s="406">
        <v>1793</v>
      </c>
      <c r="D18" s="395"/>
      <c r="E18" s="416">
        <v>199</v>
      </c>
      <c r="F18" s="417"/>
      <c r="G18" s="409">
        <v>0</v>
      </c>
      <c r="H18" s="395"/>
      <c r="I18" s="416">
        <v>163671</v>
      </c>
      <c r="J18" s="395"/>
      <c r="K18" s="416">
        <v>148188</v>
      </c>
      <c r="L18" s="395"/>
      <c r="M18" s="416">
        <f>ROUND(SUM(C18:K18),1)</f>
        <v>313851</v>
      </c>
      <c r="N18" s="418"/>
      <c r="O18" s="412">
        <v>310494</v>
      </c>
    </row>
    <row r="19" spans="1:16" ht="16.8">
      <c r="A19" s="398" t="s">
        <v>260</v>
      </c>
      <c r="B19" s="395" t="s">
        <v>6</v>
      </c>
      <c r="C19" s="406">
        <v>3011</v>
      </c>
      <c r="D19" s="395"/>
      <c r="E19" s="416">
        <v>3665</v>
      </c>
      <c r="F19" s="417"/>
      <c r="G19" s="416">
        <v>3094</v>
      </c>
      <c r="H19" s="395"/>
      <c r="I19" s="409">
        <v>35</v>
      </c>
      <c r="J19" s="395"/>
      <c r="K19" s="416">
        <v>0</v>
      </c>
      <c r="L19" s="395"/>
      <c r="M19" s="416">
        <f>ROUND(SUM(C19:K19),1)</f>
        <v>9805</v>
      </c>
      <c r="N19" s="418"/>
      <c r="O19" s="412">
        <v>10985</v>
      </c>
    </row>
    <row r="20" spans="1:16" ht="16.8">
      <c r="A20" s="385" t="s">
        <v>1318</v>
      </c>
      <c r="B20" s="395" t="s">
        <v>6</v>
      </c>
      <c r="C20" s="413">
        <f>ROUND(SUM(C18:C19),1)</f>
        <v>4804</v>
      </c>
      <c r="D20" s="395"/>
      <c r="E20" s="413">
        <f>ROUND(SUM(E18:E19),1)</f>
        <v>3864</v>
      </c>
      <c r="F20" s="417"/>
      <c r="G20" s="413">
        <f>ROUND(SUM(G18:G19),1)</f>
        <v>3094</v>
      </c>
      <c r="H20" s="395"/>
      <c r="I20" s="413">
        <f>ROUND(SUM(I18:I19),1)</f>
        <v>163706</v>
      </c>
      <c r="J20" s="395"/>
      <c r="K20" s="413">
        <f>ROUND(SUM(K18:K19),1)</f>
        <v>148188</v>
      </c>
      <c r="L20" s="395"/>
      <c r="M20" s="413">
        <f>ROUND(SUM(M18:M19),1)</f>
        <v>323656</v>
      </c>
      <c r="N20" s="418"/>
      <c r="O20" s="413">
        <f>ROUND(SUM(O18:O19),1)</f>
        <v>321479</v>
      </c>
    </row>
    <row r="21" spans="1:16" ht="16.8">
      <c r="A21" s="395"/>
      <c r="B21" s="395" t="s">
        <v>6</v>
      </c>
      <c r="C21" s="406"/>
      <c r="D21" s="395"/>
      <c r="E21" s="416"/>
      <c r="F21" s="417"/>
      <c r="G21" s="416"/>
      <c r="H21" s="395"/>
      <c r="I21" s="416"/>
      <c r="J21" s="395"/>
      <c r="K21" s="416"/>
      <c r="L21" s="395"/>
      <c r="M21" s="416"/>
      <c r="N21" s="418"/>
      <c r="O21" s="419"/>
    </row>
    <row r="22" spans="1:16" ht="16.8">
      <c r="A22" s="420" t="s">
        <v>261</v>
      </c>
      <c r="B22" s="395" t="s">
        <v>6</v>
      </c>
      <c r="C22" s="406"/>
      <c r="D22" s="395"/>
      <c r="E22" s="416"/>
      <c r="F22" s="417"/>
      <c r="G22" s="416"/>
      <c r="H22" s="395"/>
      <c r="I22" s="416"/>
      <c r="J22" s="395"/>
      <c r="K22" s="416"/>
      <c r="L22" s="395"/>
      <c r="M22" s="416"/>
      <c r="N22" s="418"/>
      <c r="O22" s="419"/>
    </row>
    <row r="23" spans="1:16" ht="16.8">
      <c r="A23" s="398" t="s">
        <v>262</v>
      </c>
      <c r="B23" s="394" t="s">
        <v>6</v>
      </c>
      <c r="C23" s="406">
        <v>935356</v>
      </c>
      <c r="D23" s="394"/>
      <c r="E23" s="406">
        <v>101820</v>
      </c>
      <c r="F23" s="399"/>
      <c r="G23" s="406">
        <v>0</v>
      </c>
      <c r="H23" s="394"/>
      <c r="I23" s="406">
        <v>11283</v>
      </c>
      <c r="J23" s="394"/>
      <c r="K23" s="409">
        <v>0</v>
      </c>
      <c r="L23" s="394"/>
      <c r="M23" s="410">
        <f>ROUND(SUM(C23:K23),1)</f>
        <v>1048459</v>
      </c>
      <c r="N23" s="411"/>
      <c r="O23" s="412">
        <v>1053688</v>
      </c>
      <c r="P23" s="405"/>
    </row>
    <row r="24" spans="1:16" ht="16.8">
      <c r="A24" s="398" t="s">
        <v>1319</v>
      </c>
      <c r="B24" s="394" t="s">
        <v>6</v>
      </c>
      <c r="C24" s="406">
        <v>2443</v>
      </c>
      <c r="D24" s="394"/>
      <c r="E24" s="406">
        <v>98656</v>
      </c>
      <c r="F24" s="399"/>
      <c r="G24" s="406">
        <v>0</v>
      </c>
      <c r="H24" s="394"/>
      <c r="I24" s="406">
        <v>0</v>
      </c>
      <c r="J24" s="394"/>
      <c r="K24" s="409">
        <v>0</v>
      </c>
      <c r="L24" s="394"/>
      <c r="M24" s="410">
        <f t="shared" ref="M24:M25" si="1">ROUND(SUM(C24:K24),1)</f>
        <v>101099</v>
      </c>
      <c r="N24" s="411"/>
      <c r="O24" s="412">
        <v>114655</v>
      </c>
      <c r="P24" s="405"/>
    </row>
    <row r="25" spans="1:16" ht="16.8">
      <c r="A25" s="398" t="s">
        <v>263</v>
      </c>
      <c r="B25" s="394" t="s">
        <v>6</v>
      </c>
      <c r="C25" s="406">
        <v>52153</v>
      </c>
      <c r="D25" s="395"/>
      <c r="E25" s="406">
        <v>1115</v>
      </c>
      <c r="F25" s="417"/>
      <c r="G25" s="406">
        <v>58873</v>
      </c>
      <c r="H25" s="395"/>
      <c r="I25" s="406">
        <v>444429</v>
      </c>
      <c r="J25" s="395"/>
      <c r="K25" s="409">
        <v>0</v>
      </c>
      <c r="L25" s="395"/>
      <c r="M25" s="410">
        <f t="shared" si="1"/>
        <v>556570</v>
      </c>
      <c r="N25" s="411"/>
      <c r="O25" s="412">
        <v>405617</v>
      </c>
      <c r="P25" s="405"/>
    </row>
    <row r="26" spans="1:16" ht="16.8">
      <c r="A26" s="385" t="s">
        <v>1320</v>
      </c>
      <c r="B26" s="394" t="s">
        <v>6</v>
      </c>
      <c r="C26" s="421">
        <f>ROUND(SUM(C23:C25),1)</f>
        <v>989952</v>
      </c>
      <c r="D26" s="418"/>
      <c r="E26" s="421">
        <f>ROUND(SUM(E23:E25),1)</f>
        <v>201591</v>
      </c>
      <c r="F26" s="414"/>
      <c r="G26" s="421">
        <f>ROUND(SUM(G23:G25),1)</f>
        <v>58873</v>
      </c>
      <c r="H26" s="418"/>
      <c r="I26" s="421">
        <f>ROUND(SUM(I23:I25),1)</f>
        <v>455712</v>
      </c>
      <c r="J26" s="418"/>
      <c r="K26" s="421">
        <f>ROUND(SUM(K23:K25),1)</f>
        <v>0</v>
      </c>
      <c r="L26" s="418"/>
      <c r="M26" s="421">
        <f>ROUND(SUM(M23:M25),1)</f>
        <v>1706128</v>
      </c>
      <c r="N26" s="415"/>
      <c r="O26" s="421">
        <f>ROUND(SUM(O23:O25),1)</f>
        <v>1573960</v>
      </c>
      <c r="P26" s="405"/>
    </row>
    <row r="27" spans="1:16" ht="16.8">
      <c r="A27" s="395"/>
      <c r="B27" s="395" t="s">
        <v>6</v>
      </c>
      <c r="C27" s="406"/>
      <c r="D27" s="395"/>
      <c r="E27" s="416"/>
      <c r="F27" s="417"/>
      <c r="G27" s="416"/>
      <c r="H27" s="395"/>
      <c r="I27" s="416"/>
      <c r="J27" s="395"/>
      <c r="K27" s="416"/>
      <c r="L27" s="395"/>
      <c r="M27" s="416"/>
      <c r="N27" s="418"/>
      <c r="O27" s="419"/>
    </row>
    <row r="28" spans="1:16" ht="16.8">
      <c r="A28" s="385" t="s">
        <v>264</v>
      </c>
      <c r="B28" s="395" t="s">
        <v>6</v>
      </c>
      <c r="C28" s="422"/>
      <c r="D28" s="395"/>
      <c r="E28" s="416"/>
      <c r="F28" s="417"/>
      <c r="G28" s="416"/>
      <c r="H28" s="395"/>
      <c r="I28" s="416"/>
      <c r="J28" s="395"/>
      <c r="K28" s="416"/>
      <c r="L28" s="395"/>
      <c r="M28" s="416"/>
      <c r="N28" s="418"/>
      <c r="O28" s="419"/>
    </row>
    <row r="29" spans="1:16" ht="16.8">
      <c r="A29" s="398" t="s">
        <v>1321</v>
      </c>
      <c r="B29" s="395" t="s">
        <v>6</v>
      </c>
      <c r="C29" s="407">
        <v>12865947</v>
      </c>
      <c r="D29" s="395"/>
      <c r="E29" s="407">
        <v>5785626</v>
      </c>
      <c r="F29" s="417"/>
      <c r="G29" s="407">
        <v>33789528</v>
      </c>
      <c r="H29" s="395"/>
      <c r="I29" s="407">
        <v>0</v>
      </c>
      <c r="J29" s="395"/>
      <c r="K29" s="407">
        <v>0</v>
      </c>
      <c r="L29" s="395"/>
      <c r="M29" s="410">
        <f>ROUND(SUM(C29:K29),1)</f>
        <v>52441101</v>
      </c>
      <c r="N29" s="411"/>
      <c r="O29" s="412">
        <v>49664291</v>
      </c>
      <c r="P29" s="405"/>
    </row>
    <row r="30" spans="1:16" ht="16.8">
      <c r="A30" s="398" t="s">
        <v>1322</v>
      </c>
      <c r="B30" s="395" t="s">
        <v>6</v>
      </c>
      <c r="C30" s="406">
        <v>7187</v>
      </c>
      <c r="D30" s="395"/>
      <c r="E30" s="406">
        <v>1572463</v>
      </c>
      <c r="F30" s="417"/>
      <c r="G30" s="406">
        <v>162516</v>
      </c>
      <c r="H30" s="395"/>
      <c r="I30" s="406">
        <v>45687</v>
      </c>
      <c r="J30" s="395"/>
      <c r="K30" s="406">
        <v>0</v>
      </c>
      <c r="L30" s="395"/>
      <c r="M30" s="410">
        <f t="shared" ref="M30:M32" si="2">ROUND(SUM(C30:K30),1)</f>
        <v>1787853</v>
      </c>
      <c r="N30" s="411"/>
      <c r="O30" s="412">
        <v>1693014</v>
      </c>
      <c r="P30" s="405"/>
    </row>
    <row r="31" spans="1:16" ht="16.8">
      <c r="A31" s="398" t="s">
        <v>1323</v>
      </c>
      <c r="B31" s="395" t="s">
        <v>6</v>
      </c>
      <c r="C31" s="406">
        <v>996732</v>
      </c>
      <c r="D31" s="395"/>
      <c r="E31" s="406">
        <v>785275</v>
      </c>
      <c r="F31" s="408"/>
      <c r="G31" s="406">
        <v>5165069</v>
      </c>
      <c r="H31" s="395"/>
      <c r="I31" s="406">
        <v>65351</v>
      </c>
      <c r="J31" s="395"/>
      <c r="K31" s="406">
        <v>46777</v>
      </c>
      <c r="L31" s="395"/>
      <c r="M31" s="410">
        <f t="shared" si="2"/>
        <v>7059204</v>
      </c>
      <c r="N31" s="411"/>
      <c r="O31" s="412">
        <v>4964187</v>
      </c>
      <c r="P31" s="405"/>
    </row>
    <row r="32" spans="1:16" ht="16.8">
      <c r="A32" s="398" t="s">
        <v>1324</v>
      </c>
      <c r="B32" s="395" t="s">
        <v>6</v>
      </c>
      <c r="C32" s="406">
        <v>124327</v>
      </c>
      <c r="D32" s="395"/>
      <c r="E32" s="406">
        <v>0</v>
      </c>
      <c r="F32" s="408"/>
      <c r="G32" s="406">
        <v>87719</v>
      </c>
      <c r="H32" s="395"/>
      <c r="I32" s="406">
        <v>0</v>
      </c>
      <c r="J32" s="395"/>
      <c r="K32" s="406">
        <v>0</v>
      </c>
      <c r="L32" s="395"/>
      <c r="M32" s="410">
        <f t="shared" si="2"/>
        <v>212046</v>
      </c>
      <c r="N32" s="411"/>
      <c r="O32" s="412">
        <v>216228</v>
      </c>
      <c r="P32" s="405"/>
    </row>
    <row r="33" spans="1:16" ht="16.8">
      <c r="A33" s="420" t="s">
        <v>1325</v>
      </c>
      <c r="B33" s="395" t="s">
        <v>6</v>
      </c>
      <c r="C33" s="423">
        <f>ROUND(SUM(C29:C32),1)</f>
        <v>13994193</v>
      </c>
      <c r="D33" s="395"/>
      <c r="E33" s="423">
        <f>ROUND(SUM(E29:E32),1)</f>
        <v>8143364</v>
      </c>
      <c r="F33" s="408"/>
      <c r="G33" s="423">
        <f>ROUND(SUM(G29:G32),1)</f>
        <v>39204832</v>
      </c>
      <c r="H33" s="395"/>
      <c r="I33" s="423">
        <f>ROUND(SUM(I29:I32),1)</f>
        <v>111038</v>
      </c>
      <c r="J33" s="395"/>
      <c r="K33" s="423">
        <f>ROUND(SUM(K29:K32),1)</f>
        <v>46777</v>
      </c>
      <c r="L33" s="395"/>
      <c r="M33" s="423">
        <f>ROUND(SUM(M29:M32),1)</f>
        <v>61500204</v>
      </c>
      <c r="N33" s="411"/>
      <c r="O33" s="423">
        <f>ROUND(SUM(O29:O32),1)</f>
        <v>56537720</v>
      </c>
      <c r="P33" s="405"/>
    </row>
    <row r="34" spans="1:16" ht="16.8">
      <c r="A34" s="395"/>
      <c r="B34" s="395" t="s">
        <v>6</v>
      </c>
      <c r="C34" s="406"/>
      <c r="D34" s="395"/>
      <c r="E34" s="416"/>
      <c r="F34" s="417"/>
      <c r="G34" s="416"/>
      <c r="H34" s="395"/>
      <c r="I34" s="416"/>
      <c r="J34" s="395"/>
      <c r="K34" s="416"/>
      <c r="L34" s="395"/>
      <c r="M34" s="416"/>
      <c r="N34" s="418"/>
      <c r="O34" s="419"/>
    </row>
    <row r="35" spans="1:16" ht="16.8">
      <c r="A35" s="385" t="s">
        <v>265</v>
      </c>
      <c r="B35" s="395" t="s">
        <v>6</v>
      </c>
      <c r="C35" s="416"/>
      <c r="D35" s="395"/>
      <c r="E35" s="416"/>
      <c r="F35" s="417"/>
      <c r="G35" s="416"/>
      <c r="H35" s="395"/>
      <c r="I35" s="416"/>
      <c r="J35" s="395"/>
      <c r="K35" s="416"/>
      <c r="L35" s="395"/>
      <c r="M35" s="416"/>
      <c r="N35" s="418"/>
      <c r="O35" s="419"/>
    </row>
    <row r="36" spans="1:16" ht="16.8">
      <c r="A36" s="398" t="s">
        <v>1326</v>
      </c>
      <c r="B36" s="395" t="s">
        <v>6</v>
      </c>
      <c r="C36" s="406">
        <v>145745</v>
      </c>
      <c r="D36" s="395"/>
      <c r="E36" s="406">
        <v>120747</v>
      </c>
      <c r="F36" s="417"/>
      <c r="G36" s="406">
        <v>55177</v>
      </c>
      <c r="H36" s="395"/>
      <c r="I36" s="406">
        <v>0</v>
      </c>
      <c r="J36" s="395"/>
      <c r="K36" s="406">
        <v>0</v>
      </c>
      <c r="L36" s="395"/>
      <c r="M36" s="410">
        <f>ROUND(SUM(C36:K36),1)</f>
        <v>321669</v>
      </c>
      <c r="N36" s="415"/>
      <c r="O36" s="412">
        <v>313727</v>
      </c>
      <c r="P36" s="405"/>
    </row>
    <row r="37" spans="1:16" ht="16.8">
      <c r="A37" s="398" t="s">
        <v>1327</v>
      </c>
      <c r="B37" s="395" t="s">
        <v>6</v>
      </c>
      <c r="C37" s="406">
        <v>7053</v>
      </c>
      <c r="D37" s="395"/>
      <c r="E37" s="406">
        <v>37926</v>
      </c>
      <c r="F37" s="417"/>
      <c r="G37" s="406">
        <v>1274673</v>
      </c>
      <c r="H37" s="395"/>
      <c r="I37" s="406">
        <v>60561</v>
      </c>
      <c r="J37" s="395"/>
      <c r="K37" s="406">
        <v>9302</v>
      </c>
      <c r="L37" s="395"/>
      <c r="M37" s="410">
        <f t="shared" ref="M37:M38" si="3">ROUND(SUM(C37:K37),1)</f>
        <v>1389515</v>
      </c>
      <c r="N37" s="415"/>
      <c r="O37" s="412">
        <v>1911082</v>
      </c>
      <c r="P37" s="405"/>
    </row>
    <row r="38" spans="1:16" ht="16.8">
      <c r="A38" s="398" t="s">
        <v>1328</v>
      </c>
      <c r="B38" s="395" t="s">
        <v>6</v>
      </c>
      <c r="C38" s="406">
        <v>4457</v>
      </c>
      <c r="D38" s="395"/>
      <c r="E38" s="406">
        <v>0</v>
      </c>
      <c r="F38" s="417"/>
      <c r="G38" s="406">
        <v>0</v>
      </c>
      <c r="H38" s="395"/>
      <c r="I38" s="406">
        <v>0</v>
      </c>
      <c r="J38" s="395"/>
      <c r="K38" s="406">
        <v>0</v>
      </c>
      <c r="L38" s="395"/>
      <c r="M38" s="410">
        <f t="shared" si="3"/>
        <v>4457</v>
      </c>
      <c r="N38" s="415"/>
      <c r="O38" s="412">
        <v>4252</v>
      </c>
      <c r="P38" s="405"/>
    </row>
    <row r="39" spans="1:16" ht="16.8">
      <c r="A39" s="385" t="s">
        <v>1329</v>
      </c>
      <c r="B39" s="395" t="s">
        <v>6</v>
      </c>
      <c r="C39" s="413">
        <f>ROUND(SUM(C36:C38),1)</f>
        <v>157255</v>
      </c>
      <c r="D39" s="395"/>
      <c r="E39" s="413">
        <f>ROUND(SUM(E36:E38),1)</f>
        <v>158673</v>
      </c>
      <c r="F39" s="417"/>
      <c r="G39" s="413">
        <f>ROUND(SUM(G36:G38),1)</f>
        <v>1329850</v>
      </c>
      <c r="H39" s="395"/>
      <c r="I39" s="413">
        <f>ROUND(SUM(I36:I38),1)</f>
        <v>60561</v>
      </c>
      <c r="J39" s="395"/>
      <c r="K39" s="413">
        <f>ROUND(SUM(K36:K38),1)</f>
        <v>9302</v>
      </c>
      <c r="L39" s="395"/>
      <c r="M39" s="413">
        <f>ROUND(SUM(M36:M38),1)</f>
        <v>1715641</v>
      </c>
      <c r="N39" s="411"/>
      <c r="O39" s="413">
        <f>ROUND(SUM(O36:O38),1)</f>
        <v>2229061</v>
      </c>
      <c r="P39" s="405"/>
    </row>
    <row r="40" spans="1:16" ht="16.8">
      <c r="A40" s="385"/>
      <c r="B40" s="395" t="s">
        <v>6</v>
      </c>
      <c r="C40" s="409"/>
      <c r="D40" s="395"/>
      <c r="E40" s="409"/>
      <c r="F40" s="417"/>
      <c r="G40" s="409"/>
      <c r="H40" s="395"/>
      <c r="I40" s="409"/>
      <c r="J40" s="395"/>
      <c r="K40" s="409"/>
      <c r="L40" s="395"/>
      <c r="M40" s="409"/>
      <c r="N40" s="411"/>
      <c r="O40" s="424"/>
      <c r="P40" s="405"/>
    </row>
    <row r="41" spans="1:16" ht="16.8">
      <c r="A41" s="385" t="s">
        <v>266</v>
      </c>
      <c r="B41" s="395" t="s">
        <v>6</v>
      </c>
      <c r="C41" s="416"/>
      <c r="D41" s="395"/>
      <c r="E41" s="416"/>
      <c r="F41" s="417"/>
      <c r="G41" s="416"/>
      <c r="H41" s="395"/>
      <c r="I41" s="416"/>
      <c r="J41" s="395"/>
      <c r="K41" s="416"/>
      <c r="L41" s="395"/>
      <c r="M41" s="416"/>
      <c r="N41" s="418"/>
      <c r="O41" s="419"/>
    </row>
    <row r="42" spans="1:16" ht="16.8">
      <c r="A42" s="398" t="s">
        <v>1330</v>
      </c>
      <c r="B42" s="395" t="s">
        <v>6</v>
      </c>
      <c r="C42" s="406">
        <v>2881347</v>
      </c>
      <c r="D42" s="395"/>
      <c r="E42" s="406">
        <v>3164</v>
      </c>
      <c r="F42" s="417"/>
      <c r="G42" s="406">
        <v>3999210</v>
      </c>
      <c r="H42" s="395"/>
      <c r="I42" s="406">
        <v>0</v>
      </c>
      <c r="J42" s="395"/>
      <c r="K42" s="409">
        <v>0</v>
      </c>
      <c r="L42" s="395"/>
      <c r="M42" s="410">
        <f>ROUND(SUM(C42:K42),1)</f>
        <v>6883721</v>
      </c>
      <c r="N42" s="415"/>
      <c r="O42" s="412">
        <v>7469996</v>
      </c>
      <c r="P42" s="405"/>
    </row>
    <row r="43" spans="1:16" ht="16.8">
      <c r="A43" s="398" t="s">
        <v>1331</v>
      </c>
      <c r="B43" s="395" t="s">
        <v>6</v>
      </c>
      <c r="C43" s="406">
        <v>23050</v>
      </c>
      <c r="D43" s="395"/>
      <c r="E43" s="406">
        <v>-215</v>
      </c>
      <c r="F43" s="417"/>
      <c r="G43" s="406">
        <v>18064</v>
      </c>
      <c r="H43" s="395"/>
      <c r="I43" s="406">
        <v>185209</v>
      </c>
      <c r="J43" s="395"/>
      <c r="K43" s="409">
        <v>0</v>
      </c>
      <c r="L43" s="395"/>
      <c r="M43" s="410">
        <f t="shared" ref="M43:M44" si="4">ROUND(SUM(C43:K43),1)</f>
        <v>226108</v>
      </c>
      <c r="N43" s="415"/>
      <c r="O43" s="412">
        <v>168175</v>
      </c>
      <c r="P43" s="405"/>
    </row>
    <row r="44" spans="1:16" ht="16.8">
      <c r="A44" s="398" t="s">
        <v>1332</v>
      </c>
      <c r="B44" s="395" t="s">
        <v>6</v>
      </c>
      <c r="C44" s="406">
        <v>15019</v>
      </c>
      <c r="D44" s="395"/>
      <c r="E44" s="406">
        <v>322</v>
      </c>
      <c r="F44" s="417"/>
      <c r="G44" s="406">
        <v>134485</v>
      </c>
      <c r="H44" s="395"/>
      <c r="I44" s="406">
        <v>0</v>
      </c>
      <c r="J44" s="395"/>
      <c r="K44" s="409">
        <v>0</v>
      </c>
      <c r="L44" s="395"/>
      <c r="M44" s="410">
        <f t="shared" si="4"/>
        <v>149826</v>
      </c>
      <c r="N44" s="415"/>
      <c r="O44" s="412">
        <v>168608</v>
      </c>
      <c r="P44" s="405"/>
    </row>
    <row r="45" spans="1:16" ht="16.8">
      <c r="A45" s="385" t="s">
        <v>1333</v>
      </c>
      <c r="B45" s="395" t="s">
        <v>6</v>
      </c>
      <c r="C45" s="413">
        <f>ROUND(SUM(C42:C44),1)</f>
        <v>2919416</v>
      </c>
      <c r="D45" s="395"/>
      <c r="E45" s="413">
        <f>ROUND(SUM(E42:E44),1)</f>
        <v>3271</v>
      </c>
      <c r="F45" s="417"/>
      <c r="G45" s="413">
        <f>ROUND(SUM(G42:G44),1)</f>
        <v>4151759</v>
      </c>
      <c r="H45" s="395"/>
      <c r="I45" s="413">
        <f>ROUND(SUM(I42:I44),1)</f>
        <v>185209</v>
      </c>
      <c r="J45" s="395"/>
      <c r="K45" s="413">
        <f>ROUND(SUM(K42:K44),1)</f>
        <v>0</v>
      </c>
      <c r="L45" s="395"/>
      <c r="M45" s="413">
        <f>ROUND(SUM(M42:M44),1)</f>
        <v>7259655</v>
      </c>
      <c r="N45" s="411"/>
      <c r="O45" s="413">
        <f>ROUND(SUM(O42:O44),1)</f>
        <v>7806779</v>
      </c>
      <c r="P45" s="405"/>
    </row>
    <row r="46" spans="1:16" ht="16.8">
      <c r="A46" s="385"/>
      <c r="B46" s="395" t="s">
        <v>6</v>
      </c>
      <c r="C46" s="409"/>
      <c r="D46" s="395"/>
      <c r="E46" s="409"/>
      <c r="F46" s="417"/>
      <c r="G46" s="409"/>
      <c r="H46" s="395"/>
      <c r="I46" s="409"/>
      <c r="J46" s="395"/>
      <c r="K46" s="409"/>
      <c r="L46" s="395"/>
      <c r="M46" s="409"/>
      <c r="N46" s="411"/>
      <c r="O46" s="424"/>
      <c r="P46" s="405"/>
    </row>
    <row r="47" spans="1:16" ht="16.8">
      <c r="A47" s="420" t="s">
        <v>267</v>
      </c>
      <c r="B47" s="395" t="s">
        <v>6</v>
      </c>
      <c r="C47" s="406"/>
      <c r="D47" s="395"/>
      <c r="E47" s="409"/>
      <c r="F47" s="408"/>
      <c r="G47" s="409"/>
      <c r="H47" s="395"/>
      <c r="I47" s="425"/>
      <c r="J47" s="395"/>
      <c r="K47" s="406"/>
      <c r="L47" s="395"/>
      <c r="M47" s="410"/>
      <c r="N47" s="411"/>
      <c r="O47" s="412"/>
      <c r="P47" s="405"/>
    </row>
    <row r="48" spans="1:16" ht="16.8">
      <c r="A48" s="398" t="s">
        <v>1334</v>
      </c>
      <c r="B48" s="395" t="s">
        <v>6</v>
      </c>
      <c r="C48" s="406">
        <v>199193</v>
      </c>
      <c r="D48" s="395"/>
      <c r="E48" s="407">
        <v>250</v>
      </c>
      <c r="F48" s="408"/>
      <c r="G48" s="407">
        <v>3850</v>
      </c>
      <c r="H48" s="395"/>
      <c r="I48" s="407">
        <v>817084</v>
      </c>
      <c r="J48" s="395"/>
      <c r="K48" s="409">
        <v>0</v>
      </c>
      <c r="L48" s="395"/>
      <c r="M48" s="410">
        <f>ROUND(SUM(C48:K48),1)</f>
        <v>1020377</v>
      </c>
      <c r="N48" s="411"/>
      <c r="O48" s="412">
        <v>716226</v>
      </c>
      <c r="P48" s="405"/>
    </row>
    <row r="49" spans="1:17" ht="16.8">
      <c r="A49" s="398" t="s">
        <v>1335</v>
      </c>
      <c r="B49" s="395" t="s">
        <v>6</v>
      </c>
      <c r="C49" s="409">
        <v>0</v>
      </c>
      <c r="D49" s="395"/>
      <c r="E49" s="407">
        <v>66703</v>
      </c>
      <c r="F49" s="417"/>
      <c r="G49" s="409">
        <v>0</v>
      </c>
      <c r="H49" s="395"/>
      <c r="I49" s="409">
        <v>0</v>
      </c>
      <c r="J49" s="395"/>
      <c r="K49" s="409">
        <v>0</v>
      </c>
      <c r="L49" s="395"/>
      <c r="M49" s="410">
        <f>ROUND(SUM(C49:K49),1)</f>
        <v>66703</v>
      </c>
      <c r="N49" s="411"/>
      <c r="O49" s="412">
        <v>80686</v>
      </c>
      <c r="P49" s="405"/>
    </row>
    <row r="50" spans="1:17" ht="16.8">
      <c r="A50" s="420" t="s">
        <v>1336</v>
      </c>
      <c r="B50" s="395" t="s">
        <v>6</v>
      </c>
      <c r="C50" s="413">
        <f>ROUND(SUM(C48:C49),1)</f>
        <v>199193</v>
      </c>
      <c r="D50" s="395"/>
      <c r="E50" s="413">
        <f>ROUND(SUM(E48:E49),1)</f>
        <v>66953</v>
      </c>
      <c r="F50" s="414"/>
      <c r="G50" s="413">
        <f>ROUND(SUM(G48:G49),1)</f>
        <v>3850</v>
      </c>
      <c r="H50" s="395"/>
      <c r="I50" s="413">
        <f>ROUND(SUM(I48:I49),1)</f>
        <v>817084</v>
      </c>
      <c r="J50" s="395"/>
      <c r="K50" s="413">
        <f>ROUND(SUM(K48:K49),1)</f>
        <v>0</v>
      </c>
      <c r="L50" s="395"/>
      <c r="M50" s="413">
        <f>ROUND(SUM(M48:M49),1)</f>
        <v>1087080</v>
      </c>
      <c r="N50" s="415"/>
      <c r="O50" s="413">
        <f>ROUND(SUM(O48:O49),1)</f>
        <v>796912</v>
      </c>
      <c r="P50" s="405"/>
    </row>
    <row r="51" spans="1:17" ht="10.5" customHeight="1">
      <c r="A51" s="385"/>
      <c r="B51" s="395" t="s">
        <v>6</v>
      </c>
      <c r="C51" s="409"/>
      <c r="D51" s="395"/>
      <c r="E51" s="409"/>
      <c r="F51" s="417"/>
      <c r="G51" s="409"/>
      <c r="H51" s="395"/>
      <c r="I51" s="409"/>
      <c r="J51" s="395"/>
      <c r="K51" s="409"/>
      <c r="L51" s="395"/>
      <c r="M51" s="409"/>
      <c r="N51" s="411"/>
      <c r="O51" s="424"/>
      <c r="P51" s="405"/>
    </row>
    <row r="52" spans="1:17" ht="16.5" customHeight="1">
      <c r="A52" s="420" t="s">
        <v>268</v>
      </c>
      <c r="B52" s="395" t="s">
        <v>6</v>
      </c>
      <c r="C52" s="425"/>
      <c r="D52" s="395"/>
      <c r="E52" s="409"/>
      <c r="F52" s="417"/>
      <c r="G52" s="409"/>
      <c r="H52" s="395"/>
      <c r="I52" s="409"/>
      <c r="J52" s="395"/>
      <c r="K52" s="409"/>
      <c r="L52" s="395"/>
      <c r="M52" s="410"/>
      <c r="N52" s="411"/>
      <c r="O52" s="412"/>
      <c r="P52" s="405"/>
    </row>
    <row r="53" spans="1:17" ht="16.5" customHeight="1">
      <c r="A53" s="398" t="s">
        <v>1337</v>
      </c>
      <c r="B53" s="395" t="s">
        <v>6</v>
      </c>
      <c r="C53" s="409">
        <v>0</v>
      </c>
      <c r="D53" s="395"/>
      <c r="E53" s="409">
        <v>0</v>
      </c>
      <c r="F53" s="417"/>
      <c r="G53" s="406">
        <v>17786</v>
      </c>
      <c r="H53" s="395"/>
      <c r="I53" s="409">
        <v>0</v>
      </c>
      <c r="J53" s="395"/>
      <c r="K53" s="409">
        <v>0</v>
      </c>
      <c r="L53" s="395"/>
      <c r="M53" s="410">
        <f>ROUND(SUM(C53:K53),1)</f>
        <v>17786</v>
      </c>
      <c r="N53" s="411"/>
      <c r="O53" s="412">
        <v>16610</v>
      </c>
      <c r="P53" s="405"/>
      <c r="Q53" s="426"/>
    </row>
    <row r="54" spans="1:17" ht="16.5" customHeight="1">
      <c r="A54" s="398" t="s">
        <v>1338</v>
      </c>
      <c r="B54" s="395" t="s">
        <v>6</v>
      </c>
      <c r="C54" s="406">
        <v>106209</v>
      </c>
      <c r="D54" s="395"/>
      <c r="E54" s="407">
        <v>4871085</v>
      </c>
      <c r="F54" s="417"/>
      <c r="G54" s="406">
        <v>48511</v>
      </c>
      <c r="H54" s="395"/>
      <c r="I54" s="407">
        <v>911636</v>
      </c>
      <c r="J54" s="395"/>
      <c r="K54" s="407">
        <v>645439</v>
      </c>
      <c r="L54" s="395"/>
      <c r="M54" s="410">
        <f>ROUND(SUM(C54:K54),1)</f>
        <v>6582880</v>
      </c>
      <c r="N54" s="411"/>
      <c r="O54" s="412">
        <v>5681541</v>
      </c>
      <c r="P54" s="405"/>
      <c r="Q54" s="426"/>
    </row>
    <row r="55" spans="1:17" ht="16.8">
      <c r="A55" s="385" t="s">
        <v>1339</v>
      </c>
      <c r="B55" s="385" t="s">
        <v>6</v>
      </c>
      <c r="C55" s="413">
        <f>ROUND(SUM(C53:C54),1)</f>
        <v>106209</v>
      </c>
      <c r="D55" s="395"/>
      <c r="E55" s="413">
        <f>ROUND(SUM(E53:E54),1)</f>
        <v>4871085</v>
      </c>
      <c r="F55" s="414"/>
      <c r="G55" s="413">
        <f>ROUND(SUM(G53:G54),1)</f>
        <v>66297</v>
      </c>
      <c r="H55" s="395"/>
      <c r="I55" s="413">
        <f>ROUND(SUM(I53:I54),1)</f>
        <v>911636</v>
      </c>
      <c r="J55" s="395"/>
      <c r="K55" s="413">
        <f>ROUND(SUM(K53:K54),1)</f>
        <v>645439</v>
      </c>
      <c r="L55" s="395"/>
      <c r="M55" s="413">
        <f>ROUND(SUM(M53:M54),1)</f>
        <v>6600666</v>
      </c>
      <c r="N55" s="415"/>
      <c r="O55" s="413">
        <f>ROUND(SUM(O53:O54),1)</f>
        <v>5698151</v>
      </c>
      <c r="P55" s="405"/>
    </row>
    <row r="56" spans="1:17" ht="10.5" customHeight="1">
      <c r="A56" s="395"/>
      <c r="B56" s="395" t="s">
        <v>6</v>
      </c>
      <c r="C56" s="425"/>
      <c r="D56" s="395"/>
      <c r="E56" s="416"/>
      <c r="F56" s="417"/>
      <c r="G56" s="416"/>
      <c r="H56" s="395"/>
      <c r="I56" s="416"/>
      <c r="J56" s="395"/>
      <c r="K56" s="416"/>
      <c r="L56" s="395"/>
      <c r="M56" s="416"/>
      <c r="N56" s="418"/>
      <c r="O56" s="412"/>
      <c r="P56" s="427"/>
    </row>
    <row r="57" spans="1:17" ht="10.5" customHeight="1">
      <c r="A57" s="428"/>
      <c r="B57" s="395" t="s">
        <v>6</v>
      </c>
      <c r="C57" s="429"/>
      <c r="D57" s="395"/>
      <c r="E57" s="430"/>
      <c r="F57" s="414"/>
      <c r="G57" s="430"/>
      <c r="H57" s="395"/>
      <c r="I57" s="430"/>
      <c r="J57" s="395"/>
      <c r="K57" s="430"/>
      <c r="L57" s="395"/>
      <c r="M57" s="430"/>
      <c r="N57" s="415"/>
      <c r="O57" s="412"/>
      <c r="P57" s="405"/>
    </row>
    <row r="58" spans="1:17" ht="19.5" customHeight="1" thickBot="1">
      <c r="A58" s="385" t="s">
        <v>269</v>
      </c>
      <c r="B58" s="399" t="s">
        <v>6</v>
      </c>
      <c r="C58" s="431">
        <f>ROUND(SUM(+C26+C50+C55+C39+C33+C20+C15+C45),1)</f>
        <v>44439395</v>
      </c>
      <c r="D58" s="399" t="s">
        <v>6</v>
      </c>
      <c r="E58" s="431">
        <f>ROUND(SUM(+E26+E50+E55+E39+E33+E20+E15+E45),1)</f>
        <v>19929259</v>
      </c>
      <c r="F58" s="399" t="s">
        <v>6</v>
      </c>
      <c r="G58" s="431">
        <f>ROUND(SUM(+G26+G50+G55+G39+G33+G20+G15+G45),1)</f>
        <v>48363947</v>
      </c>
      <c r="H58" s="399" t="s">
        <v>6</v>
      </c>
      <c r="I58" s="431">
        <f>ROUND(SUM(+I26+I50+I55+I39+I33+I20+I15+I45),1)</f>
        <v>2754436</v>
      </c>
      <c r="J58" s="399" t="s">
        <v>6</v>
      </c>
      <c r="K58" s="431">
        <f>ROUND(SUM(+K26+K50+K55+K39+K33+K20+K15+K45),1)</f>
        <v>849706</v>
      </c>
      <c r="L58" s="399" t="s">
        <v>6</v>
      </c>
      <c r="M58" s="431">
        <f>ROUND(SUM(+M26+M50+M55+M39+M33+M20+M15+M45),1)</f>
        <v>116336743</v>
      </c>
      <c r="N58" s="399" t="s">
        <v>6</v>
      </c>
      <c r="O58" s="431">
        <f>ROUND(SUM(+O26+O50+O55+O39+O33+O20+O15+O45),1)</f>
        <v>110313627</v>
      </c>
      <c r="P58" s="405"/>
    </row>
    <row r="59" spans="1:17" ht="11.25" customHeight="1" thickTop="1">
      <c r="A59" s="385"/>
      <c r="B59" s="394" t="s">
        <v>6</v>
      </c>
      <c r="C59" s="432"/>
      <c r="D59" s="394"/>
      <c r="E59" s="432"/>
      <c r="F59" s="399"/>
      <c r="G59" s="432"/>
      <c r="H59" s="394"/>
      <c r="I59" s="432"/>
      <c r="J59" s="394"/>
      <c r="K59" s="432"/>
      <c r="L59" s="394"/>
      <c r="M59" s="432"/>
      <c r="N59" s="432"/>
      <c r="O59" s="412"/>
      <c r="P59" s="405"/>
    </row>
    <row r="60" spans="1:17" ht="18.75" customHeight="1">
      <c r="A60" s="395"/>
      <c r="B60" s="395" t="s">
        <v>6</v>
      </c>
      <c r="C60" s="395"/>
      <c r="D60" s="395"/>
      <c r="E60" s="395"/>
      <c r="F60" s="399"/>
      <c r="G60" s="395"/>
      <c r="H60" s="395"/>
      <c r="I60" s="433"/>
      <c r="J60" s="395"/>
      <c r="K60" s="433"/>
      <c r="L60" s="395"/>
      <c r="M60" s="433"/>
      <c r="N60" s="433"/>
      <c r="O60" s="434"/>
      <c r="P60" s="405"/>
      <c r="Q60" s="435"/>
    </row>
    <row r="61" spans="1:17" ht="15.9" customHeight="1">
      <c r="A61" s="436"/>
      <c r="B61" s="437"/>
      <c r="C61" s="395"/>
      <c r="D61" s="395"/>
      <c r="E61" s="395"/>
      <c r="F61" s="399"/>
      <c r="G61" s="395"/>
      <c r="H61" s="395"/>
      <c r="I61" s="433"/>
      <c r="J61" s="395"/>
      <c r="K61" s="433"/>
      <c r="L61" s="395"/>
      <c r="M61" s="395"/>
      <c r="N61" s="395"/>
      <c r="O61" s="424"/>
    </row>
    <row r="62" spans="1:17" ht="15.9" customHeight="1">
      <c r="A62" s="436"/>
      <c r="B62" s="437"/>
      <c r="C62" s="395"/>
      <c r="D62" s="395"/>
      <c r="E62" s="395"/>
      <c r="F62" s="399"/>
      <c r="G62" s="395"/>
      <c r="H62" s="395"/>
      <c r="I62" s="433"/>
      <c r="J62" s="395"/>
      <c r="K62" s="433"/>
      <c r="L62" s="395"/>
      <c r="M62" s="395"/>
      <c r="N62" s="395"/>
      <c r="O62" s="424"/>
    </row>
    <row r="63" spans="1:17" ht="15.9" customHeight="1">
      <c r="A63" s="438"/>
      <c r="B63" s="439"/>
      <c r="C63" s="418"/>
      <c r="D63" s="418"/>
      <c r="E63" s="418"/>
      <c r="F63" s="440"/>
      <c r="G63" s="418"/>
      <c r="H63" s="418"/>
      <c r="I63" s="418"/>
      <c r="J63" s="418"/>
      <c r="K63" s="418"/>
      <c r="L63" s="418"/>
      <c r="M63" s="418"/>
      <c r="N63" s="418"/>
      <c r="O63" s="419"/>
    </row>
    <row r="64" spans="1:17" ht="15.9" customHeight="1">
      <c r="A64" s="439"/>
      <c r="B64" s="439"/>
    </row>
    <row r="65" spans="1:16376" ht="15.9" customHeight="1">
      <c r="A65" s="438"/>
      <c r="B65" s="438"/>
      <c r="C65" s="438"/>
      <c r="D65" s="438"/>
      <c r="E65" s="438"/>
      <c r="F65" s="438"/>
      <c r="G65" s="438"/>
      <c r="H65" s="438"/>
      <c r="I65" s="438"/>
      <c r="J65" s="438"/>
      <c r="K65" s="438"/>
      <c r="L65" s="438"/>
      <c r="M65" s="438"/>
      <c r="N65" s="438"/>
      <c r="O65" s="442"/>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438"/>
      <c r="AM65" s="438"/>
      <c r="AN65" s="438"/>
      <c r="AO65" s="438"/>
      <c r="AP65" s="438"/>
      <c r="AQ65" s="438"/>
      <c r="AR65" s="438"/>
      <c r="AS65" s="438"/>
      <c r="AT65" s="438"/>
      <c r="AU65" s="438"/>
      <c r="AV65" s="438"/>
      <c r="AW65" s="438"/>
      <c r="AX65" s="438"/>
      <c r="AY65" s="438"/>
      <c r="AZ65" s="438"/>
      <c r="BA65" s="438"/>
      <c r="BB65" s="438"/>
      <c r="BC65" s="438"/>
      <c r="BD65" s="438"/>
      <c r="BE65" s="438"/>
      <c r="BF65" s="438"/>
      <c r="BG65" s="438"/>
      <c r="BH65" s="438"/>
      <c r="BI65" s="438"/>
      <c r="BJ65" s="438"/>
      <c r="BK65" s="438"/>
      <c r="BL65" s="438"/>
      <c r="BM65" s="438"/>
      <c r="BN65" s="438"/>
      <c r="BO65" s="438"/>
      <c r="BP65" s="438"/>
      <c r="BQ65" s="438"/>
      <c r="BR65" s="438"/>
      <c r="BS65" s="438"/>
      <c r="BT65" s="438"/>
      <c r="BU65" s="438"/>
      <c r="BV65" s="438"/>
      <c r="BW65" s="438"/>
      <c r="BX65" s="438"/>
      <c r="BY65" s="438"/>
      <c r="BZ65" s="438"/>
      <c r="CA65" s="438"/>
      <c r="CB65" s="438"/>
      <c r="CC65" s="438"/>
      <c r="CD65" s="438"/>
      <c r="CE65" s="438"/>
      <c r="CF65" s="438"/>
      <c r="CG65" s="438"/>
      <c r="CH65" s="438"/>
      <c r="CI65" s="438"/>
      <c r="CJ65" s="438"/>
      <c r="CK65" s="438"/>
      <c r="CL65" s="438"/>
      <c r="CM65" s="438"/>
      <c r="CN65" s="438"/>
      <c r="CO65" s="438"/>
      <c r="CP65" s="438"/>
      <c r="CQ65" s="438"/>
      <c r="CR65" s="438"/>
      <c r="CS65" s="438"/>
      <c r="CT65" s="438"/>
      <c r="CU65" s="438"/>
      <c r="CV65" s="438"/>
      <c r="CW65" s="438"/>
      <c r="CX65" s="438"/>
      <c r="CY65" s="438"/>
      <c r="CZ65" s="438"/>
      <c r="DA65" s="438"/>
      <c r="DB65" s="438"/>
      <c r="DC65" s="438"/>
      <c r="DD65" s="438"/>
      <c r="DE65" s="438"/>
      <c r="DF65" s="438"/>
      <c r="DG65" s="438"/>
      <c r="DH65" s="438"/>
      <c r="DI65" s="438"/>
      <c r="DJ65" s="438"/>
      <c r="DK65" s="438"/>
      <c r="DL65" s="438"/>
      <c r="DM65" s="438"/>
      <c r="DN65" s="438"/>
      <c r="DO65" s="438"/>
      <c r="DP65" s="438"/>
      <c r="DQ65" s="438"/>
      <c r="DR65" s="438"/>
      <c r="DS65" s="438"/>
      <c r="DT65" s="438"/>
      <c r="DU65" s="438"/>
      <c r="DV65" s="438"/>
      <c r="DW65" s="438"/>
      <c r="DX65" s="438"/>
      <c r="DY65" s="438"/>
      <c r="DZ65" s="438"/>
      <c r="EA65" s="438"/>
      <c r="EB65" s="438"/>
      <c r="EC65" s="438"/>
      <c r="ED65" s="438"/>
      <c r="EE65" s="438"/>
      <c r="EF65" s="438"/>
      <c r="EG65" s="438"/>
      <c r="EH65" s="438"/>
      <c r="EI65" s="438"/>
      <c r="EJ65" s="438"/>
      <c r="EK65" s="438"/>
      <c r="EL65" s="438"/>
      <c r="EM65" s="438"/>
      <c r="EN65" s="438"/>
      <c r="EO65" s="438"/>
      <c r="EP65" s="438"/>
      <c r="EQ65" s="438"/>
      <c r="ER65" s="438"/>
      <c r="ES65" s="438"/>
      <c r="ET65" s="438"/>
      <c r="EU65" s="438"/>
      <c r="EV65" s="438"/>
      <c r="EW65" s="438"/>
      <c r="EX65" s="438"/>
      <c r="EY65" s="438"/>
      <c r="EZ65" s="438"/>
      <c r="FA65" s="438"/>
      <c r="FB65" s="438"/>
      <c r="FC65" s="438"/>
      <c r="FD65" s="438"/>
      <c r="FE65" s="438"/>
      <c r="FF65" s="438"/>
      <c r="FG65" s="438"/>
      <c r="FH65" s="438"/>
      <c r="FI65" s="438"/>
      <c r="FJ65" s="438"/>
      <c r="FK65" s="438"/>
      <c r="FL65" s="438"/>
      <c r="FM65" s="438"/>
      <c r="FN65" s="438"/>
      <c r="FO65" s="438"/>
      <c r="FP65" s="438"/>
      <c r="FQ65" s="438"/>
      <c r="FR65" s="438"/>
      <c r="FS65" s="438"/>
      <c r="FT65" s="438"/>
      <c r="FU65" s="438"/>
      <c r="FV65" s="438"/>
      <c r="FW65" s="438"/>
      <c r="FX65" s="438"/>
      <c r="FY65" s="438"/>
      <c r="FZ65" s="438"/>
      <c r="GA65" s="438"/>
      <c r="GB65" s="438"/>
      <c r="GC65" s="438"/>
      <c r="GD65" s="438"/>
      <c r="GE65" s="438"/>
      <c r="GF65" s="438"/>
      <c r="GG65" s="438"/>
      <c r="GH65" s="438"/>
      <c r="GI65" s="438"/>
      <c r="GJ65" s="438"/>
      <c r="GK65" s="438"/>
      <c r="GL65" s="438"/>
      <c r="GM65" s="438"/>
      <c r="GN65" s="438"/>
      <c r="GO65" s="438"/>
      <c r="GP65" s="438"/>
      <c r="GQ65" s="438"/>
      <c r="GR65" s="438"/>
      <c r="GS65" s="438"/>
      <c r="GT65" s="438"/>
      <c r="GU65" s="438"/>
      <c r="GV65" s="438"/>
      <c r="GW65" s="438"/>
      <c r="GX65" s="438"/>
      <c r="GY65" s="438"/>
      <c r="GZ65" s="438"/>
      <c r="HA65" s="438"/>
      <c r="HB65" s="438"/>
      <c r="HC65" s="438"/>
      <c r="HD65" s="438"/>
      <c r="HE65" s="438"/>
      <c r="HF65" s="438"/>
      <c r="HG65" s="438"/>
      <c r="HH65" s="438"/>
      <c r="HI65" s="438"/>
      <c r="HJ65" s="438"/>
      <c r="HK65" s="438"/>
      <c r="HL65" s="438"/>
      <c r="HM65" s="438"/>
      <c r="HN65" s="438"/>
      <c r="HO65" s="438"/>
      <c r="HP65" s="438"/>
      <c r="HQ65" s="438"/>
      <c r="HR65" s="438"/>
      <c r="HS65" s="438"/>
      <c r="HT65" s="438"/>
      <c r="HU65" s="438"/>
      <c r="HV65" s="438"/>
      <c r="HW65" s="438"/>
      <c r="HX65" s="438"/>
      <c r="HY65" s="438"/>
      <c r="HZ65" s="438"/>
      <c r="IA65" s="438"/>
      <c r="IB65" s="438"/>
      <c r="IC65" s="438"/>
      <c r="ID65" s="438"/>
      <c r="IE65" s="438"/>
      <c r="IF65" s="438"/>
      <c r="IG65" s="438"/>
      <c r="IH65" s="438"/>
      <c r="II65" s="438"/>
      <c r="IJ65" s="438"/>
      <c r="IK65" s="438"/>
      <c r="IL65" s="438"/>
      <c r="IM65" s="438"/>
      <c r="IN65" s="438"/>
      <c r="IO65" s="438"/>
      <c r="IP65" s="438"/>
      <c r="IQ65" s="438"/>
      <c r="IR65" s="438"/>
      <c r="IS65" s="438"/>
      <c r="IT65" s="438"/>
      <c r="IU65" s="438"/>
      <c r="IV65" s="438"/>
      <c r="IW65" s="438"/>
      <c r="IX65" s="438"/>
      <c r="IY65" s="438"/>
      <c r="IZ65" s="438"/>
      <c r="JA65" s="438"/>
      <c r="JB65" s="438"/>
      <c r="JC65" s="438"/>
      <c r="JD65" s="438"/>
      <c r="JE65" s="438"/>
      <c r="JF65" s="438"/>
      <c r="JG65" s="438"/>
      <c r="JH65" s="438"/>
      <c r="JI65" s="438"/>
      <c r="JJ65" s="438"/>
      <c r="JK65" s="438"/>
      <c r="JL65" s="438"/>
      <c r="JM65" s="438"/>
      <c r="JN65" s="438"/>
      <c r="JO65" s="438"/>
      <c r="JP65" s="438"/>
      <c r="JQ65" s="438"/>
      <c r="JR65" s="438"/>
      <c r="JS65" s="438"/>
      <c r="JT65" s="438"/>
      <c r="JU65" s="438"/>
      <c r="JV65" s="438"/>
      <c r="JW65" s="438"/>
      <c r="JX65" s="438"/>
      <c r="JY65" s="438"/>
      <c r="JZ65" s="438"/>
      <c r="KA65" s="438"/>
      <c r="KB65" s="438"/>
      <c r="KC65" s="438"/>
      <c r="KD65" s="438"/>
      <c r="KE65" s="438"/>
      <c r="KF65" s="438"/>
      <c r="KG65" s="438"/>
      <c r="KH65" s="438"/>
      <c r="KI65" s="438"/>
      <c r="KJ65" s="438"/>
      <c r="KK65" s="438"/>
      <c r="KL65" s="438"/>
      <c r="KM65" s="438"/>
      <c r="KN65" s="438"/>
      <c r="KO65" s="438"/>
      <c r="KP65" s="438"/>
      <c r="KQ65" s="438"/>
      <c r="KR65" s="438"/>
      <c r="KS65" s="438"/>
      <c r="KT65" s="438"/>
      <c r="KU65" s="438"/>
      <c r="KV65" s="438"/>
      <c r="KW65" s="438"/>
      <c r="KX65" s="438"/>
      <c r="KY65" s="438"/>
      <c r="KZ65" s="438"/>
      <c r="LA65" s="438"/>
      <c r="LB65" s="438"/>
      <c r="LC65" s="438"/>
      <c r="LD65" s="438"/>
      <c r="LE65" s="438"/>
      <c r="LF65" s="438"/>
      <c r="LG65" s="438"/>
      <c r="LH65" s="438"/>
      <c r="LI65" s="438"/>
      <c r="LJ65" s="438"/>
      <c r="LK65" s="438"/>
      <c r="LL65" s="438"/>
      <c r="LM65" s="438"/>
      <c r="LN65" s="438"/>
      <c r="LO65" s="438"/>
      <c r="LP65" s="438"/>
      <c r="LQ65" s="438"/>
      <c r="LR65" s="438"/>
      <c r="LS65" s="438"/>
      <c r="LT65" s="438"/>
      <c r="LU65" s="438"/>
      <c r="LV65" s="438"/>
      <c r="LW65" s="438"/>
      <c r="LX65" s="438"/>
      <c r="LY65" s="438"/>
      <c r="LZ65" s="438"/>
      <c r="MA65" s="438"/>
      <c r="MB65" s="438"/>
      <c r="MC65" s="438"/>
      <c r="MD65" s="438"/>
      <c r="ME65" s="438"/>
      <c r="MF65" s="438"/>
      <c r="MG65" s="438"/>
      <c r="MH65" s="438"/>
      <c r="MI65" s="438"/>
      <c r="MJ65" s="438"/>
      <c r="MK65" s="438"/>
      <c r="ML65" s="438"/>
      <c r="MM65" s="438"/>
      <c r="MN65" s="438"/>
      <c r="MO65" s="438"/>
      <c r="MP65" s="438"/>
      <c r="MQ65" s="438"/>
      <c r="MR65" s="438"/>
      <c r="MS65" s="438"/>
      <c r="MT65" s="438"/>
      <c r="MU65" s="438"/>
      <c r="MV65" s="438"/>
      <c r="MW65" s="438"/>
      <c r="MX65" s="438"/>
      <c r="MY65" s="438"/>
      <c r="MZ65" s="438"/>
      <c r="NA65" s="438"/>
      <c r="NB65" s="438"/>
      <c r="NC65" s="438"/>
      <c r="ND65" s="438"/>
      <c r="NE65" s="438"/>
      <c r="NF65" s="438"/>
      <c r="NG65" s="438"/>
      <c r="NH65" s="438"/>
      <c r="NI65" s="438"/>
      <c r="NJ65" s="438"/>
      <c r="NK65" s="438"/>
      <c r="NL65" s="438"/>
      <c r="NM65" s="438"/>
      <c r="NN65" s="438"/>
      <c r="NO65" s="438"/>
      <c r="NP65" s="438"/>
      <c r="NQ65" s="438"/>
      <c r="NR65" s="438"/>
      <c r="NS65" s="438"/>
      <c r="NT65" s="438"/>
      <c r="NU65" s="438"/>
      <c r="NV65" s="438"/>
      <c r="NW65" s="438"/>
      <c r="NX65" s="438"/>
      <c r="NY65" s="438"/>
      <c r="NZ65" s="438"/>
      <c r="OA65" s="438"/>
      <c r="OB65" s="438"/>
      <c r="OC65" s="438"/>
      <c r="OD65" s="438"/>
      <c r="OE65" s="438"/>
      <c r="OF65" s="438"/>
      <c r="OG65" s="438"/>
      <c r="OH65" s="438"/>
      <c r="OI65" s="438"/>
      <c r="OJ65" s="438"/>
      <c r="OK65" s="438"/>
      <c r="OL65" s="438"/>
      <c r="OM65" s="438"/>
      <c r="ON65" s="438"/>
      <c r="OO65" s="438"/>
      <c r="OP65" s="438"/>
      <c r="OQ65" s="438"/>
      <c r="OR65" s="438"/>
      <c r="OS65" s="438"/>
      <c r="OT65" s="438"/>
      <c r="OU65" s="438"/>
      <c r="OV65" s="438"/>
      <c r="OW65" s="438"/>
      <c r="OX65" s="438"/>
      <c r="OY65" s="438"/>
      <c r="OZ65" s="438"/>
      <c r="PA65" s="438"/>
      <c r="PB65" s="438"/>
      <c r="PC65" s="438"/>
      <c r="PD65" s="438"/>
      <c r="PE65" s="438"/>
      <c r="PF65" s="438"/>
      <c r="PG65" s="438"/>
      <c r="PH65" s="438"/>
      <c r="PI65" s="438"/>
      <c r="PJ65" s="438"/>
      <c r="PK65" s="438"/>
      <c r="PL65" s="438"/>
      <c r="PM65" s="438"/>
      <c r="PN65" s="438"/>
      <c r="PO65" s="438"/>
      <c r="PP65" s="438"/>
      <c r="PQ65" s="438"/>
      <c r="PR65" s="438"/>
      <c r="PS65" s="438"/>
      <c r="PT65" s="438"/>
      <c r="PU65" s="438"/>
      <c r="PV65" s="438"/>
      <c r="PW65" s="438"/>
      <c r="PX65" s="438"/>
      <c r="PY65" s="438"/>
      <c r="PZ65" s="438"/>
      <c r="QA65" s="438"/>
      <c r="QB65" s="438"/>
      <c r="QC65" s="438"/>
      <c r="QD65" s="438"/>
      <c r="QE65" s="438"/>
      <c r="QF65" s="438"/>
      <c r="QG65" s="438"/>
      <c r="QH65" s="438"/>
      <c r="QI65" s="438"/>
      <c r="QJ65" s="438"/>
      <c r="QK65" s="438"/>
      <c r="QL65" s="438"/>
      <c r="QM65" s="438"/>
      <c r="QN65" s="438"/>
      <c r="QO65" s="438"/>
      <c r="QP65" s="438"/>
      <c r="QQ65" s="438"/>
      <c r="QR65" s="438"/>
      <c r="QS65" s="438"/>
      <c r="QT65" s="438"/>
      <c r="QU65" s="438"/>
      <c r="QV65" s="438"/>
      <c r="QW65" s="438"/>
      <c r="QX65" s="438"/>
      <c r="QY65" s="438"/>
      <c r="QZ65" s="438"/>
      <c r="RA65" s="438"/>
      <c r="RB65" s="438"/>
      <c r="RC65" s="438"/>
      <c r="RD65" s="438"/>
      <c r="RE65" s="438"/>
      <c r="RF65" s="438"/>
      <c r="RG65" s="438"/>
      <c r="RH65" s="438"/>
      <c r="RI65" s="438"/>
      <c r="RJ65" s="438"/>
      <c r="RK65" s="438"/>
      <c r="RL65" s="438"/>
      <c r="RM65" s="438"/>
      <c r="RN65" s="438"/>
      <c r="RO65" s="438"/>
      <c r="RP65" s="438"/>
      <c r="RQ65" s="438"/>
      <c r="RR65" s="438"/>
      <c r="RS65" s="438"/>
      <c r="RT65" s="438"/>
      <c r="RU65" s="438"/>
      <c r="RV65" s="438"/>
      <c r="RW65" s="438"/>
      <c r="RX65" s="438"/>
      <c r="RY65" s="438"/>
      <c r="RZ65" s="438"/>
      <c r="SA65" s="438"/>
      <c r="SB65" s="438"/>
      <c r="SC65" s="438"/>
      <c r="SD65" s="438"/>
      <c r="SE65" s="438"/>
      <c r="SF65" s="438"/>
      <c r="SG65" s="438"/>
      <c r="SH65" s="438"/>
      <c r="SI65" s="438"/>
      <c r="SJ65" s="438"/>
      <c r="SK65" s="438"/>
      <c r="SL65" s="438"/>
      <c r="SM65" s="438"/>
      <c r="SN65" s="438"/>
      <c r="SO65" s="438"/>
      <c r="SP65" s="438"/>
      <c r="SQ65" s="438"/>
      <c r="SR65" s="438"/>
      <c r="SS65" s="438"/>
      <c r="ST65" s="438"/>
      <c r="SU65" s="438"/>
      <c r="SV65" s="438"/>
      <c r="SW65" s="438"/>
      <c r="SX65" s="438"/>
      <c r="SY65" s="438"/>
      <c r="SZ65" s="438"/>
      <c r="TA65" s="438"/>
      <c r="TB65" s="438"/>
      <c r="TC65" s="438"/>
      <c r="TD65" s="438"/>
      <c r="TE65" s="438"/>
      <c r="TF65" s="438"/>
      <c r="TG65" s="438"/>
      <c r="TH65" s="438"/>
      <c r="TI65" s="438"/>
      <c r="TJ65" s="438"/>
      <c r="TK65" s="438"/>
      <c r="TL65" s="438"/>
      <c r="TM65" s="438"/>
      <c r="TN65" s="438"/>
      <c r="TO65" s="438"/>
      <c r="TP65" s="438"/>
      <c r="TQ65" s="438"/>
      <c r="TR65" s="438"/>
      <c r="TS65" s="438"/>
      <c r="TT65" s="438"/>
      <c r="TU65" s="438"/>
      <c r="TV65" s="438"/>
      <c r="TW65" s="438"/>
      <c r="TX65" s="438"/>
      <c r="TY65" s="438"/>
      <c r="TZ65" s="438"/>
      <c r="UA65" s="438"/>
      <c r="UB65" s="438"/>
      <c r="UC65" s="438"/>
      <c r="UD65" s="438"/>
      <c r="UE65" s="438"/>
      <c r="UF65" s="438"/>
      <c r="UG65" s="438"/>
      <c r="UH65" s="438"/>
      <c r="UI65" s="438"/>
      <c r="UJ65" s="438"/>
      <c r="UK65" s="438"/>
      <c r="UL65" s="438"/>
      <c r="UM65" s="438"/>
      <c r="UN65" s="438"/>
      <c r="UO65" s="438"/>
      <c r="UP65" s="438"/>
      <c r="UQ65" s="438"/>
      <c r="UR65" s="438"/>
      <c r="US65" s="438"/>
      <c r="UT65" s="438"/>
      <c r="UU65" s="438"/>
      <c r="UV65" s="438"/>
      <c r="UW65" s="438"/>
      <c r="UX65" s="438"/>
      <c r="UY65" s="438"/>
      <c r="UZ65" s="438"/>
      <c r="VA65" s="438"/>
      <c r="VB65" s="438"/>
      <c r="VC65" s="438"/>
      <c r="VD65" s="438"/>
      <c r="VE65" s="438"/>
      <c r="VF65" s="438"/>
      <c r="VG65" s="438"/>
      <c r="VH65" s="438"/>
      <c r="VI65" s="438"/>
      <c r="VJ65" s="438"/>
      <c r="VK65" s="438"/>
      <c r="VL65" s="438"/>
      <c r="VM65" s="438"/>
      <c r="VN65" s="438"/>
      <c r="VO65" s="438"/>
      <c r="VP65" s="438"/>
      <c r="VQ65" s="438"/>
      <c r="VR65" s="438"/>
      <c r="VS65" s="438"/>
      <c r="VT65" s="438"/>
      <c r="VU65" s="438"/>
      <c r="VV65" s="438"/>
      <c r="VW65" s="438"/>
      <c r="VX65" s="438"/>
      <c r="VY65" s="438"/>
      <c r="VZ65" s="438"/>
      <c r="WA65" s="438"/>
      <c r="WB65" s="438"/>
      <c r="WC65" s="438"/>
      <c r="WD65" s="438"/>
      <c r="WE65" s="438"/>
      <c r="WF65" s="438"/>
      <c r="WG65" s="438"/>
      <c r="WH65" s="438"/>
      <c r="WI65" s="438"/>
      <c r="WJ65" s="438"/>
      <c r="WK65" s="438"/>
      <c r="WL65" s="438"/>
      <c r="WM65" s="438"/>
      <c r="WN65" s="438"/>
      <c r="WO65" s="438"/>
      <c r="WP65" s="438"/>
      <c r="WQ65" s="438"/>
      <c r="WR65" s="438"/>
      <c r="WS65" s="438"/>
      <c r="WT65" s="438"/>
      <c r="WU65" s="438"/>
      <c r="WV65" s="438"/>
      <c r="WW65" s="438"/>
      <c r="WX65" s="438"/>
      <c r="WY65" s="438"/>
      <c r="WZ65" s="438"/>
      <c r="XA65" s="438"/>
      <c r="XB65" s="438"/>
      <c r="XC65" s="438"/>
      <c r="XD65" s="438"/>
      <c r="XE65" s="438"/>
      <c r="XF65" s="438"/>
      <c r="XG65" s="438"/>
      <c r="XH65" s="438"/>
      <c r="XI65" s="438"/>
      <c r="XJ65" s="438"/>
      <c r="XK65" s="438"/>
      <c r="XL65" s="438"/>
      <c r="XM65" s="438"/>
      <c r="XN65" s="438"/>
      <c r="XO65" s="438"/>
      <c r="XP65" s="438"/>
      <c r="XQ65" s="438"/>
      <c r="XR65" s="438"/>
      <c r="XS65" s="438"/>
      <c r="XT65" s="438"/>
      <c r="XU65" s="438"/>
      <c r="XV65" s="438"/>
      <c r="XW65" s="438"/>
      <c r="XX65" s="438"/>
      <c r="XY65" s="438"/>
      <c r="XZ65" s="438"/>
      <c r="YA65" s="438"/>
      <c r="YB65" s="438"/>
      <c r="YC65" s="438"/>
      <c r="YD65" s="438"/>
      <c r="YE65" s="438"/>
      <c r="YF65" s="438"/>
      <c r="YG65" s="438"/>
      <c r="YH65" s="438"/>
      <c r="YI65" s="438"/>
      <c r="YJ65" s="438"/>
      <c r="YK65" s="438"/>
      <c r="YL65" s="438"/>
      <c r="YM65" s="438"/>
      <c r="YN65" s="438"/>
      <c r="YO65" s="438"/>
      <c r="YP65" s="438"/>
      <c r="YQ65" s="438"/>
      <c r="YR65" s="438"/>
      <c r="YS65" s="438"/>
      <c r="YT65" s="438"/>
      <c r="YU65" s="438"/>
      <c r="YV65" s="438"/>
      <c r="YW65" s="438"/>
      <c r="YX65" s="438"/>
      <c r="YY65" s="438"/>
      <c r="YZ65" s="438"/>
      <c r="ZA65" s="438"/>
      <c r="ZB65" s="438"/>
      <c r="ZC65" s="438"/>
      <c r="ZD65" s="438"/>
      <c r="ZE65" s="438"/>
      <c r="ZF65" s="438"/>
      <c r="ZG65" s="438"/>
      <c r="ZH65" s="438"/>
      <c r="ZI65" s="438"/>
      <c r="ZJ65" s="438"/>
      <c r="ZK65" s="438"/>
      <c r="ZL65" s="438"/>
      <c r="ZM65" s="438"/>
      <c r="ZN65" s="438"/>
      <c r="ZO65" s="438"/>
      <c r="ZP65" s="438"/>
      <c r="ZQ65" s="438"/>
      <c r="ZR65" s="438"/>
      <c r="ZS65" s="438"/>
      <c r="ZT65" s="438"/>
      <c r="ZU65" s="438"/>
      <c r="ZV65" s="438"/>
      <c r="ZW65" s="438"/>
      <c r="ZX65" s="438"/>
      <c r="ZY65" s="438"/>
      <c r="ZZ65" s="438"/>
      <c r="AAA65" s="438"/>
      <c r="AAB65" s="438"/>
      <c r="AAC65" s="438"/>
      <c r="AAD65" s="438"/>
      <c r="AAE65" s="438"/>
      <c r="AAF65" s="438"/>
      <c r="AAG65" s="438"/>
      <c r="AAH65" s="438"/>
      <c r="AAI65" s="438"/>
      <c r="AAJ65" s="438"/>
      <c r="AAK65" s="438"/>
      <c r="AAL65" s="438"/>
      <c r="AAM65" s="438"/>
      <c r="AAN65" s="438"/>
      <c r="AAO65" s="438"/>
      <c r="AAP65" s="438"/>
      <c r="AAQ65" s="438"/>
      <c r="AAR65" s="438"/>
      <c r="AAS65" s="438"/>
      <c r="AAT65" s="438"/>
      <c r="AAU65" s="438"/>
      <c r="AAV65" s="438"/>
      <c r="AAW65" s="438"/>
      <c r="AAX65" s="438"/>
      <c r="AAY65" s="438"/>
      <c r="AAZ65" s="438"/>
      <c r="ABA65" s="438"/>
      <c r="ABB65" s="438"/>
      <c r="ABC65" s="438"/>
      <c r="ABD65" s="438"/>
      <c r="ABE65" s="438"/>
      <c r="ABF65" s="438"/>
      <c r="ABG65" s="438"/>
      <c r="ABH65" s="438"/>
      <c r="ABI65" s="438"/>
      <c r="ABJ65" s="438"/>
      <c r="ABK65" s="438"/>
      <c r="ABL65" s="438"/>
      <c r="ABM65" s="438"/>
      <c r="ABN65" s="438"/>
      <c r="ABO65" s="438"/>
      <c r="ABP65" s="438"/>
      <c r="ABQ65" s="438"/>
      <c r="ABR65" s="438"/>
      <c r="ABS65" s="438"/>
      <c r="ABT65" s="438"/>
      <c r="ABU65" s="438"/>
      <c r="ABV65" s="438"/>
      <c r="ABW65" s="438"/>
      <c r="ABX65" s="438"/>
      <c r="ABY65" s="438"/>
      <c r="ABZ65" s="438"/>
      <c r="ACA65" s="438"/>
      <c r="ACB65" s="438"/>
      <c r="ACC65" s="438"/>
      <c r="ACD65" s="438"/>
      <c r="ACE65" s="438"/>
      <c r="ACF65" s="438"/>
      <c r="ACG65" s="438"/>
      <c r="ACH65" s="438"/>
      <c r="ACI65" s="438"/>
      <c r="ACJ65" s="438"/>
      <c r="ACK65" s="438"/>
      <c r="ACL65" s="438"/>
      <c r="ACM65" s="438"/>
      <c r="ACN65" s="438"/>
      <c r="ACO65" s="438"/>
      <c r="ACP65" s="438"/>
      <c r="ACQ65" s="438"/>
      <c r="ACR65" s="438"/>
      <c r="ACS65" s="438"/>
      <c r="ACT65" s="438"/>
      <c r="ACU65" s="438"/>
      <c r="ACV65" s="438"/>
      <c r="ACW65" s="438"/>
      <c r="ACX65" s="438"/>
      <c r="ACY65" s="438"/>
      <c r="ACZ65" s="438"/>
      <c r="ADA65" s="438"/>
      <c r="ADB65" s="438"/>
      <c r="ADC65" s="438"/>
      <c r="ADD65" s="438"/>
      <c r="ADE65" s="438"/>
      <c r="ADF65" s="438"/>
      <c r="ADG65" s="438"/>
      <c r="ADH65" s="438"/>
      <c r="ADI65" s="438"/>
      <c r="ADJ65" s="438"/>
      <c r="ADK65" s="438"/>
      <c r="ADL65" s="438"/>
      <c r="ADM65" s="438"/>
      <c r="ADN65" s="438"/>
      <c r="ADO65" s="438"/>
      <c r="ADP65" s="438"/>
      <c r="ADQ65" s="438"/>
      <c r="ADR65" s="438"/>
      <c r="ADS65" s="438"/>
      <c r="ADT65" s="438"/>
      <c r="ADU65" s="438"/>
      <c r="ADV65" s="438"/>
      <c r="ADW65" s="438"/>
      <c r="ADX65" s="438"/>
      <c r="ADY65" s="438"/>
      <c r="ADZ65" s="438"/>
      <c r="AEA65" s="438"/>
      <c r="AEB65" s="438"/>
      <c r="AEC65" s="438"/>
      <c r="AED65" s="438"/>
      <c r="AEE65" s="438"/>
      <c r="AEF65" s="438"/>
      <c r="AEG65" s="438"/>
      <c r="AEH65" s="438"/>
      <c r="AEI65" s="438"/>
      <c r="AEJ65" s="438"/>
      <c r="AEK65" s="438"/>
      <c r="AEL65" s="438"/>
      <c r="AEM65" s="438"/>
      <c r="AEN65" s="438"/>
      <c r="AEO65" s="438"/>
      <c r="AEP65" s="438"/>
      <c r="AEQ65" s="438"/>
      <c r="AER65" s="438"/>
      <c r="AES65" s="438"/>
      <c r="AET65" s="438"/>
      <c r="AEU65" s="438"/>
      <c r="AEV65" s="438"/>
      <c r="AEW65" s="438"/>
      <c r="AEX65" s="438"/>
      <c r="AEY65" s="438"/>
      <c r="AEZ65" s="438"/>
      <c r="AFA65" s="438"/>
      <c r="AFB65" s="438"/>
      <c r="AFC65" s="438"/>
      <c r="AFD65" s="438"/>
      <c r="AFE65" s="438"/>
      <c r="AFF65" s="438"/>
      <c r="AFG65" s="438"/>
      <c r="AFH65" s="438"/>
      <c r="AFI65" s="438"/>
      <c r="AFJ65" s="438"/>
      <c r="AFK65" s="438"/>
      <c r="AFL65" s="438"/>
      <c r="AFM65" s="438"/>
      <c r="AFN65" s="438"/>
      <c r="AFO65" s="438"/>
      <c r="AFP65" s="438"/>
      <c r="AFQ65" s="438"/>
      <c r="AFR65" s="438"/>
      <c r="AFS65" s="438"/>
      <c r="AFT65" s="438"/>
      <c r="AFU65" s="438"/>
      <c r="AFV65" s="438"/>
      <c r="AFW65" s="438"/>
      <c r="AFX65" s="438"/>
      <c r="AFY65" s="438"/>
      <c r="AFZ65" s="438"/>
      <c r="AGA65" s="438"/>
      <c r="AGB65" s="438"/>
      <c r="AGC65" s="438"/>
      <c r="AGD65" s="438"/>
      <c r="AGE65" s="438"/>
      <c r="AGF65" s="438"/>
      <c r="AGG65" s="438"/>
      <c r="AGH65" s="438"/>
      <c r="AGI65" s="438"/>
      <c r="AGJ65" s="438"/>
      <c r="AGK65" s="438"/>
      <c r="AGL65" s="438"/>
      <c r="AGM65" s="438"/>
      <c r="AGN65" s="438"/>
      <c r="AGO65" s="438"/>
      <c r="AGP65" s="438"/>
      <c r="AGQ65" s="438"/>
      <c r="AGR65" s="438"/>
      <c r="AGS65" s="438"/>
      <c r="AGT65" s="438"/>
      <c r="AGU65" s="438"/>
      <c r="AGV65" s="438"/>
      <c r="AGW65" s="438"/>
      <c r="AGX65" s="438"/>
      <c r="AGY65" s="438"/>
      <c r="AGZ65" s="438"/>
      <c r="AHA65" s="438"/>
      <c r="AHB65" s="438"/>
      <c r="AHC65" s="438"/>
      <c r="AHD65" s="438"/>
      <c r="AHE65" s="438"/>
      <c r="AHF65" s="438"/>
      <c r="AHG65" s="438"/>
      <c r="AHH65" s="438"/>
      <c r="AHI65" s="438"/>
      <c r="AHJ65" s="438"/>
      <c r="AHK65" s="438"/>
      <c r="AHL65" s="438"/>
      <c r="AHM65" s="438"/>
      <c r="AHN65" s="438"/>
      <c r="AHO65" s="438"/>
      <c r="AHP65" s="438"/>
      <c r="AHQ65" s="438"/>
      <c r="AHR65" s="438"/>
      <c r="AHS65" s="438"/>
      <c r="AHT65" s="438"/>
      <c r="AHU65" s="438"/>
      <c r="AHV65" s="438"/>
      <c r="AHW65" s="438"/>
      <c r="AHX65" s="438"/>
      <c r="AHY65" s="438"/>
      <c r="AHZ65" s="438"/>
      <c r="AIA65" s="438"/>
      <c r="AIB65" s="438"/>
      <c r="AIC65" s="438"/>
      <c r="AID65" s="438"/>
      <c r="AIE65" s="438"/>
      <c r="AIF65" s="438"/>
      <c r="AIG65" s="438"/>
      <c r="AIH65" s="438"/>
      <c r="AII65" s="438"/>
      <c r="AIJ65" s="438"/>
      <c r="AIK65" s="438"/>
      <c r="AIL65" s="438"/>
      <c r="AIM65" s="438"/>
      <c r="AIN65" s="438"/>
      <c r="AIO65" s="438"/>
      <c r="AIP65" s="438"/>
      <c r="AIQ65" s="438"/>
      <c r="AIR65" s="438"/>
      <c r="AIS65" s="438"/>
      <c r="AIT65" s="438"/>
      <c r="AIU65" s="438"/>
      <c r="AIV65" s="438"/>
      <c r="AIW65" s="438"/>
      <c r="AIX65" s="438"/>
      <c r="AIY65" s="438"/>
      <c r="AIZ65" s="438"/>
      <c r="AJA65" s="438"/>
      <c r="AJB65" s="438"/>
      <c r="AJC65" s="438"/>
      <c r="AJD65" s="438"/>
      <c r="AJE65" s="438"/>
      <c r="AJF65" s="438"/>
      <c r="AJG65" s="438"/>
      <c r="AJH65" s="438"/>
      <c r="AJI65" s="438"/>
      <c r="AJJ65" s="438"/>
      <c r="AJK65" s="438"/>
      <c r="AJL65" s="438"/>
      <c r="AJM65" s="438"/>
      <c r="AJN65" s="438"/>
      <c r="AJO65" s="438"/>
      <c r="AJP65" s="438"/>
      <c r="AJQ65" s="438"/>
      <c r="AJR65" s="438"/>
      <c r="AJS65" s="438"/>
      <c r="AJT65" s="438"/>
      <c r="AJU65" s="438"/>
      <c r="AJV65" s="438"/>
      <c r="AJW65" s="438"/>
      <c r="AJX65" s="438"/>
      <c r="AJY65" s="438"/>
      <c r="AJZ65" s="438"/>
      <c r="AKA65" s="438"/>
      <c r="AKB65" s="438"/>
      <c r="AKC65" s="438"/>
      <c r="AKD65" s="438"/>
      <c r="AKE65" s="438"/>
      <c r="AKF65" s="438"/>
      <c r="AKG65" s="438"/>
      <c r="AKH65" s="438"/>
      <c r="AKI65" s="438"/>
      <c r="AKJ65" s="438"/>
      <c r="AKK65" s="438"/>
      <c r="AKL65" s="438"/>
      <c r="AKM65" s="438"/>
      <c r="AKN65" s="438"/>
      <c r="AKO65" s="438"/>
      <c r="AKP65" s="438"/>
      <c r="AKQ65" s="438"/>
      <c r="AKR65" s="438"/>
      <c r="AKS65" s="438"/>
      <c r="AKT65" s="438"/>
      <c r="AKU65" s="438"/>
      <c r="AKV65" s="438"/>
      <c r="AKW65" s="438"/>
      <c r="AKX65" s="438"/>
      <c r="AKY65" s="438"/>
      <c r="AKZ65" s="438"/>
      <c r="ALA65" s="438"/>
      <c r="ALB65" s="438"/>
      <c r="ALC65" s="438"/>
      <c r="ALD65" s="438"/>
      <c r="ALE65" s="438"/>
      <c r="ALF65" s="438"/>
      <c r="ALG65" s="438"/>
      <c r="ALH65" s="438"/>
      <c r="ALI65" s="438"/>
      <c r="ALJ65" s="438"/>
      <c r="ALK65" s="438"/>
      <c r="ALL65" s="438"/>
      <c r="ALM65" s="438"/>
      <c r="ALN65" s="438"/>
      <c r="ALO65" s="438"/>
      <c r="ALP65" s="438"/>
      <c r="ALQ65" s="438"/>
      <c r="ALR65" s="438"/>
      <c r="ALS65" s="438"/>
      <c r="ALT65" s="438"/>
      <c r="ALU65" s="438"/>
      <c r="ALV65" s="438"/>
      <c r="ALW65" s="438"/>
      <c r="ALX65" s="438"/>
      <c r="ALY65" s="438"/>
      <c r="ALZ65" s="438"/>
      <c r="AMA65" s="438"/>
      <c r="AMB65" s="438"/>
      <c r="AMC65" s="438"/>
      <c r="AMD65" s="438"/>
      <c r="AME65" s="438"/>
      <c r="AMF65" s="438"/>
      <c r="AMG65" s="438"/>
      <c r="AMH65" s="438"/>
      <c r="AMI65" s="438"/>
      <c r="AMJ65" s="438"/>
      <c r="AMK65" s="438"/>
      <c r="AML65" s="438"/>
      <c r="AMM65" s="438"/>
      <c r="AMN65" s="438"/>
      <c r="AMO65" s="438"/>
      <c r="AMP65" s="438"/>
      <c r="AMQ65" s="438"/>
      <c r="AMR65" s="438"/>
      <c r="AMS65" s="438"/>
      <c r="AMT65" s="438"/>
      <c r="AMU65" s="438"/>
      <c r="AMV65" s="438"/>
      <c r="AMW65" s="438"/>
      <c r="AMX65" s="438"/>
      <c r="AMY65" s="438"/>
      <c r="AMZ65" s="438"/>
      <c r="ANA65" s="438"/>
      <c r="ANB65" s="438"/>
      <c r="ANC65" s="438"/>
      <c r="AND65" s="438"/>
      <c r="ANE65" s="438"/>
      <c r="ANF65" s="438"/>
      <c r="ANG65" s="438"/>
      <c r="ANH65" s="438"/>
      <c r="ANI65" s="438"/>
      <c r="ANJ65" s="438"/>
      <c r="ANK65" s="438"/>
      <c r="ANL65" s="438"/>
      <c r="ANM65" s="438"/>
      <c r="ANN65" s="438"/>
      <c r="ANO65" s="438"/>
      <c r="ANP65" s="438"/>
      <c r="ANQ65" s="438"/>
      <c r="ANR65" s="438"/>
      <c r="ANS65" s="438"/>
      <c r="ANT65" s="438"/>
      <c r="ANU65" s="438"/>
      <c r="ANV65" s="438"/>
      <c r="ANW65" s="438"/>
      <c r="ANX65" s="438"/>
      <c r="ANY65" s="438"/>
      <c r="ANZ65" s="438"/>
      <c r="AOA65" s="438"/>
      <c r="AOB65" s="438"/>
      <c r="AOC65" s="438"/>
      <c r="AOD65" s="438"/>
      <c r="AOE65" s="438"/>
      <c r="AOF65" s="438"/>
      <c r="AOG65" s="438"/>
      <c r="AOH65" s="438"/>
      <c r="AOI65" s="438"/>
      <c r="AOJ65" s="438"/>
      <c r="AOK65" s="438"/>
      <c r="AOL65" s="438"/>
      <c r="AOM65" s="438"/>
      <c r="AON65" s="438"/>
      <c r="AOO65" s="438"/>
      <c r="AOP65" s="438"/>
      <c r="AOQ65" s="438"/>
      <c r="AOR65" s="438"/>
      <c r="AOS65" s="438"/>
      <c r="AOT65" s="438"/>
      <c r="AOU65" s="438"/>
      <c r="AOV65" s="438"/>
      <c r="AOW65" s="438"/>
      <c r="AOX65" s="438"/>
      <c r="AOY65" s="438"/>
      <c r="AOZ65" s="438"/>
      <c r="APA65" s="438"/>
      <c r="APB65" s="438"/>
      <c r="APC65" s="438"/>
      <c r="APD65" s="438"/>
      <c r="APE65" s="438"/>
      <c r="APF65" s="438"/>
      <c r="APG65" s="438"/>
      <c r="APH65" s="438"/>
      <c r="API65" s="438"/>
      <c r="APJ65" s="438"/>
      <c r="APK65" s="438"/>
      <c r="APL65" s="438"/>
      <c r="APM65" s="438"/>
      <c r="APN65" s="438"/>
      <c r="APO65" s="438"/>
      <c r="APP65" s="438"/>
      <c r="APQ65" s="438"/>
      <c r="APR65" s="438"/>
      <c r="APS65" s="438"/>
      <c r="APT65" s="438"/>
      <c r="APU65" s="438"/>
      <c r="APV65" s="438"/>
      <c r="APW65" s="438"/>
      <c r="APX65" s="438"/>
      <c r="APY65" s="438"/>
      <c r="APZ65" s="438"/>
      <c r="AQA65" s="438"/>
      <c r="AQB65" s="438"/>
      <c r="AQC65" s="438"/>
      <c r="AQD65" s="438"/>
      <c r="AQE65" s="438"/>
      <c r="AQF65" s="438"/>
      <c r="AQG65" s="438"/>
      <c r="AQH65" s="438"/>
      <c r="AQI65" s="438"/>
      <c r="AQJ65" s="438"/>
      <c r="AQK65" s="438"/>
      <c r="AQL65" s="438"/>
      <c r="AQM65" s="438"/>
      <c r="AQN65" s="438"/>
      <c r="AQO65" s="438"/>
      <c r="AQP65" s="438"/>
      <c r="AQQ65" s="438"/>
      <c r="AQR65" s="438"/>
      <c r="AQS65" s="438"/>
      <c r="AQT65" s="438"/>
      <c r="AQU65" s="438"/>
      <c r="AQV65" s="438"/>
      <c r="AQW65" s="438"/>
      <c r="AQX65" s="438"/>
      <c r="AQY65" s="438"/>
      <c r="AQZ65" s="438"/>
      <c r="ARA65" s="438"/>
      <c r="ARB65" s="438"/>
      <c r="ARC65" s="438"/>
      <c r="ARD65" s="438"/>
      <c r="ARE65" s="438"/>
      <c r="ARF65" s="438"/>
      <c r="ARG65" s="438"/>
      <c r="ARH65" s="438"/>
      <c r="ARI65" s="438"/>
      <c r="ARJ65" s="438"/>
      <c r="ARK65" s="438"/>
      <c r="ARL65" s="438"/>
      <c r="ARM65" s="438"/>
      <c r="ARN65" s="438"/>
      <c r="ARO65" s="438"/>
      <c r="ARP65" s="438"/>
      <c r="ARQ65" s="438"/>
      <c r="ARR65" s="438"/>
      <c r="ARS65" s="438"/>
      <c r="ART65" s="438"/>
      <c r="ARU65" s="438"/>
      <c r="ARV65" s="438"/>
      <c r="ARW65" s="438"/>
      <c r="ARX65" s="438"/>
      <c r="ARY65" s="438"/>
      <c r="ARZ65" s="438"/>
      <c r="ASA65" s="438"/>
      <c r="ASB65" s="438"/>
      <c r="ASC65" s="438"/>
      <c r="ASD65" s="438"/>
      <c r="ASE65" s="438"/>
      <c r="ASF65" s="438"/>
      <c r="ASG65" s="438"/>
      <c r="ASH65" s="438"/>
      <c r="ASI65" s="438"/>
      <c r="ASJ65" s="438"/>
      <c r="ASK65" s="438"/>
      <c r="ASL65" s="438"/>
      <c r="ASM65" s="438"/>
      <c r="ASN65" s="438"/>
      <c r="ASO65" s="438"/>
      <c r="ASP65" s="438"/>
      <c r="ASQ65" s="438"/>
      <c r="ASR65" s="438"/>
      <c r="ASS65" s="438"/>
      <c r="AST65" s="438"/>
      <c r="ASU65" s="438"/>
      <c r="ASV65" s="438"/>
      <c r="ASW65" s="438"/>
      <c r="ASX65" s="438"/>
      <c r="ASY65" s="438"/>
      <c r="ASZ65" s="438"/>
      <c r="ATA65" s="438"/>
      <c r="ATB65" s="438"/>
      <c r="ATC65" s="438"/>
      <c r="ATD65" s="438"/>
      <c r="ATE65" s="438"/>
      <c r="ATF65" s="438"/>
      <c r="ATG65" s="438"/>
      <c r="ATH65" s="438"/>
      <c r="ATI65" s="438"/>
      <c r="ATJ65" s="438"/>
      <c r="ATK65" s="438"/>
      <c r="ATL65" s="438"/>
      <c r="ATM65" s="438"/>
      <c r="ATN65" s="438"/>
      <c r="ATO65" s="438"/>
      <c r="ATP65" s="438"/>
      <c r="ATQ65" s="438"/>
      <c r="ATR65" s="438"/>
      <c r="ATS65" s="438"/>
      <c r="ATT65" s="438"/>
      <c r="ATU65" s="438"/>
      <c r="ATV65" s="438"/>
      <c r="ATW65" s="438"/>
      <c r="ATX65" s="438"/>
      <c r="ATY65" s="438"/>
      <c r="ATZ65" s="438"/>
      <c r="AUA65" s="438"/>
      <c r="AUB65" s="438"/>
      <c r="AUC65" s="438"/>
      <c r="AUD65" s="438"/>
      <c r="AUE65" s="438"/>
      <c r="AUF65" s="438"/>
      <c r="AUG65" s="438"/>
      <c r="AUH65" s="438"/>
      <c r="AUI65" s="438"/>
      <c r="AUJ65" s="438"/>
      <c r="AUK65" s="438"/>
      <c r="AUL65" s="438"/>
      <c r="AUM65" s="438"/>
      <c r="AUN65" s="438"/>
      <c r="AUO65" s="438"/>
      <c r="AUP65" s="438"/>
      <c r="AUQ65" s="438"/>
      <c r="AUR65" s="438"/>
      <c r="AUS65" s="438"/>
      <c r="AUT65" s="438"/>
      <c r="AUU65" s="438"/>
      <c r="AUV65" s="438"/>
      <c r="AUW65" s="438"/>
      <c r="AUX65" s="438"/>
      <c r="AUY65" s="438"/>
      <c r="AUZ65" s="438"/>
      <c r="AVA65" s="438"/>
      <c r="AVB65" s="438"/>
      <c r="AVC65" s="438"/>
      <c r="AVD65" s="438"/>
      <c r="AVE65" s="438"/>
      <c r="AVF65" s="438"/>
      <c r="AVG65" s="438"/>
      <c r="AVH65" s="438"/>
      <c r="AVI65" s="438"/>
      <c r="AVJ65" s="438"/>
      <c r="AVK65" s="438"/>
      <c r="AVL65" s="438"/>
      <c r="AVM65" s="438"/>
      <c r="AVN65" s="438"/>
      <c r="AVO65" s="438"/>
      <c r="AVP65" s="438"/>
      <c r="AVQ65" s="438"/>
      <c r="AVR65" s="438"/>
      <c r="AVS65" s="438"/>
      <c r="AVT65" s="438"/>
      <c r="AVU65" s="438"/>
      <c r="AVV65" s="438"/>
      <c r="AVW65" s="438"/>
      <c r="AVX65" s="438"/>
      <c r="AVY65" s="438"/>
      <c r="AVZ65" s="438"/>
      <c r="AWA65" s="438"/>
      <c r="AWB65" s="438"/>
      <c r="AWC65" s="438"/>
      <c r="AWD65" s="438"/>
      <c r="AWE65" s="438"/>
      <c r="AWF65" s="438"/>
      <c r="AWG65" s="438"/>
      <c r="AWH65" s="438"/>
      <c r="AWI65" s="438"/>
      <c r="AWJ65" s="438"/>
      <c r="AWK65" s="438"/>
      <c r="AWL65" s="438"/>
      <c r="AWM65" s="438"/>
      <c r="AWN65" s="438"/>
      <c r="AWO65" s="438"/>
      <c r="AWP65" s="438"/>
      <c r="AWQ65" s="438"/>
      <c r="AWR65" s="438"/>
      <c r="AWS65" s="438"/>
      <c r="AWT65" s="438"/>
      <c r="AWU65" s="438"/>
      <c r="AWV65" s="438"/>
      <c r="AWW65" s="438"/>
      <c r="AWX65" s="438"/>
      <c r="AWY65" s="438"/>
      <c r="AWZ65" s="438"/>
      <c r="AXA65" s="438"/>
      <c r="AXB65" s="438"/>
      <c r="AXC65" s="438"/>
      <c r="AXD65" s="438"/>
      <c r="AXE65" s="438"/>
      <c r="AXF65" s="438"/>
      <c r="AXG65" s="438"/>
      <c r="AXH65" s="438"/>
      <c r="AXI65" s="438"/>
      <c r="AXJ65" s="438"/>
      <c r="AXK65" s="438"/>
      <c r="AXL65" s="438"/>
      <c r="AXM65" s="438"/>
      <c r="AXN65" s="438"/>
      <c r="AXO65" s="438"/>
      <c r="AXP65" s="438"/>
      <c r="AXQ65" s="438"/>
      <c r="AXR65" s="438"/>
      <c r="AXS65" s="438"/>
      <c r="AXT65" s="438"/>
      <c r="AXU65" s="438"/>
      <c r="AXV65" s="438"/>
      <c r="AXW65" s="438"/>
      <c r="AXX65" s="438"/>
      <c r="AXY65" s="438"/>
      <c r="AXZ65" s="438"/>
      <c r="AYA65" s="438"/>
      <c r="AYB65" s="438"/>
      <c r="AYC65" s="438"/>
      <c r="AYD65" s="438"/>
      <c r="AYE65" s="438"/>
      <c r="AYF65" s="438"/>
      <c r="AYG65" s="438"/>
      <c r="AYH65" s="438"/>
      <c r="AYI65" s="438"/>
      <c r="AYJ65" s="438"/>
      <c r="AYK65" s="438"/>
      <c r="AYL65" s="438"/>
      <c r="AYM65" s="438"/>
      <c r="AYN65" s="438"/>
      <c r="AYO65" s="438"/>
      <c r="AYP65" s="438"/>
      <c r="AYQ65" s="438"/>
      <c r="AYR65" s="438"/>
      <c r="AYS65" s="438"/>
      <c r="AYT65" s="438"/>
      <c r="AYU65" s="438"/>
      <c r="AYV65" s="438"/>
      <c r="AYW65" s="438"/>
      <c r="AYX65" s="438"/>
      <c r="AYY65" s="438"/>
      <c r="AYZ65" s="438"/>
      <c r="AZA65" s="438"/>
      <c r="AZB65" s="438"/>
      <c r="AZC65" s="438"/>
      <c r="AZD65" s="438"/>
      <c r="AZE65" s="438"/>
      <c r="AZF65" s="438"/>
      <c r="AZG65" s="438"/>
      <c r="AZH65" s="438"/>
      <c r="AZI65" s="438"/>
      <c r="AZJ65" s="438"/>
      <c r="AZK65" s="438"/>
      <c r="AZL65" s="438"/>
      <c r="AZM65" s="438"/>
      <c r="AZN65" s="438"/>
      <c r="AZO65" s="438"/>
      <c r="AZP65" s="438"/>
      <c r="AZQ65" s="438"/>
      <c r="AZR65" s="438"/>
      <c r="AZS65" s="438"/>
      <c r="AZT65" s="438"/>
      <c r="AZU65" s="438"/>
      <c r="AZV65" s="438"/>
      <c r="AZW65" s="438"/>
      <c r="AZX65" s="438"/>
      <c r="AZY65" s="438"/>
      <c r="AZZ65" s="438"/>
      <c r="BAA65" s="438"/>
      <c r="BAB65" s="438"/>
      <c r="BAC65" s="438"/>
      <c r="BAD65" s="438"/>
      <c r="BAE65" s="438"/>
      <c r="BAF65" s="438"/>
      <c r="BAG65" s="438"/>
      <c r="BAH65" s="438"/>
      <c r="BAI65" s="438"/>
      <c r="BAJ65" s="438"/>
      <c r="BAK65" s="438"/>
      <c r="BAL65" s="438"/>
      <c r="BAM65" s="438"/>
      <c r="BAN65" s="438"/>
      <c r="BAO65" s="438"/>
      <c r="BAP65" s="438"/>
      <c r="BAQ65" s="438"/>
      <c r="BAR65" s="438"/>
      <c r="BAS65" s="438"/>
      <c r="BAT65" s="438"/>
      <c r="BAU65" s="438"/>
      <c r="BAV65" s="438"/>
      <c r="BAW65" s="438"/>
      <c r="BAX65" s="438"/>
      <c r="BAY65" s="438"/>
      <c r="BAZ65" s="438"/>
      <c r="BBA65" s="438"/>
      <c r="BBB65" s="438"/>
      <c r="BBC65" s="438"/>
      <c r="BBD65" s="438"/>
      <c r="BBE65" s="438"/>
      <c r="BBF65" s="438"/>
      <c r="BBG65" s="438"/>
      <c r="BBH65" s="438"/>
      <c r="BBI65" s="438"/>
      <c r="BBJ65" s="438"/>
      <c r="BBK65" s="438"/>
      <c r="BBL65" s="438"/>
      <c r="BBM65" s="438"/>
      <c r="BBN65" s="438"/>
      <c r="BBO65" s="438"/>
      <c r="BBP65" s="438"/>
      <c r="BBQ65" s="438"/>
      <c r="BBR65" s="438"/>
      <c r="BBS65" s="438"/>
      <c r="BBT65" s="438"/>
      <c r="BBU65" s="438"/>
      <c r="BBV65" s="438"/>
      <c r="BBW65" s="438"/>
      <c r="BBX65" s="438"/>
      <c r="BBY65" s="438"/>
      <c r="BBZ65" s="438"/>
      <c r="BCA65" s="438"/>
      <c r="BCB65" s="438"/>
      <c r="BCC65" s="438"/>
      <c r="BCD65" s="438"/>
      <c r="BCE65" s="438"/>
      <c r="BCF65" s="438"/>
      <c r="BCG65" s="438"/>
      <c r="BCH65" s="438"/>
      <c r="BCI65" s="438"/>
      <c r="BCJ65" s="438"/>
      <c r="BCK65" s="438"/>
      <c r="BCL65" s="438"/>
      <c r="BCM65" s="438"/>
      <c r="BCN65" s="438"/>
      <c r="BCO65" s="438"/>
      <c r="BCP65" s="438"/>
      <c r="BCQ65" s="438"/>
      <c r="BCR65" s="438"/>
      <c r="BCS65" s="438"/>
      <c r="BCT65" s="438"/>
      <c r="BCU65" s="438"/>
      <c r="BCV65" s="438"/>
      <c r="BCW65" s="438"/>
      <c r="BCX65" s="438"/>
      <c r="BCY65" s="438"/>
      <c r="BCZ65" s="438"/>
      <c r="BDA65" s="438"/>
      <c r="BDB65" s="438"/>
      <c r="BDC65" s="438"/>
      <c r="BDD65" s="438"/>
      <c r="BDE65" s="438"/>
      <c r="BDF65" s="438"/>
      <c r="BDG65" s="438"/>
      <c r="BDH65" s="438"/>
      <c r="BDI65" s="438"/>
      <c r="BDJ65" s="438"/>
      <c r="BDK65" s="438"/>
      <c r="BDL65" s="438"/>
      <c r="BDM65" s="438"/>
      <c r="BDN65" s="438"/>
      <c r="BDO65" s="438"/>
      <c r="BDP65" s="438"/>
      <c r="BDQ65" s="438"/>
      <c r="BDR65" s="438"/>
      <c r="BDS65" s="438"/>
      <c r="BDT65" s="438"/>
      <c r="BDU65" s="438"/>
      <c r="BDV65" s="438"/>
      <c r="BDW65" s="438"/>
      <c r="BDX65" s="438"/>
      <c r="BDY65" s="438"/>
      <c r="BDZ65" s="438"/>
      <c r="BEA65" s="438"/>
      <c r="BEB65" s="438"/>
      <c r="BEC65" s="438"/>
      <c r="BED65" s="438"/>
      <c r="BEE65" s="438"/>
      <c r="BEF65" s="438"/>
      <c r="BEG65" s="438"/>
      <c r="BEH65" s="438"/>
      <c r="BEI65" s="438"/>
      <c r="BEJ65" s="438"/>
      <c r="BEK65" s="438"/>
      <c r="BEL65" s="438"/>
      <c r="BEM65" s="438"/>
      <c r="BEN65" s="438"/>
      <c r="BEO65" s="438"/>
      <c r="BEP65" s="438"/>
      <c r="BEQ65" s="438"/>
      <c r="BER65" s="438"/>
      <c r="BES65" s="438"/>
      <c r="BET65" s="438"/>
      <c r="BEU65" s="438"/>
      <c r="BEV65" s="438"/>
      <c r="BEW65" s="438"/>
      <c r="BEX65" s="438"/>
      <c r="BEY65" s="438"/>
      <c r="BEZ65" s="438"/>
      <c r="BFA65" s="438"/>
      <c r="BFB65" s="438"/>
      <c r="BFC65" s="438"/>
      <c r="BFD65" s="438"/>
      <c r="BFE65" s="438"/>
      <c r="BFF65" s="438"/>
      <c r="BFG65" s="438"/>
      <c r="BFH65" s="438"/>
      <c r="BFI65" s="438"/>
      <c r="BFJ65" s="438"/>
      <c r="BFK65" s="438"/>
      <c r="BFL65" s="438"/>
      <c r="BFM65" s="438"/>
      <c r="BFN65" s="438"/>
      <c r="BFO65" s="438"/>
      <c r="BFP65" s="438"/>
      <c r="BFQ65" s="438"/>
      <c r="BFR65" s="438"/>
      <c r="BFS65" s="438"/>
      <c r="BFT65" s="438"/>
      <c r="BFU65" s="438"/>
      <c r="BFV65" s="438"/>
      <c r="BFW65" s="438"/>
      <c r="BFX65" s="438"/>
      <c r="BFY65" s="438"/>
      <c r="BFZ65" s="438"/>
      <c r="BGA65" s="438"/>
      <c r="BGB65" s="438"/>
      <c r="BGC65" s="438"/>
      <c r="BGD65" s="438"/>
      <c r="BGE65" s="438"/>
      <c r="BGF65" s="438"/>
      <c r="BGG65" s="438"/>
      <c r="BGH65" s="438"/>
      <c r="BGI65" s="438"/>
      <c r="BGJ65" s="438"/>
      <c r="BGK65" s="438"/>
      <c r="BGL65" s="438"/>
      <c r="BGM65" s="438"/>
      <c r="BGN65" s="438"/>
      <c r="BGO65" s="438"/>
      <c r="BGP65" s="438"/>
      <c r="BGQ65" s="438"/>
      <c r="BGR65" s="438"/>
      <c r="BGS65" s="438"/>
      <c r="BGT65" s="438"/>
      <c r="BGU65" s="438"/>
      <c r="BGV65" s="438"/>
      <c r="BGW65" s="438"/>
      <c r="BGX65" s="438"/>
      <c r="BGY65" s="438"/>
      <c r="BGZ65" s="438"/>
      <c r="BHA65" s="438"/>
      <c r="BHB65" s="438"/>
      <c r="BHC65" s="438"/>
      <c r="BHD65" s="438"/>
      <c r="BHE65" s="438"/>
      <c r="BHF65" s="438"/>
      <c r="BHG65" s="438"/>
      <c r="BHH65" s="438"/>
      <c r="BHI65" s="438"/>
      <c r="BHJ65" s="438"/>
      <c r="BHK65" s="438"/>
      <c r="BHL65" s="438"/>
      <c r="BHM65" s="438"/>
      <c r="BHN65" s="438"/>
      <c r="BHO65" s="438"/>
      <c r="BHP65" s="438"/>
      <c r="BHQ65" s="438"/>
      <c r="BHR65" s="438"/>
      <c r="BHS65" s="438"/>
      <c r="BHT65" s="438"/>
      <c r="BHU65" s="438"/>
      <c r="BHV65" s="438"/>
      <c r="BHW65" s="438"/>
      <c r="BHX65" s="438"/>
      <c r="BHY65" s="438"/>
      <c r="BHZ65" s="438"/>
      <c r="BIA65" s="438"/>
      <c r="BIB65" s="438"/>
      <c r="BIC65" s="438"/>
      <c r="BID65" s="438"/>
      <c r="BIE65" s="438"/>
      <c r="BIF65" s="438"/>
      <c r="BIG65" s="438"/>
      <c r="BIH65" s="438"/>
      <c r="BII65" s="438"/>
      <c r="BIJ65" s="438"/>
      <c r="BIK65" s="438"/>
      <c r="BIL65" s="438"/>
      <c r="BIM65" s="438"/>
      <c r="BIN65" s="438"/>
      <c r="BIO65" s="438"/>
      <c r="BIP65" s="438"/>
      <c r="BIQ65" s="438"/>
      <c r="BIR65" s="438"/>
      <c r="BIS65" s="438"/>
      <c r="BIT65" s="438"/>
      <c r="BIU65" s="438"/>
      <c r="BIV65" s="438"/>
      <c r="BIW65" s="438"/>
      <c r="BIX65" s="438"/>
      <c r="BIY65" s="438"/>
      <c r="BIZ65" s="438"/>
      <c r="BJA65" s="438"/>
      <c r="BJB65" s="438"/>
      <c r="BJC65" s="438"/>
      <c r="BJD65" s="438"/>
      <c r="BJE65" s="438"/>
      <c r="BJF65" s="438"/>
      <c r="BJG65" s="438"/>
      <c r="BJH65" s="438"/>
      <c r="BJI65" s="438"/>
      <c r="BJJ65" s="438"/>
      <c r="BJK65" s="438"/>
      <c r="BJL65" s="438"/>
      <c r="BJM65" s="438"/>
      <c r="BJN65" s="438"/>
      <c r="BJO65" s="438"/>
      <c r="BJP65" s="438"/>
      <c r="BJQ65" s="438"/>
      <c r="BJR65" s="438"/>
      <c r="BJS65" s="438"/>
      <c r="BJT65" s="438"/>
      <c r="BJU65" s="438"/>
      <c r="BJV65" s="438"/>
      <c r="BJW65" s="438"/>
      <c r="BJX65" s="438"/>
      <c r="BJY65" s="438"/>
      <c r="BJZ65" s="438"/>
      <c r="BKA65" s="438"/>
      <c r="BKB65" s="438"/>
      <c r="BKC65" s="438"/>
      <c r="BKD65" s="438"/>
      <c r="BKE65" s="438"/>
      <c r="BKF65" s="438"/>
      <c r="BKG65" s="438"/>
      <c r="BKH65" s="438"/>
      <c r="BKI65" s="438"/>
      <c r="BKJ65" s="438"/>
      <c r="BKK65" s="438"/>
      <c r="BKL65" s="438"/>
      <c r="BKM65" s="438"/>
      <c r="BKN65" s="438"/>
      <c r="BKO65" s="438"/>
      <c r="BKP65" s="438"/>
      <c r="BKQ65" s="438"/>
      <c r="BKR65" s="438"/>
      <c r="BKS65" s="438"/>
      <c r="BKT65" s="438"/>
      <c r="BKU65" s="438"/>
      <c r="BKV65" s="438"/>
      <c r="BKW65" s="438"/>
      <c r="BKX65" s="438"/>
      <c r="BKY65" s="438"/>
      <c r="BKZ65" s="438"/>
      <c r="BLA65" s="438"/>
      <c r="BLB65" s="438"/>
      <c r="BLC65" s="438"/>
      <c r="BLD65" s="438"/>
      <c r="BLE65" s="438"/>
      <c r="BLF65" s="438"/>
      <c r="BLG65" s="438"/>
      <c r="BLH65" s="438"/>
      <c r="BLI65" s="438"/>
      <c r="BLJ65" s="438"/>
      <c r="BLK65" s="438"/>
      <c r="BLL65" s="438"/>
      <c r="BLM65" s="438"/>
      <c r="BLN65" s="438"/>
      <c r="BLO65" s="438"/>
      <c r="BLP65" s="438"/>
      <c r="BLQ65" s="438"/>
      <c r="BLR65" s="438"/>
      <c r="BLS65" s="438"/>
      <c r="BLT65" s="438"/>
      <c r="BLU65" s="438"/>
      <c r="BLV65" s="438"/>
      <c r="BLW65" s="438"/>
      <c r="BLX65" s="438"/>
      <c r="BLY65" s="438"/>
      <c r="BLZ65" s="438"/>
      <c r="BMA65" s="438"/>
      <c r="BMB65" s="438"/>
      <c r="BMC65" s="438"/>
      <c r="BMD65" s="438"/>
      <c r="BME65" s="438"/>
      <c r="BMF65" s="438"/>
      <c r="BMG65" s="438"/>
      <c r="BMH65" s="438"/>
      <c r="BMI65" s="438"/>
      <c r="BMJ65" s="438"/>
      <c r="BMK65" s="438"/>
      <c r="BML65" s="438"/>
      <c r="BMM65" s="438"/>
      <c r="BMN65" s="438"/>
      <c r="BMO65" s="438"/>
      <c r="BMP65" s="438"/>
      <c r="BMQ65" s="438"/>
      <c r="BMR65" s="438"/>
      <c r="BMS65" s="438"/>
      <c r="BMT65" s="438"/>
      <c r="BMU65" s="438"/>
      <c r="BMV65" s="438"/>
      <c r="BMW65" s="438"/>
      <c r="BMX65" s="438"/>
      <c r="BMY65" s="438"/>
      <c r="BMZ65" s="438"/>
      <c r="BNA65" s="438"/>
      <c r="BNB65" s="438"/>
      <c r="BNC65" s="438"/>
      <c r="BND65" s="438"/>
      <c r="BNE65" s="438"/>
      <c r="BNF65" s="438"/>
      <c r="BNG65" s="438"/>
      <c r="BNH65" s="438"/>
      <c r="BNI65" s="438"/>
      <c r="BNJ65" s="438"/>
      <c r="BNK65" s="438"/>
      <c r="BNL65" s="438"/>
      <c r="BNM65" s="438"/>
      <c r="BNN65" s="438"/>
      <c r="BNO65" s="438"/>
      <c r="BNP65" s="438"/>
      <c r="BNQ65" s="438"/>
      <c r="BNR65" s="438"/>
      <c r="BNS65" s="438"/>
      <c r="BNT65" s="438"/>
      <c r="BNU65" s="438"/>
      <c r="BNV65" s="438"/>
      <c r="BNW65" s="438"/>
      <c r="BNX65" s="438"/>
      <c r="BNY65" s="438"/>
      <c r="BNZ65" s="438"/>
      <c r="BOA65" s="438"/>
      <c r="BOB65" s="438"/>
      <c r="BOC65" s="438"/>
      <c r="BOD65" s="438"/>
      <c r="BOE65" s="438"/>
      <c r="BOF65" s="438"/>
      <c r="BOG65" s="438"/>
      <c r="BOH65" s="438"/>
      <c r="BOI65" s="438"/>
      <c r="BOJ65" s="438"/>
      <c r="BOK65" s="438"/>
      <c r="BOL65" s="438"/>
      <c r="BOM65" s="438"/>
      <c r="BON65" s="438"/>
      <c r="BOO65" s="438"/>
      <c r="BOP65" s="438"/>
      <c r="BOQ65" s="438"/>
      <c r="BOR65" s="438"/>
      <c r="BOS65" s="438"/>
      <c r="BOT65" s="438"/>
      <c r="BOU65" s="438"/>
      <c r="BOV65" s="438"/>
      <c r="BOW65" s="438"/>
      <c r="BOX65" s="438"/>
      <c r="BOY65" s="438"/>
      <c r="BOZ65" s="438"/>
      <c r="BPA65" s="438"/>
      <c r="BPB65" s="438"/>
      <c r="BPC65" s="438"/>
      <c r="BPD65" s="438"/>
      <c r="BPE65" s="438"/>
      <c r="BPF65" s="438"/>
      <c r="BPG65" s="438"/>
      <c r="BPH65" s="438"/>
      <c r="BPI65" s="438"/>
      <c r="BPJ65" s="438"/>
      <c r="BPK65" s="438"/>
      <c r="BPL65" s="438"/>
      <c r="BPM65" s="438"/>
      <c r="BPN65" s="438"/>
      <c r="BPO65" s="438"/>
      <c r="BPP65" s="438"/>
      <c r="BPQ65" s="438"/>
      <c r="BPR65" s="438"/>
      <c r="BPS65" s="438"/>
      <c r="BPT65" s="438"/>
      <c r="BPU65" s="438"/>
      <c r="BPV65" s="438"/>
      <c r="BPW65" s="438"/>
      <c r="BPX65" s="438"/>
      <c r="BPY65" s="438"/>
      <c r="BPZ65" s="438"/>
      <c r="BQA65" s="438"/>
      <c r="BQB65" s="438"/>
      <c r="BQC65" s="438"/>
      <c r="BQD65" s="438"/>
      <c r="BQE65" s="438"/>
      <c r="BQF65" s="438"/>
      <c r="BQG65" s="438"/>
      <c r="BQH65" s="438"/>
      <c r="BQI65" s="438"/>
      <c r="BQJ65" s="438"/>
      <c r="BQK65" s="438"/>
      <c r="BQL65" s="438"/>
      <c r="BQM65" s="438"/>
      <c r="BQN65" s="438"/>
      <c r="BQO65" s="438"/>
      <c r="BQP65" s="438"/>
      <c r="BQQ65" s="438"/>
      <c r="BQR65" s="438"/>
      <c r="BQS65" s="438"/>
      <c r="BQT65" s="438"/>
      <c r="BQU65" s="438"/>
      <c r="BQV65" s="438"/>
      <c r="BQW65" s="438"/>
      <c r="BQX65" s="438"/>
      <c r="BQY65" s="438"/>
      <c r="BQZ65" s="438"/>
      <c r="BRA65" s="438"/>
      <c r="BRB65" s="438"/>
      <c r="BRC65" s="438"/>
      <c r="BRD65" s="438"/>
      <c r="BRE65" s="438"/>
      <c r="BRF65" s="438"/>
      <c r="BRG65" s="438"/>
      <c r="BRH65" s="438"/>
      <c r="BRI65" s="438"/>
      <c r="BRJ65" s="438"/>
      <c r="BRK65" s="438"/>
      <c r="BRL65" s="438"/>
      <c r="BRM65" s="438"/>
      <c r="BRN65" s="438"/>
      <c r="BRO65" s="438"/>
      <c r="BRP65" s="438"/>
      <c r="BRQ65" s="438"/>
      <c r="BRR65" s="438"/>
      <c r="BRS65" s="438"/>
      <c r="BRT65" s="438"/>
      <c r="BRU65" s="438"/>
      <c r="BRV65" s="438"/>
      <c r="BRW65" s="438"/>
      <c r="BRX65" s="438"/>
      <c r="BRY65" s="438"/>
      <c r="BRZ65" s="438"/>
      <c r="BSA65" s="438"/>
      <c r="BSB65" s="438"/>
      <c r="BSC65" s="438"/>
      <c r="BSD65" s="438"/>
      <c r="BSE65" s="438"/>
      <c r="BSF65" s="438"/>
      <c r="BSG65" s="438"/>
      <c r="BSH65" s="438"/>
      <c r="BSI65" s="438"/>
      <c r="BSJ65" s="438"/>
      <c r="BSK65" s="438"/>
      <c r="BSL65" s="438"/>
      <c r="BSM65" s="438"/>
      <c r="BSN65" s="438"/>
      <c r="BSO65" s="438"/>
      <c r="BSP65" s="438"/>
      <c r="BSQ65" s="438"/>
      <c r="BSR65" s="438"/>
      <c r="BSS65" s="438"/>
      <c r="BST65" s="438"/>
      <c r="BSU65" s="438"/>
      <c r="BSV65" s="438"/>
      <c r="BSW65" s="438"/>
      <c r="BSX65" s="438"/>
      <c r="BSY65" s="438"/>
      <c r="BSZ65" s="438"/>
      <c r="BTA65" s="438"/>
      <c r="BTB65" s="438"/>
      <c r="BTC65" s="438"/>
      <c r="BTD65" s="438"/>
      <c r="BTE65" s="438"/>
      <c r="BTF65" s="438"/>
      <c r="BTG65" s="438"/>
      <c r="BTH65" s="438"/>
      <c r="BTI65" s="438"/>
      <c r="BTJ65" s="438"/>
      <c r="BTK65" s="438"/>
      <c r="BTL65" s="438"/>
      <c r="BTM65" s="438"/>
      <c r="BTN65" s="438"/>
      <c r="BTO65" s="438"/>
      <c r="BTP65" s="438"/>
      <c r="BTQ65" s="438"/>
      <c r="BTR65" s="438"/>
      <c r="BTS65" s="438"/>
      <c r="BTT65" s="438"/>
      <c r="BTU65" s="438"/>
      <c r="BTV65" s="438"/>
      <c r="BTW65" s="438"/>
      <c r="BTX65" s="438"/>
      <c r="BTY65" s="438"/>
      <c r="BTZ65" s="438"/>
      <c r="BUA65" s="438"/>
      <c r="BUB65" s="438"/>
      <c r="BUC65" s="438"/>
      <c r="BUD65" s="438"/>
      <c r="BUE65" s="438"/>
      <c r="BUF65" s="438"/>
      <c r="BUG65" s="438"/>
      <c r="BUH65" s="438"/>
      <c r="BUI65" s="438"/>
      <c r="BUJ65" s="438"/>
      <c r="BUK65" s="438"/>
      <c r="BUL65" s="438"/>
      <c r="BUM65" s="438"/>
      <c r="BUN65" s="438"/>
      <c r="BUO65" s="438"/>
      <c r="BUP65" s="438"/>
      <c r="BUQ65" s="438"/>
      <c r="BUR65" s="438"/>
      <c r="BUS65" s="438"/>
      <c r="BUT65" s="438"/>
      <c r="BUU65" s="438"/>
      <c r="BUV65" s="438"/>
      <c r="BUW65" s="438"/>
      <c r="BUX65" s="438"/>
      <c r="BUY65" s="438"/>
      <c r="BUZ65" s="438"/>
      <c r="BVA65" s="438"/>
      <c r="BVB65" s="438"/>
      <c r="BVC65" s="438"/>
      <c r="BVD65" s="438"/>
      <c r="BVE65" s="438"/>
      <c r="BVF65" s="438"/>
      <c r="BVG65" s="438"/>
      <c r="BVH65" s="438"/>
      <c r="BVI65" s="438"/>
      <c r="BVJ65" s="438"/>
      <c r="BVK65" s="438"/>
      <c r="BVL65" s="438"/>
      <c r="BVM65" s="438"/>
      <c r="BVN65" s="438"/>
      <c r="BVO65" s="438"/>
      <c r="BVP65" s="438"/>
      <c r="BVQ65" s="438"/>
      <c r="BVR65" s="438"/>
      <c r="BVS65" s="438"/>
      <c r="BVT65" s="438"/>
      <c r="BVU65" s="438"/>
      <c r="BVV65" s="438"/>
      <c r="BVW65" s="438"/>
      <c r="BVX65" s="438"/>
      <c r="BVY65" s="438"/>
      <c r="BVZ65" s="438"/>
      <c r="BWA65" s="438"/>
      <c r="BWB65" s="438"/>
      <c r="BWC65" s="438"/>
      <c r="BWD65" s="438"/>
      <c r="BWE65" s="438"/>
      <c r="BWF65" s="438"/>
      <c r="BWG65" s="438"/>
      <c r="BWH65" s="438"/>
      <c r="BWI65" s="438"/>
      <c r="BWJ65" s="438"/>
      <c r="BWK65" s="438"/>
      <c r="BWL65" s="438"/>
      <c r="BWM65" s="438"/>
      <c r="BWN65" s="438"/>
      <c r="BWO65" s="438"/>
      <c r="BWP65" s="438"/>
      <c r="BWQ65" s="438"/>
      <c r="BWR65" s="438"/>
      <c r="BWS65" s="438"/>
      <c r="BWT65" s="438"/>
      <c r="BWU65" s="438"/>
      <c r="BWV65" s="438"/>
      <c r="BWW65" s="438"/>
      <c r="BWX65" s="438"/>
      <c r="BWY65" s="438"/>
      <c r="BWZ65" s="438"/>
      <c r="BXA65" s="438"/>
      <c r="BXB65" s="438"/>
      <c r="BXC65" s="438"/>
      <c r="BXD65" s="438"/>
      <c r="BXE65" s="438"/>
      <c r="BXF65" s="438"/>
      <c r="BXG65" s="438"/>
      <c r="BXH65" s="438"/>
      <c r="BXI65" s="438"/>
      <c r="BXJ65" s="438"/>
      <c r="BXK65" s="438"/>
      <c r="BXL65" s="438"/>
      <c r="BXM65" s="438"/>
      <c r="BXN65" s="438"/>
      <c r="BXO65" s="438"/>
      <c r="BXP65" s="438"/>
      <c r="BXQ65" s="438"/>
      <c r="BXR65" s="438"/>
      <c r="BXS65" s="438"/>
      <c r="BXT65" s="438"/>
      <c r="BXU65" s="438"/>
      <c r="BXV65" s="438"/>
      <c r="BXW65" s="438"/>
      <c r="BXX65" s="438"/>
      <c r="BXY65" s="438"/>
      <c r="BXZ65" s="438"/>
      <c r="BYA65" s="438"/>
      <c r="BYB65" s="438"/>
      <c r="BYC65" s="438"/>
      <c r="BYD65" s="438"/>
      <c r="BYE65" s="438"/>
      <c r="BYF65" s="438"/>
      <c r="BYG65" s="438"/>
      <c r="BYH65" s="438"/>
      <c r="BYI65" s="438"/>
      <c r="BYJ65" s="438"/>
      <c r="BYK65" s="438"/>
      <c r="BYL65" s="438"/>
      <c r="BYM65" s="438"/>
      <c r="BYN65" s="438"/>
      <c r="BYO65" s="438"/>
      <c r="BYP65" s="438"/>
      <c r="BYQ65" s="438"/>
      <c r="BYR65" s="438"/>
      <c r="BYS65" s="438"/>
      <c r="BYT65" s="438"/>
      <c r="BYU65" s="438"/>
      <c r="BYV65" s="438"/>
      <c r="BYW65" s="438"/>
      <c r="BYX65" s="438"/>
      <c r="BYY65" s="438"/>
      <c r="BYZ65" s="438"/>
      <c r="BZA65" s="438"/>
      <c r="BZB65" s="438"/>
      <c r="BZC65" s="438"/>
      <c r="BZD65" s="438"/>
      <c r="BZE65" s="438"/>
      <c r="BZF65" s="438"/>
      <c r="BZG65" s="438"/>
      <c r="BZH65" s="438"/>
      <c r="BZI65" s="438"/>
      <c r="BZJ65" s="438"/>
      <c r="BZK65" s="438"/>
      <c r="BZL65" s="438"/>
      <c r="BZM65" s="438"/>
      <c r="BZN65" s="438"/>
      <c r="BZO65" s="438"/>
      <c r="BZP65" s="438"/>
      <c r="BZQ65" s="438"/>
      <c r="BZR65" s="438"/>
      <c r="BZS65" s="438"/>
      <c r="BZT65" s="438"/>
      <c r="BZU65" s="438"/>
      <c r="BZV65" s="438"/>
      <c r="BZW65" s="438"/>
      <c r="BZX65" s="438"/>
      <c r="BZY65" s="438"/>
      <c r="BZZ65" s="438"/>
      <c r="CAA65" s="438"/>
      <c r="CAB65" s="438"/>
      <c r="CAC65" s="438"/>
      <c r="CAD65" s="438"/>
      <c r="CAE65" s="438"/>
      <c r="CAF65" s="438"/>
      <c r="CAG65" s="438"/>
      <c r="CAH65" s="438"/>
      <c r="CAI65" s="438"/>
      <c r="CAJ65" s="438"/>
      <c r="CAK65" s="438"/>
      <c r="CAL65" s="438"/>
      <c r="CAM65" s="438"/>
      <c r="CAN65" s="438"/>
      <c r="CAO65" s="438"/>
      <c r="CAP65" s="438"/>
      <c r="CAQ65" s="438"/>
      <c r="CAR65" s="438"/>
      <c r="CAS65" s="438"/>
      <c r="CAT65" s="438"/>
      <c r="CAU65" s="438"/>
      <c r="CAV65" s="438"/>
      <c r="CAW65" s="438"/>
      <c r="CAX65" s="438"/>
      <c r="CAY65" s="438"/>
      <c r="CAZ65" s="438"/>
      <c r="CBA65" s="438"/>
      <c r="CBB65" s="438"/>
      <c r="CBC65" s="438"/>
      <c r="CBD65" s="438"/>
      <c r="CBE65" s="438"/>
      <c r="CBF65" s="438"/>
      <c r="CBG65" s="438"/>
      <c r="CBH65" s="438"/>
      <c r="CBI65" s="438"/>
      <c r="CBJ65" s="438"/>
      <c r="CBK65" s="438"/>
      <c r="CBL65" s="438"/>
      <c r="CBM65" s="438"/>
      <c r="CBN65" s="438"/>
      <c r="CBO65" s="438"/>
      <c r="CBP65" s="438"/>
      <c r="CBQ65" s="438"/>
      <c r="CBR65" s="438"/>
      <c r="CBS65" s="438"/>
      <c r="CBT65" s="438"/>
      <c r="CBU65" s="438"/>
      <c r="CBV65" s="438"/>
      <c r="CBW65" s="438"/>
      <c r="CBX65" s="438"/>
      <c r="CBY65" s="438"/>
      <c r="CBZ65" s="438"/>
      <c r="CCA65" s="438"/>
      <c r="CCB65" s="438"/>
      <c r="CCC65" s="438"/>
      <c r="CCD65" s="438"/>
      <c r="CCE65" s="438"/>
      <c r="CCF65" s="438"/>
      <c r="CCG65" s="438"/>
      <c r="CCH65" s="438"/>
      <c r="CCI65" s="438"/>
      <c r="CCJ65" s="438"/>
      <c r="CCK65" s="438"/>
      <c r="CCL65" s="438"/>
      <c r="CCM65" s="438"/>
      <c r="CCN65" s="438"/>
      <c r="CCO65" s="438"/>
      <c r="CCP65" s="438"/>
      <c r="CCQ65" s="438"/>
      <c r="CCR65" s="438"/>
      <c r="CCS65" s="438"/>
      <c r="CCT65" s="438"/>
      <c r="CCU65" s="438"/>
      <c r="CCV65" s="438"/>
      <c r="CCW65" s="438"/>
      <c r="CCX65" s="438"/>
      <c r="CCY65" s="438"/>
      <c r="CCZ65" s="438"/>
      <c r="CDA65" s="438"/>
      <c r="CDB65" s="438"/>
      <c r="CDC65" s="438"/>
      <c r="CDD65" s="438"/>
      <c r="CDE65" s="438"/>
      <c r="CDF65" s="438"/>
      <c r="CDG65" s="438"/>
      <c r="CDH65" s="438"/>
      <c r="CDI65" s="438"/>
      <c r="CDJ65" s="438"/>
      <c r="CDK65" s="438"/>
      <c r="CDL65" s="438"/>
      <c r="CDM65" s="438"/>
      <c r="CDN65" s="438"/>
      <c r="CDO65" s="438"/>
      <c r="CDP65" s="438"/>
      <c r="CDQ65" s="438"/>
      <c r="CDR65" s="438"/>
      <c r="CDS65" s="438"/>
      <c r="CDT65" s="438"/>
      <c r="CDU65" s="438"/>
      <c r="CDV65" s="438"/>
      <c r="CDW65" s="438"/>
      <c r="CDX65" s="438"/>
      <c r="CDY65" s="438"/>
      <c r="CDZ65" s="438"/>
      <c r="CEA65" s="438"/>
      <c r="CEB65" s="438"/>
      <c r="CEC65" s="438"/>
      <c r="CED65" s="438"/>
      <c r="CEE65" s="438"/>
      <c r="CEF65" s="438"/>
      <c r="CEG65" s="438"/>
      <c r="CEH65" s="438"/>
      <c r="CEI65" s="438"/>
      <c r="CEJ65" s="438"/>
      <c r="CEK65" s="438"/>
      <c r="CEL65" s="438"/>
      <c r="CEM65" s="438"/>
      <c r="CEN65" s="438"/>
      <c r="CEO65" s="438"/>
      <c r="CEP65" s="438"/>
      <c r="CEQ65" s="438"/>
      <c r="CER65" s="438"/>
      <c r="CES65" s="438"/>
      <c r="CET65" s="438"/>
      <c r="CEU65" s="438"/>
      <c r="CEV65" s="438"/>
      <c r="CEW65" s="438"/>
      <c r="CEX65" s="438"/>
      <c r="CEY65" s="438"/>
      <c r="CEZ65" s="438"/>
      <c r="CFA65" s="438"/>
      <c r="CFB65" s="438"/>
      <c r="CFC65" s="438"/>
      <c r="CFD65" s="438"/>
      <c r="CFE65" s="438"/>
      <c r="CFF65" s="438"/>
      <c r="CFG65" s="438"/>
      <c r="CFH65" s="438"/>
      <c r="CFI65" s="438"/>
      <c r="CFJ65" s="438"/>
      <c r="CFK65" s="438"/>
      <c r="CFL65" s="438"/>
      <c r="CFM65" s="438"/>
      <c r="CFN65" s="438"/>
      <c r="CFO65" s="438"/>
      <c r="CFP65" s="438"/>
      <c r="CFQ65" s="438"/>
      <c r="CFR65" s="438"/>
      <c r="CFS65" s="438"/>
      <c r="CFT65" s="438"/>
      <c r="CFU65" s="438"/>
      <c r="CFV65" s="438"/>
      <c r="CFW65" s="438"/>
      <c r="CFX65" s="438"/>
      <c r="CFY65" s="438"/>
      <c r="CFZ65" s="438"/>
      <c r="CGA65" s="438"/>
      <c r="CGB65" s="438"/>
      <c r="CGC65" s="438"/>
      <c r="CGD65" s="438"/>
      <c r="CGE65" s="438"/>
      <c r="CGF65" s="438"/>
      <c r="CGG65" s="438"/>
      <c r="CGH65" s="438"/>
      <c r="CGI65" s="438"/>
      <c r="CGJ65" s="438"/>
      <c r="CGK65" s="438"/>
      <c r="CGL65" s="438"/>
      <c r="CGM65" s="438"/>
      <c r="CGN65" s="438"/>
      <c r="CGO65" s="438"/>
      <c r="CGP65" s="438"/>
      <c r="CGQ65" s="438"/>
      <c r="CGR65" s="438"/>
      <c r="CGS65" s="438"/>
      <c r="CGT65" s="438"/>
      <c r="CGU65" s="438"/>
      <c r="CGV65" s="438"/>
      <c r="CGW65" s="438"/>
      <c r="CGX65" s="438"/>
      <c r="CGY65" s="438"/>
      <c r="CGZ65" s="438"/>
      <c r="CHA65" s="438"/>
      <c r="CHB65" s="438"/>
      <c r="CHC65" s="438"/>
      <c r="CHD65" s="438"/>
      <c r="CHE65" s="438"/>
      <c r="CHF65" s="438"/>
      <c r="CHG65" s="438"/>
      <c r="CHH65" s="438"/>
      <c r="CHI65" s="438"/>
      <c r="CHJ65" s="438"/>
      <c r="CHK65" s="438"/>
      <c r="CHL65" s="438"/>
      <c r="CHM65" s="438"/>
      <c r="CHN65" s="438"/>
      <c r="CHO65" s="438"/>
      <c r="CHP65" s="438"/>
      <c r="CHQ65" s="438"/>
      <c r="CHR65" s="438"/>
      <c r="CHS65" s="438"/>
      <c r="CHT65" s="438"/>
      <c r="CHU65" s="438"/>
      <c r="CHV65" s="438"/>
      <c r="CHW65" s="438"/>
      <c r="CHX65" s="438"/>
      <c r="CHY65" s="438"/>
      <c r="CHZ65" s="438"/>
      <c r="CIA65" s="438"/>
      <c r="CIB65" s="438"/>
      <c r="CIC65" s="438"/>
      <c r="CID65" s="438"/>
      <c r="CIE65" s="438"/>
      <c r="CIF65" s="438"/>
      <c r="CIG65" s="438"/>
      <c r="CIH65" s="438"/>
      <c r="CII65" s="438"/>
      <c r="CIJ65" s="438"/>
      <c r="CIK65" s="438"/>
      <c r="CIL65" s="438"/>
      <c r="CIM65" s="438"/>
      <c r="CIN65" s="438"/>
      <c r="CIO65" s="438"/>
      <c r="CIP65" s="438"/>
      <c r="CIQ65" s="438"/>
      <c r="CIR65" s="438"/>
      <c r="CIS65" s="438"/>
      <c r="CIT65" s="438"/>
      <c r="CIU65" s="438"/>
      <c r="CIV65" s="438"/>
      <c r="CIW65" s="438"/>
      <c r="CIX65" s="438"/>
      <c r="CIY65" s="438"/>
      <c r="CIZ65" s="438"/>
      <c r="CJA65" s="438"/>
      <c r="CJB65" s="438"/>
      <c r="CJC65" s="438"/>
      <c r="CJD65" s="438"/>
      <c r="CJE65" s="438"/>
      <c r="CJF65" s="438"/>
      <c r="CJG65" s="438"/>
      <c r="CJH65" s="438"/>
      <c r="CJI65" s="438"/>
      <c r="CJJ65" s="438"/>
      <c r="CJK65" s="438"/>
      <c r="CJL65" s="438"/>
      <c r="CJM65" s="438"/>
      <c r="CJN65" s="438"/>
      <c r="CJO65" s="438"/>
      <c r="CJP65" s="438"/>
      <c r="CJQ65" s="438"/>
      <c r="CJR65" s="438"/>
      <c r="CJS65" s="438"/>
      <c r="CJT65" s="438"/>
      <c r="CJU65" s="438"/>
      <c r="CJV65" s="438"/>
      <c r="CJW65" s="438"/>
      <c r="CJX65" s="438"/>
      <c r="CJY65" s="438"/>
      <c r="CJZ65" s="438"/>
      <c r="CKA65" s="438"/>
      <c r="CKB65" s="438"/>
      <c r="CKC65" s="438"/>
      <c r="CKD65" s="438"/>
      <c r="CKE65" s="438"/>
      <c r="CKF65" s="438"/>
      <c r="CKG65" s="438"/>
      <c r="CKH65" s="438"/>
      <c r="CKI65" s="438"/>
      <c r="CKJ65" s="438"/>
      <c r="CKK65" s="438"/>
      <c r="CKL65" s="438"/>
      <c r="CKM65" s="438"/>
      <c r="CKN65" s="438"/>
      <c r="CKO65" s="438"/>
      <c r="CKP65" s="438"/>
      <c r="CKQ65" s="438"/>
      <c r="CKR65" s="438"/>
      <c r="CKS65" s="438"/>
      <c r="CKT65" s="438"/>
      <c r="CKU65" s="438"/>
      <c r="CKV65" s="438"/>
      <c r="CKW65" s="438"/>
      <c r="CKX65" s="438"/>
      <c r="CKY65" s="438"/>
      <c r="CKZ65" s="438"/>
      <c r="CLA65" s="438"/>
      <c r="CLB65" s="438"/>
      <c r="CLC65" s="438"/>
      <c r="CLD65" s="438"/>
      <c r="CLE65" s="438"/>
      <c r="CLF65" s="438"/>
      <c r="CLG65" s="438"/>
      <c r="CLH65" s="438"/>
      <c r="CLI65" s="438"/>
      <c r="CLJ65" s="438"/>
      <c r="CLK65" s="438"/>
      <c r="CLL65" s="438"/>
      <c r="CLM65" s="438"/>
      <c r="CLN65" s="438"/>
      <c r="CLO65" s="438"/>
      <c r="CLP65" s="438"/>
      <c r="CLQ65" s="438"/>
      <c r="CLR65" s="438"/>
      <c r="CLS65" s="438"/>
      <c r="CLT65" s="438"/>
      <c r="CLU65" s="438"/>
      <c r="CLV65" s="438"/>
      <c r="CLW65" s="438"/>
      <c r="CLX65" s="438"/>
      <c r="CLY65" s="438"/>
      <c r="CLZ65" s="438"/>
      <c r="CMA65" s="438"/>
      <c r="CMB65" s="438"/>
      <c r="CMC65" s="438"/>
      <c r="CMD65" s="438"/>
      <c r="CME65" s="438"/>
      <c r="CMF65" s="438"/>
      <c r="CMG65" s="438"/>
      <c r="CMH65" s="438"/>
      <c r="CMI65" s="438"/>
      <c r="CMJ65" s="438"/>
      <c r="CMK65" s="438"/>
      <c r="CML65" s="438"/>
      <c r="CMM65" s="438"/>
      <c r="CMN65" s="438"/>
      <c r="CMO65" s="438"/>
      <c r="CMP65" s="438"/>
      <c r="CMQ65" s="438"/>
      <c r="CMR65" s="438"/>
      <c r="CMS65" s="438"/>
      <c r="CMT65" s="438"/>
      <c r="CMU65" s="438"/>
      <c r="CMV65" s="438"/>
      <c r="CMW65" s="438"/>
      <c r="CMX65" s="438"/>
      <c r="CMY65" s="438"/>
      <c r="CMZ65" s="438"/>
      <c r="CNA65" s="438"/>
      <c r="CNB65" s="438"/>
      <c r="CNC65" s="438"/>
      <c r="CND65" s="438"/>
      <c r="CNE65" s="438"/>
      <c r="CNF65" s="438"/>
      <c r="CNG65" s="438"/>
      <c r="CNH65" s="438"/>
      <c r="CNI65" s="438"/>
      <c r="CNJ65" s="438"/>
      <c r="CNK65" s="438"/>
      <c r="CNL65" s="438"/>
      <c r="CNM65" s="438"/>
      <c r="CNN65" s="438"/>
      <c r="CNO65" s="438"/>
      <c r="CNP65" s="438"/>
      <c r="CNQ65" s="438"/>
      <c r="CNR65" s="438"/>
      <c r="CNS65" s="438"/>
      <c r="CNT65" s="438"/>
      <c r="CNU65" s="438"/>
      <c r="CNV65" s="438"/>
      <c r="CNW65" s="438"/>
      <c r="CNX65" s="438"/>
      <c r="CNY65" s="438"/>
      <c r="CNZ65" s="438"/>
      <c r="COA65" s="438"/>
      <c r="COB65" s="438"/>
      <c r="COC65" s="438"/>
      <c r="COD65" s="438"/>
      <c r="COE65" s="438"/>
      <c r="COF65" s="438"/>
      <c r="COG65" s="438"/>
      <c r="COH65" s="438"/>
      <c r="COI65" s="438"/>
      <c r="COJ65" s="438"/>
      <c r="COK65" s="438"/>
      <c r="COL65" s="438"/>
      <c r="COM65" s="438"/>
      <c r="CON65" s="438"/>
      <c r="COO65" s="438"/>
      <c r="COP65" s="438"/>
      <c r="COQ65" s="438"/>
      <c r="COR65" s="438"/>
      <c r="COS65" s="438"/>
      <c r="COT65" s="438"/>
      <c r="COU65" s="438"/>
      <c r="COV65" s="438"/>
      <c r="COW65" s="438"/>
      <c r="COX65" s="438"/>
      <c r="COY65" s="438"/>
      <c r="COZ65" s="438"/>
      <c r="CPA65" s="438"/>
      <c r="CPB65" s="438"/>
      <c r="CPC65" s="438"/>
      <c r="CPD65" s="438"/>
      <c r="CPE65" s="438"/>
      <c r="CPF65" s="438"/>
      <c r="CPG65" s="438"/>
      <c r="CPH65" s="438"/>
      <c r="CPI65" s="438"/>
      <c r="CPJ65" s="438"/>
      <c r="CPK65" s="438"/>
      <c r="CPL65" s="438"/>
      <c r="CPM65" s="438"/>
      <c r="CPN65" s="438"/>
      <c r="CPO65" s="438"/>
      <c r="CPP65" s="438"/>
      <c r="CPQ65" s="438"/>
      <c r="CPR65" s="438"/>
      <c r="CPS65" s="438"/>
      <c r="CPT65" s="438"/>
      <c r="CPU65" s="438"/>
      <c r="CPV65" s="438"/>
      <c r="CPW65" s="438"/>
      <c r="CPX65" s="438"/>
      <c r="CPY65" s="438"/>
      <c r="CPZ65" s="438"/>
      <c r="CQA65" s="438"/>
      <c r="CQB65" s="438"/>
      <c r="CQC65" s="438"/>
      <c r="CQD65" s="438"/>
      <c r="CQE65" s="438"/>
      <c r="CQF65" s="438"/>
      <c r="CQG65" s="438"/>
      <c r="CQH65" s="438"/>
      <c r="CQI65" s="438"/>
      <c r="CQJ65" s="438"/>
      <c r="CQK65" s="438"/>
      <c r="CQL65" s="438"/>
      <c r="CQM65" s="438"/>
      <c r="CQN65" s="438"/>
      <c r="CQO65" s="438"/>
      <c r="CQP65" s="438"/>
      <c r="CQQ65" s="438"/>
      <c r="CQR65" s="438"/>
      <c r="CQS65" s="438"/>
      <c r="CQT65" s="438"/>
      <c r="CQU65" s="438"/>
      <c r="CQV65" s="438"/>
      <c r="CQW65" s="438"/>
      <c r="CQX65" s="438"/>
      <c r="CQY65" s="438"/>
      <c r="CQZ65" s="438"/>
      <c r="CRA65" s="438"/>
      <c r="CRB65" s="438"/>
      <c r="CRC65" s="438"/>
      <c r="CRD65" s="438"/>
      <c r="CRE65" s="438"/>
      <c r="CRF65" s="438"/>
      <c r="CRG65" s="438"/>
      <c r="CRH65" s="438"/>
      <c r="CRI65" s="438"/>
      <c r="CRJ65" s="438"/>
      <c r="CRK65" s="438"/>
      <c r="CRL65" s="438"/>
      <c r="CRM65" s="438"/>
      <c r="CRN65" s="438"/>
      <c r="CRO65" s="438"/>
      <c r="CRP65" s="438"/>
      <c r="CRQ65" s="438"/>
      <c r="CRR65" s="438"/>
      <c r="CRS65" s="438"/>
      <c r="CRT65" s="438"/>
      <c r="CRU65" s="438"/>
      <c r="CRV65" s="438"/>
      <c r="CRW65" s="438"/>
      <c r="CRX65" s="438"/>
      <c r="CRY65" s="438"/>
      <c r="CRZ65" s="438"/>
      <c r="CSA65" s="438"/>
      <c r="CSB65" s="438"/>
      <c r="CSC65" s="438"/>
      <c r="CSD65" s="438"/>
      <c r="CSE65" s="438"/>
      <c r="CSF65" s="438"/>
      <c r="CSG65" s="438"/>
      <c r="CSH65" s="438"/>
      <c r="CSI65" s="438"/>
      <c r="CSJ65" s="438"/>
      <c r="CSK65" s="438"/>
      <c r="CSL65" s="438"/>
      <c r="CSM65" s="438"/>
      <c r="CSN65" s="438"/>
      <c r="CSO65" s="438"/>
      <c r="CSP65" s="438"/>
      <c r="CSQ65" s="438"/>
      <c r="CSR65" s="438"/>
      <c r="CSS65" s="438"/>
      <c r="CST65" s="438"/>
      <c r="CSU65" s="438"/>
      <c r="CSV65" s="438"/>
      <c r="CSW65" s="438"/>
      <c r="CSX65" s="438"/>
      <c r="CSY65" s="438"/>
      <c r="CSZ65" s="438"/>
      <c r="CTA65" s="438"/>
      <c r="CTB65" s="438"/>
      <c r="CTC65" s="438"/>
      <c r="CTD65" s="438"/>
      <c r="CTE65" s="438"/>
      <c r="CTF65" s="438"/>
      <c r="CTG65" s="438"/>
      <c r="CTH65" s="438"/>
      <c r="CTI65" s="438"/>
      <c r="CTJ65" s="438"/>
      <c r="CTK65" s="438"/>
      <c r="CTL65" s="438"/>
      <c r="CTM65" s="438"/>
      <c r="CTN65" s="438"/>
      <c r="CTO65" s="438"/>
      <c r="CTP65" s="438"/>
      <c r="CTQ65" s="438"/>
      <c r="CTR65" s="438"/>
      <c r="CTS65" s="438"/>
      <c r="CTT65" s="438"/>
      <c r="CTU65" s="438"/>
      <c r="CTV65" s="438"/>
      <c r="CTW65" s="438"/>
      <c r="CTX65" s="438"/>
      <c r="CTY65" s="438"/>
      <c r="CTZ65" s="438"/>
      <c r="CUA65" s="438"/>
      <c r="CUB65" s="438"/>
      <c r="CUC65" s="438"/>
      <c r="CUD65" s="438"/>
      <c r="CUE65" s="438"/>
      <c r="CUF65" s="438"/>
      <c r="CUG65" s="438"/>
      <c r="CUH65" s="438"/>
      <c r="CUI65" s="438"/>
      <c r="CUJ65" s="438"/>
      <c r="CUK65" s="438"/>
      <c r="CUL65" s="438"/>
      <c r="CUM65" s="438"/>
      <c r="CUN65" s="438"/>
      <c r="CUO65" s="438"/>
      <c r="CUP65" s="438"/>
      <c r="CUQ65" s="438"/>
      <c r="CUR65" s="438"/>
      <c r="CUS65" s="438"/>
      <c r="CUT65" s="438"/>
      <c r="CUU65" s="438"/>
      <c r="CUV65" s="438"/>
      <c r="CUW65" s="438"/>
      <c r="CUX65" s="438"/>
      <c r="CUY65" s="438"/>
      <c r="CUZ65" s="438"/>
      <c r="CVA65" s="438"/>
      <c r="CVB65" s="438"/>
      <c r="CVC65" s="438"/>
      <c r="CVD65" s="438"/>
      <c r="CVE65" s="438"/>
      <c r="CVF65" s="438"/>
      <c r="CVG65" s="438"/>
      <c r="CVH65" s="438"/>
      <c r="CVI65" s="438"/>
      <c r="CVJ65" s="438"/>
      <c r="CVK65" s="438"/>
      <c r="CVL65" s="438"/>
      <c r="CVM65" s="438"/>
      <c r="CVN65" s="438"/>
      <c r="CVO65" s="438"/>
      <c r="CVP65" s="438"/>
      <c r="CVQ65" s="438"/>
      <c r="CVR65" s="438"/>
      <c r="CVS65" s="438"/>
      <c r="CVT65" s="438"/>
      <c r="CVU65" s="438"/>
      <c r="CVV65" s="438"/>
      <c r="CVW65" s="438"/>
      <c r="CVX65" s="438"/>
      <c r="CVY65" s="438"/>
      <c r="CVZ65" s="438"/>
      <c r="CWA65" s="438"/>
      <c r="CWB65" s="438"/>
      <c r="CWC65" s="438"/>
      <c r="CWD65" s="438"/>
      <c r="CWE65" s="438"/>
      <c r="CWF65" s="438"/>
      <c r="CWG65" s="438"/>
      <c r="CWH65" s="438"/>
      <c r="CWI65" s="438"/>
      <c r="CWJ65" s="438"/>
      <c r="CWK65" s="438"/>
      <c r="CWL65" s="438"/>
      <c r="CWM65" s="438"/>
      <c r="CWN65" s="438"/>
      <c r="CWO65" s="438"/>
      <c r="CWP65" s="438"/>
      <c r="CWQ65" s="438"/>
      <c r="CWR65" s="438"/>
      <c r="CWS65" s="438"/>
      <c r="CWT65" s="438"/>
      <c r="CWU65" s="438"/>
      <c r="CWV65" s="438"/>
      <c r="CWW65" s="438"/>
      <c r="CWX65" s="438"/>
      <c r="CWY65" s="438"/>
      <c r="CWZ65" s="438"/>
      <c r="CXA65" s="438"/>
      <c r="CXB65" s="438"/>
      <c r="CXC65" s="438"/>
      <c r="CXD65" s="438"/>
      <c r="CXE65" s="438"/>
      <c r="CXF65" s="438"/>
      <c r="CXG65" s="438"/>
      <c r="CXH65" s="438"/>
      <c r="CXI65" s="438"/>
      <c r="CXJ65" s="438"/>
      <c r="CXK65" s="438"/>
      <c r="CXL65" s="438"/>
      <c r="CXM65" s="438"/>
      <c r="CXN65" s="438"/>
      <c r="CXO65" s="438"/>
      <c r="CXP65" s="438"/>
      <c r="CXQ65" s="438"/>
      <c r="CXR65" s="438"/>
      <c r="CXS65" s="438"/>
      <c r="CXT65" s="438"/>
      <c r="CXU65" s="438"/>
      <c r="CXV65" s="438"/>
      <c r="CXW65" s="438"/>
      <c r="CXX65" s="438"/>
      <c r="CXY65" s="438"/>
      <c r="CXZ65" s="438"/>
      <c r="CYA65" s="438"/>
      <c r="CYB65" s="438"/>
      <c r="CYC65" s="438"/>
      <c r="CYD65" s="438"/>
      <c r="CYE65" s="438"/>
      <c r="CYF65" s="438"/>
      <c r="CYG65" s="438"/>
      <c r="CYH65" s="438"/>
      <c r="CYI65" s="438"/>
      <c r="CYJ65" s="438"/>
      <c r="CYK65" s="438"/>
      <c r="CYL65" s="438"/>
      <c r="CYM65" s="438"/>
      <c r="CYN65" s="438"/>
      <c r="CYO65" s="438"/>
      <c r="CYP65" s="438"/>
      <c r="CYQ65" s="438"/>
      <c r="CYR65" s="438"/>
      <c r="CYS65" s="438"/>
      <c r="CYT65" s="438"/>
      <c r="CYU65" s="438"/>
      <c r="CYV65" s="438"/>
      <c r="CYW65" s="438"/>
      <c r="CYX65" s="438"/>
      <c r="CYY65" s="438"/>
      <c r="CYZ65" s="438"/>
      <c r="CZA65" s="438"/>
      <c r="CZB65" s="438"/>
      <c r="CZC65" s="438"/>
      <c r="CZD65" s="438"/>
      <c r="CZE65" s="438"/>
      <c r="CZF65" s="438"/>
      <c r="CZG65" s="438"/>
      <c r="CZH65" s="438"/>
      <c r="CZI65" s="438"/>
      <c r="CZJ65" s="438"/>
      <c r="CZK65" s="438"/>
      <c r="CZL65" s="438"/>
      <c r="CZM65" s="438"/>
      <c r="CZN65" s="438"/>
      <c r="CZO65" s="438"/>
      <c r="CZP65" s="438"/>
      <c r="CZQ65" s="438"/>
      <c r="CZR65" s="438"/>
      <c r="CZS65" s="438"/>
      <c r="CZT65" s="438"/>
      <c r="CZU65" s="438"/>
      <c r="CZV65" s="438"/>
      <c r="CZW65" s="438"/>
      <c r="CZX65" s="438"/>
      <c r="CZY65" s="438"/>
      <c r="CZZ65" s="438"/>
      <c r="DAA65" s="438"/>
      <c r="DAB65" s="438"/>
      <c r="DAC65" s="438"/>
      <c r="DAD65" s="438"/>
      <c r="DAE65" s="438"/>
      <c r="DAF65" s="438"/>
      <c r="DAG65" s="438"/>
      <c r="DAH65" s="438"/>
      <c r="DAI65" s="438"/>
      <c r="DAJ65" s="438"/>
      <c r="DAK65" s="438"/>
      <c r="DAL65" s="438"/>
      <c r="DAM65" s="438"/>
      <c r="DAN65" s="438"/>
      <c r="DAO65" s="438"/>
      <c r="DAP65" s="438"/>
      <c r="DAQ65" s="438"/>
      <c r="DAR65" s="438"/>
      <c r="DAS65" s="438"/>
      <c r="DAT65" s="438"/>
      <c r="DAU65" s="438"/>
      <c r="DAV65" s="438"/>
      <c r="DAW65" s="438"/>
      <c r="DAX65" s="438"/>
      <c r="DAY65" s="438"/>
      <c r="DAZ65" s="438"/>
      <c r="DBA65" s="438"/>
      <c r="DBB65" s="438"/>
      <c r="DBC65" s="438"/>
      <c r="DBD65" s="438"/>
      <c r="DBE65" s="438"/>
      <c r="DBF65" s="438"/>
      <c r="DBG65" s="438"/>
      <c r="DBH65" s="438"/>
      <c r="DBI65" s="438"/>
      <c r="DBJ65" s="438"/>
      <c r="DBK65" s="438"/>
      <c r="DBL65" s="438"/>
      <c r="DBM65" s="438"/>
      <c r="DBN65" s="438"/>
      <c r="DBO65" s="438"/>
      <c r="DBP65" s="438"/>
      <c r="DBQ65" s="438"/>
      <c r="DBR65" s="438"/>
      <c r="DBS65" s="438"/>
      <c r="DBT65" s="438"/>
      <c r="DBU65" s="438"/>
      <c r="DBV65" s="438"/>
      <c r="DBW65" s="438"/>
      <c r="DBX65" s="438"/>
      <c r="DBY65" s="438"/>
      <c r="DBZ65" s="438"/>
      <c r="DCA65" s="438"/>
      <c r="DCB65" s="438"/>
      <c r="DCC65" s="438"/>
      <c r="DCD65" s="438"/>
      <c r="DCE65" s="438"/>
      <c r="DCF65" s="438"/>
      <c r="DCG65" s="438"/>
      <c r="DCH65" s="438"/>
      <c r="DCI65" s="438"/>
      <c r="DCJ65" s="438"/>
      <c r="DCK65" s="438"/>
      <c r="DCL65" s="438"/>
      <c r="DCM65" s="438"/>
      <c r="DCN65" s="438"/>
      <c r="DCO65" s="438"/>
      <c r="DCP65" s="438"/>
      <c r="DCQ65" s="438"/>
      <c r="DCR65" s="438"/>
      <c r="DCS65" s="438"/>
      <c r="DCT65" s="438"/>
      <c r="DCU65" s="438"/>
      <c r="DCV65" s="438"/>
      <c r="DCW65" s="438"/>
      <c r="DCX65" s="438"/>
      <c r="DCY65" s="438"/>
      <c r="DCZ65" s="438"/>
      <c r="DDA65" s="438"/>
      <c r="DDB65" s="438"/>
      <c r="DDC65" s="438"/>
      <c r="DDD65" s="438"/>
      <c r="DDE65" s="438"/>
      <c r="DDF65" s="438"/>
      <c r="DDG65" s="438"/>
      <c r="DDH65" s="438"/>
      <c r="DDI65" s="438"/>
      <c r="DDJ65" s="438"/>
      <c r="DDK65" s="438"/>
      <c r="DDL65" s="438"/>
      <c r="DDM65" s="438"/>
      <c r="DDN65" s="438"/>
      <c r="DDO65" s="438"/>
      <c r="DDP65" s="438"/>
      <c r="DDQ65" s="438"/>
      <c r="DDR65" s="438"/>
      <c r="DDS65" s="438"/>
      <c r="DDT65" s="438"/>
      <c r="DDU65" s="438"/>
      <c r="DDV65" s="438"/>
      <c r="DDW65" s="438"/>
      <c r="DDX65" s="438"/>
      <c r="DDY65" s="438"/>
      <c r="DDZ65" s="438"/>
      <c r="DEA65" s="438"/>
      <c r="DEB65" s="438"/>
      <c r="DEC65" s="438"/>
      <c r="DED65" s="438"/>
      <c r="DEE65" s="438"/>
      <c r="DEF65" s="438"/>
      <c r="DEG65" s="438"/>
      <c r="DEH65" s="438"/>
      <c r="DEI65" s="438"/>
      <c r="DEJ65" s="438"/>
      <c r="DEK65" s="438"/>
      <c r="DEL65" s="438"/>
      <c r="DEM65" s="438"/>
      <c r="DEN65" s="438"/>
      <c r="DEO65" s="438"/>
      <c r="DEP65" s="438"/>
      <c r="DEQ65" s="438"/>
      <c r="DER65" s="438"/>
      <c r="DES65" s="438"/>
      <c r="DET65" s="438"/>
      <c r="DEU65" s="438"/>
      <c r="DEV65" s="438"/>
      <c r="DEW65" s="438"/>
      <c r="DEX65" s="438"/>
      <c r="DEY65" s="438"/>
      <c r="DEZ65" s="438"/>
      <c r="DFA65" s="438"/>
      <c r="DFB65" s="438"/>
      <c r="DFC65" s="438"/>
      <c r="DFD65" s="438"/>
      <c r="DFE65" s="438"/>
      <c r="DFF65" s="438"/>
      <c r="DFG65" s="438"/>
      <c r="DFH65" s="438"/>
      <c r="DFI65" s="438"/>
      <c r="DFJ65" s="438"/>
      <c r="DFK65" s="438"/>
      <c r="DFL65" s="438"/>
      <c r="DFM65" s="438"/>
      <c r="DFN65" s="438"/>
      <c r="DFO65" s="438"/>
      <c r="DFP65" s="438"/>
      <c r="DFQ65" s="438"/>
      <c r="DFR65" s="438"/>
      <c r="DFS65" s="438"/>
      <c r="DFT65" s="438"/>
      <c r="DFU65" s="438"/>
      <c r="DFV65" s="438"/>
      <c r="DFW65" s="438"/>
      <c r="DFX65" s="438"/>
      <c r="DFY65" s="438"/>
      <c r="DFZ65" s="438"/>
      <c r="DGA65" s="438"/>
      <c r="DGB65" s="438"/>
      <c r="DGC65" s="438"/>
      <c r="DGD65" s="438"/>
      <c r="DGE65" s="438"/>
      <c r="DGF65" s="438"/>
      <c r="DGG65" s="438"/>
      <c r="DGH65" s="438"/>
      <c r="DGI65" s="438"/>
      <c r="DGJ65" s="438"/>
      <c r="DGK65" s="438"/>
      <c r="DGL65" s="438"/>
      <c r="DGM65" s="438"/>
      <c r="DGN65" s="438"/>
      <c r="DGO65" s="438"/>
      <c r="DGP65" s="438"/>
      <c r="DGQ65" s="438"/>
      <c r="DGR65" s="438"/>
      <c r="DGS65" s="438"/>
      <c r="DGT65" s="438"/>
      <c r="DGU65" s="438"/>
      <c r="DGV65" s="438"/>
      <c r="DGW65" s="438"/>
      <c r="DGX65" s="438"/>
      <c r="DGY65" s="438"/>
      <c r="DGZ65" s="438"/>
      <c r="DHA65" s="438"/>
      <c r="DHB65" s="438"/>
      <c r="DHC65" s="438"/>
      <c r="DHD65" s="438"/>
      <c r="DHE65" s="438"/>
      <c r="DHF65" s="438"/>
      <c r="DHG65" s="438"/>
      <c r="DHH65" s="438"/>
      <c r="DHI65" s="438"/>
      <c r="DHJ65" s="438"/>
      <c r="DHK65" s="438"/>
      <c r="DHL65" s="438"/>
      <c r="DHM65" s="438"/>
      <c r="DHN65" s="438"/>
      <c r="DHO65" s="438"/>
      <c r="DHP65" s="438"/>
      <c r="DHQ65" s="438"/>
      <c r="DHR65" s="438"/>
      <c r="DHS65" s="438"/>
      <c r="DHT65" s="438"/>
      <c r="DHU65" s="438"/>
      <c r="DHV65" s="438"/>
      <c r="DHW65" s="438"/>
      <c r="DHX65" s="438"/>
      <c r="DHY65" s="438"/>
      <c r="DHZ65" s="438"/>
      <c r="DIA65" s="438"/>
      <c r="DIB65" s="438"/>
      <c r="DIC65" s="438"/>
      <c r="DID65" s="438"/>
      <c r="DIE65" s="438"/>
      <c r="DIF65" s="438"/>
      <c r="DIG65" s="438"/>
      <c r="DIH65" s="438"/>
      <c r="DII65" s="438"/>
      <c r="DIJ65" s="438"/>
      <c r="DIK65" s="438"/>
      <c r="DIL65" s="438"/>
      <c r="DIM65" s="438"/>
      <c r="DIN65" s="438"/>
      <c r="DIO65" s="438"/>
      <c r="DIP65" s="438"/>
      <c r="DIQ65" s="438"/>
      <c r="DIR65" s="438"/>
      <c r="DIS65" s="438"/>
      <c r="DIT65" s="438"/>
      <c r="DIU65" s="438"/>
      <c r="DIV65" s="438"/>
      <c r="DIW65" s="438"/>
      <c r="DIX65" s="438"/>
      <c r="DIY65" s="438"/>
      <c r="DIZ65" s="438"/>
      <c r="DJA65" s="438"/>
      <c r="DJB65" s="438"/>
      <c r="DJC65" s="438"/>
      <c r="DJD65" s="438"/>
      <c r="DJE65" s="438"/>
      <c r="DJF65" s="438"/>
      <c r="DJG65" s="438"/>
      <c r="DJH65" s="438"/>
      <c r="DJI65" s="438"/>
      <c r="DJJ65" s="438"/>
      <c r="DJK65" s="438"/>
      <c r="DJL65" s="438"/>
      <c r="DJM65" s="438"/>
      <c r="DJN65" s="438"/>
      <c r="DJO65" s="438"/>
      <c r="DJP65" s="438"/>
      <c r="DJQ65" s="438"/>
      <c r="DJR65" s="438"/>
      <c r="DJS65" s="438"/>
      <c r="DJT65" s="438"/>
      <c r="DJU65" s="438"/>
      <c r="DJV65" s="438"/>
      <c r="DJW65" s="438"/>
      <c r="DJX65" s="438"/>
      <c r="DJY65" s="438"/>
      <c r="DJZ65" s="438"/>
      <c r="DKA65" s="438"/>
      <c r="DKB65" s="438"/>
      <c r="DKC65" s="438"/>
      <c r="DKD65" s="438"/>
      <c r="DKE65" s="438"/>
      <c r="DKF65" s="438"/>
      <c r="DKG65" s="438"/>
      <c r="DKH65" s="438"/>
      <c r="DKI65" s="438"/>
      <c r="DKJ65" s="438"/>
      <c r="DKK65" s="438"/>
      <c r="DKL65" s="438"/>
      <c r="DKM65" s="438"/>
      <c r="DKN65" s="438"/>
      <c r="DKO65" s="438"/>
      <c r="DKP65" s="438"/>
      <c r="DKQ65" s="438"/>
      <c r="DKR65" s="438"/>
      <c r="DKS65" s="438"/>
      <c r="DKT65" s="438"/>
      <c r="DKU65" s="438"/>
      <c r="DKV65" s="438"/>
      <c r="DKW65" s="438"/>
      <c r="DKX65" s="438"/>
      <c r="DKY65" s="438"/>
      <c r="DKZ65" s="438"/>
      <c r="DLA65" s="438"/>
      <c r="DLB65" s="438"/>
      <c r="DLC65" s="438"/>
      <c r="DLD65" s="438"/>
      <c r="DLE65" s="438"/>
      <c r="DLF65" s="438"/>
      <c r="DLG65" s="438"/>
      <c r="DLH65" s="438"/>
      <c r="DLI65" s="438"/>
      <c r="DLJ65" s="438"/>
      <c r="DLK65" s="438"/>
      <c r="DLL65" s="438"/>
      <c r="DLM65" s="438"/>
      <c r="DLN65" s="438"/>
      <c r="DLO65" s="438"/>
      <c r="DLP65" s="438"/>
      <c r="DLQ65" s="438"/>
      <c r="DLR65" s="438"/>
      <c r="DLS65" s="438"/>
      <c r="DLT65" s="438"/>
      <c r="DLU65" s="438"/>
      <c r="DLV65" s="438"/>
      <c r="DLW65" s="438"/>
      <c r="DLX65" s="438"/>
      <c r="DLY65" s="438"/>
      <c r="DLZ65" s="438"/>
      <c r="DMA65" s="438"/>
      <c r="DMB65" s="438"/>
      <c r="DMC65" s="438"/>
      <c r="DMD65" s="438"/>
      <c r="DME65" s="438"/>
      <c r="DMF65" s="438"/>
      <c r="DMG65" s="438"/>
      <c r="DMH65" s="438"/>
      <c r="DMI65" s="438"/>
      <c r="DMJ65" s="438"/>
      <c r="DMK65" s="438"/>
      <c r="DML65" s="438"/>
      <c r="DMM65" s="438"/>
      <c r="DMN65" s="438"/>
      <c r="DMO65" s="438"/>
      <c r="DMP65" s="438"/>
      <c r="DMQ65" s="438"/>
      <c r="DMR65" s="438"/>
      <c r="DMS65" s="438"/>
      <c r="DMT65" s="438"/>
      <c r="DMU65" s="438"/>
      <c r="DMV65" s="438"/>
      <c r="DMW65" s="438"/>
      <c r="DMX65" s="438"/>
      <c r="DMY65" s="438"/>
      <c r="DMZ65" s="438"/>
      <c r="DNA65" s="438"/>
      <c r="DNB65" s="438"/>
      <c r="DNC65" s="438"/>
      <c r="DND65" s="438"/>
      <c r="DNE65" s="438"/>
      <c r="DNF65" s="438"/>
      <c r="DNG65" s="438"/>
      <c r="DNH65" s="438"/>
      <c r="DNI65" s="438"/>
      <c r="DNJ65" s="438"/>
      <c r="DNK65" s="438"/>
      <c r="DNL65" s="438"/>
      <c r="DNM65" s="438"/>
      <c r="DNN65" s="438"/>
      <c r="DNO65" s="438"/>
      <c r="DNP65" s="438"/>
      <c r="DNQ65" s="438"/>
      <c r="DNR65" s="438"/>
      <c r="DNS65" s="438"/>
      <c r="DNT65" s="438"/>
      <c r="DNU65" s="438"/>
      <c r="DNV65" s="438"/>
      <c r="DNW65" s="438"/>
      <c r="DNX65" s="438"/>
      <c r="DNY65" s="438"/>
      <c r="DNZ65" s="438"/>
      <c r="DOA65" s="438"/>
      <c r="DOB65" s="438"/>
      <c r="DOC65" s="438"/>
      <c r="DOD65" s="438"/>
      <c r="DOE65" s="438"/>
      <c r="DOF65" s="438"/>
      <c r="DOG65" s="438"/>
      <c r="DOH65" s="438"/>
      <c r="DOI65" s="438"/>
      <c r="DOJ65" s="438"/>
      <c r="DOK65" s="438"/>
      <c r="DOL65" s="438"/>
      <c r="DOM65" s="438"/>
      <c r="DON65" s="438"/>
      <c r="DOO65" s="438"/>
      <c r="DOP65" s="438"/>
      <c r="DOQ65" s="438"/>
      <c r="DOR65" s="438"/>
      <c r="DOS65" s="438"/>
      <c r="DOT65" s="438"/>
      <c r="DOU65" s="438"/>
      <c r="DOV65" s="438"/>
      <c r="DOW65" s="438"/>
      <c r="DOX65" s="438"/>
      <c r="DOY65" s="438"/>
      <c r="DOZ65" s="438"/>
      <c r="DPA65" s="438"/>
      <c r="DPB65" s="438"/>
      <c r="DPC65" s="438"/>
      <c r="DPD65" s="438"/>
      <c r="DPE65" s="438"/>
      <c r="DPF65" s="438"/>
      <c r="DPG65" s="438"/>
      <c r="DPH65" s="438"/>
      <c r="DPI65" s="438"/>
      <c r="DPJ65" s="438"/>
      <c r="DPK65" s="438"/>
      <c r="DPL65" s="438"/>
      <c r="DPM65" s="438"/>
      <c r="DPN65" s="438"/>
      <c r="DPO65" s="438"/>
      <c r="DPP65" s="438"/>
      <c r="DPQ65" s="438"/>
      <c r="DPR65" s="438"/>
      <c r="DPS65" s="438"/>
      <c r="DPT65" s="438"/>
      <c r="DPU65" s="438"/>
      <c r="DPV65" s="438"/>
      <c r="DPW65" s="438"/>
      <c r="DPX65" s="438"/>
      <c r="DPY65" s="438"/>
      <c r="DPZ65" s="438"/>
      <c r="DQA65" s="438"/>
      <c r="DQB65" s="438"/>
      <c r="DQC65" s="438"/>
      <c r="DQD65" s="438"/>
      <c r="DQE65" s="438"/>
      <c r="DQF65" s="438"/>
      <c r="DQG65" s="438"/>
      <c r="DQH65" s="438"/>
      <c r="DQI65" s="438"/>
      <c r="DQJ65" s="438"/>
      <c r="DQK65" s="438"/>
      <c r="DQL65" s="438"/>
      <c r="DQM65" s="438"/>
      <c r="DQN65" s="438"/>
      <c r="DQO65" s="438"/>
      <c r="DQP65" s="438"/>
      <c r="DQQ65" s="438"/>
      <c r="DQR65" s="438"/>
      <c r="DQS65" s="438"/>
      <c r="DQT65" s="438"/>
      <c r="DQU65" s="438"/>
      <c r="DQV65" s="438"/>
      <c r="DQW65" s="438"/>
      <c r="DQX65" s="438"/>
      <c r="DQY65" s="438"/>
      <c r="DQZ65" s="438"/>
      <c r="DRA65" s="438"/>
      <c r="DRB65" s="438"/>
      <c r="DRC65" s="438"/>
      <c r="DRD65" s="438"/>
      <c r="DRE65" s="438"/>
      <c r="DRF65" s="438"/>
      <c r="DRG65" s="438"/>
      <c r="DRH65" s="438"/>
      <c r="DRI65" s="438"/>
      <c r="DRJ65" s="438"/>
      <c r="DRK65" s="438"/>
      <c r="DRL65" s="438"/>
      <c r="DRM65" s="438"/>
      <c r="DRN65" s="438"/>
      <c r="DRO65" s="438"/>
      <c r="DRP65" s="438"/>
      <c r="DRQ65" s="438"/>
      <c r="DRR65" s="438"/>
      <c r="DRS65" s="438"/>
      <c r="DRT65" s="438"/>
      <c r="DRU65" s="438"/>
      <c r="DRV65" s="438"/>
      <c r="DRW65" s="438"/>
      <c r="DRX65" s="438"/>
      <c r="DRY65" s="438"/>
      <c r="DRZ65" s="438"/>
      <c r="DSA65" s="438"/>
      <c r="DSB65" s="438"/>
      <c r="DSC65" s="438"/>
      <c r="DSD65" s="438"/>
      <c r="DSE65" s="438"/>
      <c r="DSF65" s="438"/>
      <c r="DSG65" s="438"/>
      <c r="DSH65" s="438"/>
      <c r="DSI65" s="438"/>
      <c r="DSJ65" s="438"/>
      <c r="DSK65" s="438"/>
      <c r="DSL65" s="438"/>
      <c r="DSM65" s="438"/>
      <c r="DSN65" s="438"/>
      <c r="DSO65" s="438"/>
      <c r="DSP65" s="438"/>
      <c r="DSQ65" s="438"/>
      <c r="DSR65" s="438"/>
      <c r="DSS65" s="438"/>
      <c r="DST65" s="438"/>
      <c r="DSU65" s="438"/>
      <c r="DSV65" s="438"/>
      <c r="DSW65" s="438"/>
      <c r="DSX65" s="438"/>
      <c r="DSY65" s="438"/>
      <c r="DSZ65" s="438"/>
      <c r="DTA65" s="438"/>
      <c r="DTB65" s="438"/>
      <c r="DTC65" s="438"/>
      <c r="DTD65" s="438"/>
      <c r="DTE65" s="438"/>
      <c r="DTF65" s="438"/>
      <c r="DTG65" s="438"/>
      <c r="DTH65" s="438"/>
      <c r="DTI65" s="438"/>
      <c r="DTJ65" s="438"/>
      <c r="DTK65" s="438"/>
      <c r="DTL65" s="438"/>
      <c r="DTM65" s="438"/>
      <c r="DTN65" s="438"/>
      <c r="DTO65" s="438"/>
      <c r="DTP65" s="438"/>
      <c r="DTQ65" s="438"/>
      <c r="DTR65" s="438"/>
      <c r="DTS65" s="438"/>
      <c r="DTT65" s="438"/>
      <c r="DTU65" s="438"/>
      <c r="DTV65" s="438"/>
      <c r="DTW65" s="438"/>
      <c r="DTX65" s="438"/>
      <c r="DTY65" s="438"/>
      <c r="DTZ65" s="438"/>
      <c r="DUA65" s="438"/>
      <c r="DUB65" s="438"/>
      <c r="DUC65" s="438"/>
      <c r="DUD65" s="438"/>
      <c r="DUE65" s="438"/>
      <c r="DUF65" s="438"/>
      <c r="DUG65" s="438"/>
      <c r="DUH65" s="438"/>
      <c r="DUI65" s="438"/>
      <c r="DUJ65" s="438"/>
      <c r="DUK65" s="438"/>
      <c r="DUL65" s="438"/>
      <c r="DUM65" s="438"/>
      <c r="DUN65" s="438"/>
      <c r="DUO65" s="438"/>
      <c r="DUP65" s="438"/>
      <c r="DUQ65" s="438"/>
      <c r="DUR65" s="438"/>
      <c r="DUS65" s="438"/>
      <c r="DUT65" s="438"/>
      <c r="DUU65" s="438"/>
      <c r="DUV65" s="438"/>
      <c r="DUW65" s="438"/>
      <c r="DUX65" s="438"/>
      <c r="DUY65" s="438"/>
      <c r="DUZ65" s="438"/>
      <c r="DVA65" s="438"/>
      <c r="DVB65" s="438"/>
      <c r="DVC65" s="438"/>
      <c r="DVD65" s="438"/>
      <c r="DVE65" s="438"/>
      <c r="DVF65" s="438"/>
      <c r="DVG65" s="438"/>
      <c r="DVH65" s="438"/>
      <c r="DVI65" s="438"/>
      <c r="DVJ65" s="438"/>
      <c r="DVK65" s="438"/>
      <c r="DVL65" s="438"/>
      <c r="DVM65" s="438"/>
      <c r="DVN65" s="438"/>
      <c r="DVO65" s="438"/>
      <c r="DVP65" s="438"/>
      <c r="DVQ65" s="438"/>
      <c r="DVR65" s="438"/>
      <c r="DVS65" s="438"/>
      <c r="DVT65" s="438"/>
      <c r="DVU65" s="438"/>
      <c r="DVV65" s="438"/>
      <c r="DVW65" s="438"/>
      <c r="DVX65" s="438"/>
      <c r="DVY65" s="438"/>
      <c r="DVZ65" s="438"/>
      <c r="DWA65" s="438"/>
      <c r="DWB65" s="438"/>
      <c r="DWC65" s="438"/>
      <c r="DWD65" s="438"/>
      <c r="DWE65" s="438"/>
      <c r="DWF65" s="438"/>
      <c r="DWG65" s="438"/>
      <c r="DWH65" s="438"/>
      <c r="DWI65" s="438"/>
      <c r="DWJ65" s="438"/>
      <c r="DWK65" s="438"/>
      <c r="DWL65" s="438"/>
      <c r="DWM65" s="438"/>
      <c r="DWN65" s="438"/>
      <c r="DWO65" s="438"/>
      <c r="DWP65" s="438"/>
      <c r="DWQ65" s="438"/>
      <c r="DWR65" s="438"/>
      <c r="DWS65" s="438"/>
      <c r="DWT65" s="438"/>
      <c r="DWU65" s="438"/>
      <c r="DWV65" s="438"/>
      <c r="DWW65" s="438"/>
      <c r="DWX65" s="438"/>
      <c r="DWY65" s="438"/>
      <c r="DWZ65" s="438"/>
      <c r="DXA65" s="438"/>
      <c r="DXB65" s="438"/>
      <c r="DXC65" s="438"/>
      <c r="DXD65" s="438"/>
      <c r="DXE65" s="438"/>
      <c r="DXF65" s="438"/>
      <c r="DXG65" s="438"/>
      <c r="DXH65" s="438"/>
      <c r="DXI65" s="438"/>
      <c r="DXJ65" s="438"/>
      <c r="DXK65" s="438"/>
      <c r="DXL65" s="438"/>
      <c r="DXM65" s="438"/>
      <c r="DXN65" s="438"/>
      <c r="DXO65" s="438"/>
      <c r="DXP65" s="438"/>
      <c r="DXQ65" s="438"/>
      <c r="DXR65" s="438"/>
      <c r="DXS65" s="438"/>
      <c r="DXT65" s="438"/>
      <c r="DXU65" s="438"/>
      <c r="DXV65" s="438"/>
      <c r="DXW65" s="438"/>
      <c r="DXX65" s="438"/>
      <c r="DXY65" s="438"/>
      <c r="DXZ65" s="438"/>
      <c r="DYA65" s="438"/>
      <c r="DYB65" s="438"/>
      <c r="DYC65" s="438"/>
      <c r="DYD65" s="438"/>
      <c r="DYE65" s="438"/>
      <c r="DYF65" s="438"/>
      <c r="DYG65" s="438"/>
      <c r="DYH65" s="438"/>
      <c r="DYI65" s="438"/>
      <c r="DYJ65" s="438"/>
      <c r="DYK65" s="438"/>
      <c r="DYL65" s="438"/>
      <c r="DYM65" s="438"/>
      <c r="DYN65" s="438"/>
      <c r="DYO65" s="438"/>
      <c r="DYP65" s="438"/>
      <c r="DYQ65" s="438"/>
      <c r="DYR65" s="438"/>
      <c r="DYS65" s="438"/>
      <c r="DYT65" s="438"/>
      <c r="DYU65" s="438"/>
      <c r="DYV65" s="438"/>
      <c r="DYW65" s="438"/>
      <c r="DYX65" s="438"/>
      <c r="DYY65" s="438"/>
      <c r="DYZ65" s="438"/>
      <c r="DZA65" s="438"/>
      <c r="DZB65" s="438"/>
      <c r="DZC65" s="438"/>
      <c r="DZD65" s="438"/>
      <c r="DZE65" s="438"/>
      <c r="DZF65" s="438"/>
      <c r="DZG65" s="438"/>
      <c r="DZH65" s="438"/>
      <c r="DZI65" s="438"/>
      <c r="DZJ65" s="438"/>
      <c r="DZK65" s="438"/>
      <c r="DZL65" s="438"/>
      <c r="DZM65" s="438"/>
      <c r="DZN65" s="438"/>
      <c r="DZO65" s="438"/>
      <c r="DZP65" s="438"/>
      <c r="DZQ65" s="438"/>
      <c r="DZR65" s="438"/>
      <c r="DZS65" s="438"/>
      <c r="DZT65" s="438"/>
      <c r="DZU65" s="438"/>
      <c r="DZV65" s="438"/>
      <c r="DZW65" s="438"/>
      <c r="DZX65" s="438"/>
      <c r="DZY65" s="438"/>
      <c r="DZZ65" s="438"/>
      <c r="EAA65" s="438"/>
      <c r="EAB65" s="438"/>
      <c r="EAC65" s="438"/>
      <c r="EAD65" s="438"/>
      <c r="EAE65" s="438"/>
      <c r="EAF65" s="438"/>
      <c r="EAG65" s="438"/>
      <c r="EAH65" s="438"/>
      <c r="EAI65" s="438"/>
      <c r="EAJ65" s="438"/>
      <c r="EAK65" s="438"/>
      <c r="EAL65" s="438"/>
      <c r="EAM65" s="438"/>
      <c r="EAN65" s="438"/>
      <c r="EAO65" s="438"/>
      <c r="EAP65" s="438"/>
      <c r="EAQ65" s="438"/>
      <c r="EAR65" s="438"/>
      <c r="EAS65" s="438"/>
      <c r="EAT65" s="438"/>
      <c r="EAU65" s="438"/>
      <c r="EAV65" s="438"/>
      <c r="EAW65" s="438"/>
      <c r="EAX65" s="438"/>
      <c r="EAY65" s="438"/>
      <c r="EAZ65" s="438"/>
      <c r="EBA65" s="438"/>
      <c r="EBB65" s="438"/>
      <c r="EBC65" s="438"/>
      <c r="EBD65" s="438"/>
      <c r="EBE65" s="438"/>
      <c r="EBF65" s="438"/>
      <c r="EBG65" s="438"/>
      <c r="EBH65" s="438"/>
      <c r="EBI65" s="438"/>
      <c r="EBJ65" s="438"/>
      <c r="EBK65" s="438"/>
      <c r="EBL65" s="438"/>
      <c r="EBM65" s="438"/>
      <c r="EBN65" s="438"/>
      <c r="EBO65" s="438"/>
      <c r="EBP65" s="438"/>
      <c r="EBQ65" s="438"/>
      <c r="EBR65" s="438"/>
      <c r="EBS65" s="438"/>
      <c r="EBT65" s="438"/>
      <c r="EBU65" s="438"/>
      <c r="EBV65" s="438"/>
      <c r="EBW65" s="438"/>
      <c r="EBX65" s="438"/>
      <c r="EBY65" s="438"/>
      <c r="EBZ65" s="438"/>
      <c r="ECA65" s="438"/>
      <c r="ECB65" s="438"/>
      <c r="ECC65" s="438"/>
      <c r="ECD65" s="438"/>
      <c r="ECE65" s="438"/>
      <c r="ECF65" s="438"/>
      <c r="ECG65" s="438"/>
      <c r="ECH65" s="438"/>
      <c r="ECI65" s="438"/>
      <c r="ECJ65" s="438"/>
      <c r="ECK65" s="438"/>
      <c r="ECL65" s="438"/>
      <c r="ECM65" s="438"/>
      <c r="ECN65" s="438"/>
      <c r="ECO65" s="438"/>
      <c r="ECP65" s="438"/>
      <c r="ECQ65" s="438"/>
      <c r="ECR65" s="438"/>
      <c r="ECS65" s="438"/>
      <c r="ECT65" s="438"/>
      <c r="ECU65" s="438"/>
      <c r="ECV65" s="438"/>
      <c r="ECW65" s="438"/>
      <c r="ECX65" s="438"/>
      <c r="ECY65" s="438"/>
      <c r="ECZ65" s="438"/>
      <c r="EDA65" s="438"/>
      <c r="EDB65" s="438"/>
      <c r="EDC65" s="438"/>
      <c r="EDD65" s="438"/>
      <c r="EDE65" s="438"/>
      <c r="EDF65" s="438"/>
      <c r="EDG65" s="438"/>
      <c r="EDH65" s="438"/>
      <c r="EDI65" s="438"/>
      <c r="EDJ65" s="438"/>
      <c r="EDK65" s="438"/>
      <c r="EDL65" s="438"/>
      <c r="EDM65" s="438"/>
      <c r="EDN65" s="438"/>
      <c r="EDO65" s="438"/>
      <c r="EDP65" s="438"/>
      <c r="EDQ65" s="438"/>
      <c r="EDR65" s="438"/>
      <c r="EDS65" s="438"/>
      <c r="EDT65" s="438"/>
      <c r="EDU65" s="438"/>
      <c r="EDV65" s="438"/>
      <c r="EDW65" s="438"/>
      <c r="EDX65" s="438"/>
      <c r="EDY65" s="438"/>
      <c r="EDZ65" s="438"/>
      <c r="EEA65" s="438"/>
      <c r="EEB65" s="438"/>
      <c r="EEC65" s="438"/>
      <c r="EED65" s="438"/>
      <c r="EEE65" s="438"/>
      <c r="EEF65" s="438"/>
      <c r="EEG65" s="438"/>
      <c r="EEH65" s="438"/>
      <c r="EEI65" s="438"/>
      <c r="EEJ65" s="438"/>
      <c r="EEK65" s="438"/>
      <c r="EEL65" s="438"/>
      <c r="EEM65" s="438"/>
      <c r="EEN65" s="438"/>
      <c r="EEO65" s="438"/>
      <c r="EEP65" s="438"/>
      <c r="EEQ65" s="438"/>
      <c r="EER65" s="438"/>
      <c r="EES65" s="438"/>
      <c r="EET65" s="438"/>
      <c r="EEU65" s="438"/>
      <c r="EEV65" s="438"/>
      <c r="EEW65" s="438"/>
      <c r="EEX65" s="438"/>
      <c r="EEY65" s="438"/>
      <c r="EEZ65" s="438"/>
      <c r="EFA65" s="438"/>
      <c r="EFB65" s="438"/>
      <c r="EFC65" s="438"/>
      <c r="EFD65" s="438"/>
      <c r="EFE65" s="438"/>
      <c r="EFF65" s="438"/>
      <c r="EFG65" s="438"/>
      <c r="EFH65" s="438"/>
      <c r="EFI65" s="438"/>
      <c r="EFJ65" s="438"/>
      <c r="EFK65" s="438"/>
      <c r="EFL65" s="438"/>
      <c r="EFM65" s="438"/>
      <c r="EFN65" s="438"/>
      <c r="EFO65" s="438"/>
      <c r="EFP65" s="438"/>
      <c r="EFQ65" s="438"/>
      <c r="EFR65" s="438"/>
      <c r="EFS65" s="438"/>
      <c r="EFT65" s="438"/>
      <c r="EFU65" s="438"/>
      <c r="EFV65" s="438"/>
      <c r="EFW65" s="438"/>
      <c r="EFX65" s="438"/>
      <c r="EFY65" s="438"/>
      <c r="EFZ65" s="438"/>
      <c r="EGA65" s="438"/>
      <c r="EGB65" s="438"/>
      <c r="EGC65" s="438"/>
      <c r="EGD65" s="438"/>
      <c r="EGE65" s="438"/>
      <c r="EGF65" s="438"/>
      <c r="EGG65" s="438"/>
      <c r="EGH65" s="438"/>
      <c r="EGI65" s="438"/>
      <c r="EGJ65" s="438"/>
      <c r="EGK65" s="438"/>
      <c r="EGL65" s="438"/>
      <c r="EGM65" s="438"/>
      <c r="EGN65" s="438"/>
      <c r="EGO65" s="438"/>
      <c r="EGP65" s="438"/>
      <c r="EGQ65" s="438"/>
      <c r="EGR65" s="438"/>
      <c r="EGS65" s="438"/>
      <c r="EGT65" s="438"/>
      <c r="EGU65" s="438"/>
      <c r="EGV65" s="438"/>
      <c r="EGW65" s="438"/>
      <c r="EGX65" s="438"/>
      <c r="EGY65" s="438"/>
      <c r="EGZ65" s="438"/>
      <c r="EHA65" s="438"/>
      <c r="EHB65" s="438"/>
      <c r="EHC65" s="438"/>
      <c r="EHD65" s="438"/>
      <c r="EHE65" s="438"/>
      <c r="EHF65" s="438"/>
      <c r="EHG65" s="438"/>
      <c r="EHH65" s="438"/>
      <c r="EHI65" s="438"/>
      <c r="EHJ65" s="438"/>
      <c r="EHK65" s="438"/>
      <c r="EHL65" s="438"/>
      <c r="EHM65" s="438"/>
      <c r="EHN65" s="438"/>
      <c r="EHO65" s="438"/>
      <c r="EHP65" s="438"/>
      <c r="EHQ65" s="438"/>
      <c r="EHR65" s="438"/>
      <c r="EHS65" s="438"/>
      <c r="EHT65" s="438"/>
      <c r="EHU65" s="438"/>
      <c r="EHV65" s="438"/>
      <c r="EHW65" s="438"/>
      <c r="EHX65" s="438"/>
      <c r="EHY65" s="438"/>
      <c r="EHZ65" s="438"/>
      <c r="EIA65" s="438"/>
      <c r="EIB65" s="438"/>
      <c r="EIC65" s="438"/>
      <c r="EID65" s="438"/>
      <c r="EIE65" s="438"/>
      <c r="EIF65" s="438"/>
      <c r="EIG65" s="438"/>
      <c r="EIH65" s="438"/>
      <c r="EII65" s="438"/>
      <c r="EIJ65" s="438"/>
      <c r="EIK65" s="438"/>
      <c r="EIL65" s="438"/>
      <c r="EIM65" s="438"/>
      <c r="EIN65" s="438"/>
      <c r="EIO65" s="438"/>
      <c r="EIP65" s="438"/>
      <c r="EIQ65" s="438"/>
      <c r="EIR65" s="438"/>
      <c r="EIS65" s="438"/>
      <c r="EIT65" s="438"/>
      <c r="EIU65" s="438"/>
      <c r="EIV65" s="438"/>
      <c r="EIW65" s="438"/>
      <c r="EIX65" s="438"/>
      <c r="EIY65" s="438"/>
      <c r="EIZ65" s="438"/>
      <c r="EJA65" s="438"/>
      <c r="EJB65" s="438"/>
      <c r="EJC65" s="438"/>
      <c r="EJD65" s="438"/>
      <c r="EJE65" s="438"/>
      <c r="EJF65" s="438"/>
      <c r="EJG65" s="438"/>
      <c r="EJH65" s="438"/>
      <c r="EJI65" s="438"/>
      <c r="EJJ65" s="438"/>
      <c r="EJK65" s="438"/>
      <c r="EJL65" s="438"/>
      <c r="EJM65" s="438"/>
      <c r="EJN65" s="438"/>
      <c r="EJO65" s="438"/>
      <c r="EJP65" s="438"/>
      <c r="EJQ65" s="438"/>
      <c r="EJR65" s="438"/>
      <c r="EJS65" s="438"/>
      <c r="EJT65" s="438"/>
      <c r="EJU65" s="438"/>
      <c r="EJV65" s="438"/>
      <c r="EJW65" s="438"/>
      <c r="EJX65" s="438"/>
      <c r="EJY65" s="438"/>
      <c r="EJZ65" s="438"/>
      <c r="EKA65" s="438"/>
      <c r="EKB65" s="438"/>
      <c r="EKC65" s="438"/>
      <c r="EKD65" s="438"/>
      <c r="EKE65" s="438"/>
      <c r="EKF65" s="438"/>
      <c r="EKG65" s="438"/>
      <c r="EKH65" s="438"/>
      <c r="EKI65" s="438"/>
      <c r="EKJ65" s="438"/>
      <c r="EKK65" s="438"/>
      <c r="EKL65" s="438"/>
      <c r="EKM65" s="438"/>
      <c r="EKN65" s="438"/>
      <c r="EKO65" s="438"/>
      <c r="EKP65" s="438"/>
      <c r="EKQ65" s="438"/>
      <c r="EKR65" s="438"/>
      <c r="EKS65" s="438"/>
      <c r="EKT65" s="438"/>
      <c r="EKU65" s="438"/>
      <c r="EKV65" s="438"/>
      <c r="EKW65" s="438"/>
      <c r="EKX65" s="438"/>
      <c r="EKY65" s="438"/>
      <c r="EKZ65" s="438"/>
      <c r="ELA65" s="438"/>
      <c r="ELB65" s="438"/>
      <c r="ELC65" s="438"/>
      <c r="ELD65" s="438"/>
      <c r="ELE65" s="438"/>
      <c r="ELF65" s="438"/>
      <c r="ELG65" s="438"/>
      <c r="ELH65" s="438"/>
      <c r="ELI65" s="438"/>
      <c r="ELJ65" s="438"/>
      <c r="ELK65" s="438"/>
      <c r="ELL65" s="438"/>
      <c r="ELM65" s="438"/>
      <c r="ELN65" s="438"/>
      <c r="ELO65" s="438"/>
      <c r="ELP65" s="438"/>
      <c r="ELQ65" s="438"/>
      <c r="ELR65" s="438"/>
      <c r="ELS65" s="438"/>
      <c r="ELT65" s="438"/>
      <c r="ELU65" s="438"/>
      <c r="ELV65" s="438"/>
      <c r="ELW65" s="438"/>
      <c r="ELX65" s="438"/>
      <c r="ELY65" s="438"/>
      <c r="ELZ65" s="438"/>
      <c r="EMA65" s="438"/>
      <c r="EMB65" s="438"/>
      <c r="EMC65" s="438"/>
      <c r="EMD65" s="438"/>
      <c r="EME65" s="438"/>
      <c r="EMF65" s="438"/>
      <c r="EMG65" s="438"/>
      <c r="EMH65" s="438"/>
      <c r="EMI65" s="438"/>
      <c r="EMJ65" s="438"/>
      <c r="EMK65" s="438"/>
      <c r="EML65" s="438"/>
      <c r="EMM65" s="438"/>
      <c r="EMN65" s="438"/>
      <c r="EMO65" s="438"/>
      <c r="EMP65" s="438"/>
      <c r="EMQ65" s="438"/>
      <c r="EMR65" s="438"/>
      <c r="EMS65" s="438"/>
      <c r="EMT65" s="438"/>
      <c r="EMU65" s="438"/>
      <c r="EMV65" s="438"/>
      <c r="EMW65" s="438"/>
      <c r="EMX65" s="438"/>
      <c r="EMY65" s="438"/>
      <c r="EMZ65" s="438"/>
      <c r="ENA65" s="438"/>
      <c r="ENB65" s="438"/>
      <c r="ENC65" s="438"/>
      <c r="END65" s="438"/>
      <c r="ENE65" s="438"/>
      <c r="ENF65" s="438"/>
      <c r="ENG65" s="438"/>
      <c r="ENH65" s="438"/>
      <c r="ENI65" s="438"/>
      <c r="ENJ65" s="438"/>
      <c r="ENK65" s="438"/>
      <c r="ENL65" s="438"/>
      <c r="ENM65" s="438"/>
      <c r="ENN65" s="438"/>
      <c r="ENO65" s="438"/>
      <c r="ENP65" s="438"/>
      <c r="ENQ65" s="438"/>
      <c r="ENR65" s="438"/>
      <c r="ENS65" s="438"/>
      <c r="ENT65" s="438"/>
      <c r="ENU65" s="438"/>
      <c r="ENV65" s="438"/>
      <c r="ENW65" s="438"/>
      <c r="ENX65" s="438"/>
      <c r="ENY65" s="438"/>
      <c r="ENZ65" s="438"/>
      <c r="EOA65" s="438"/>
      <c r="EOB65" s="438"/>
      <c r="EOC65" s="438"/>
      <c r="EOD65" s="438"/>
      <c r="EOE65" s="438"/>
      <c r="EOF65" s="438"/>
      <c r="EOG65" s="438"/>
      <c r="EOH65" s="438"/>
      <c r="EOI65" s="438"/>
      <c r="EOJ65" s="438"/>
      <c r="EOK65" s="438"/>
      <c r="EOL65" s="438"/>
      <c r="EOM65" s="438"/>
      <c r="EON65" s="438"/>
      <c r="EOO65" s="438"/>
      <c r="EOP65" s="438"/>
      <c r="EOQ65" s="438"/>
      <c r="EOR65" s="438"/>
      <c r="EOS65" s="438"/>
      <c r="EOT65" s="438"/>
      <c r="EOU65" s="438"/>
      <c r="EOV65" s="438"/>
      <c r="EOW65" s="438"/>
      <c r="EOX65" s="438"/>
      <c r="EOY65" s="438"/>
      <c r="EOZ65" s="438"/>
      <c r="EPA65" s="438"/>
      <c r="EPB65" s="438"/>
      <c r="EPC65" s="438"/>
      <c r="EPD65" s="438"/>
      <c r="EPE65" s="438"/>
      <c r="EPF65" s="438"/>
      <c r="EPG65" s="438"/>
      <c r="EPH65" s="438"/>
      <c r="EPI65" s="438"/>
      <c r="EPJ65" s="438"/>
      <c r="EPK65" s="438"/>
      <c r="EPL65" s="438"/>
      <c r="EPM65" s="438"/>
      <c r="EPN65" s="438"/>
      <c r="EPO65" s="438"/>
      <c r="EPP65" s="438"/>
      <c r="EPQ65" s="438"/>
      <c r="EPR65" s="438"/>
      <c r="EPS65" s="438"/>
      <c r="EPT65" s="438"/>
      <c r="EPU65" s="438"/>
      <c r="EPV65" s="438"/>
      <c r="EPW65" s="438"/>
      <c r="EPX65" s="438"/>
      <c r="EPY65" s="438"/>
      <c r="EPZ65" s="438"/>
      <c r="EQA65" s="438"/>
      <c r="EQB65" s="438"/>
      <c r="EQC65" s="438"/>
      <c r="EQD65" s="438"/>
      <c r="EQE65" s="438"/>
      <c r="EQF65" s="438"/>
      <c r="EQG65" s="438"/>
      <c r="EQH65" s="438"/>
      <c r="EQI65" s="438"/>
      <c r="EQJ65" s="438"/>
      <c r="EQK65" s="438"/>
      <c r="EQL65" s="438"/>
      <c r="EQM65" s="438"/>
      <c r="EQN65" s="438"/>
      <c r="EQO65" s="438"/>
      <c r="EQP65" s="438"/>
      <c r="EQQ65" s="438"/>
      <c r="EQR65" s="438"/>
      <c r="EQS65" s="438"/>
      <c r="EQT65" s="438"/>
      <c r="EQU65" s="438"/>
      <c r="EQV65" s="438"/>
      <c r="EQW65" s="438"/>
      <c r="EQX65" s="438"/>
      <c r="EQY65" s="438"/>
      <c r="EQZ65" s="438"/>
      <c r="ERA65" s="438"/>
      <c r="ERB65" s="438"/>
      <c r="ERC65" s="438"/>
      <c r="ERD65" s="438"/>
      <c r="ERE65" s="438"/>
      <c r="ERF65" s="438"/>
      <c r="ERG65" s="438"/>
      <c r="ERH65" s="438"/>
      <c r="ERI65" s="438"/>
      <c r="ERJ65" s="438"/>
      <c r="ERK65" s="438"/>
      <c r="ERL65" s="438"/>
      <c r="ERM65" s="438"/>
      <c r="ERN65" s="438"/>
      <c r="ERO65" s="438"/>
      <c r="ERP65" s="438"/>
      <c r="ERQ65" s="438"/>
      <c r="ERR65" s="438"/>
      <c r="ERS65" s="438"/>
      <c r="ERT65" s="438"/>
      <c r="ERU65" s="438"/>
      <c r="ERV65" s="438"/>
      <c r="ERW65" s="438"/>
      <c r="ERX65" s="438"/>
      <c r="ERY65" s="438"/>
      <c r="ERZ65" s="438"/>
      <c r="ESA65" s="438"/>
      <c r="ESB65" s="438"/>
      <c r="ESC65" s="438"/>
      <c r="ESD65" s="438"/>
      <c r="ESE65" s="438"/>
      <c r="ESF65" s="438"/>
      <c r="ESG65" s="438"/>
      <c r="ESH65" s="438"/>
      <c r="ESI65" s="438"/>
      <c r="ESJ65" s="438"/>
      <c r="ESK65" s="438"/>
      <c r="ESL65" s="438"/>
      <c r="ESM65" s="438"/>
      <c r="ESN65" s="438"/>
      <c r="ESO65" s="438"/>
      <c r="ESP65" s="438"/>
      <c r="ESQ65" s="438"/>
      <c r="ESR65" s="438"/>
      <c r="ESS65" s="438"/>
      <c r="EST65" s="438"/>
      <c r="ESU65" s="438"/>
      <c r="ESV65" s="438"/>
      <c r="ESW65" s="438"/>
      <c r="ESX65" s="438"/>
      <c r="ESY65" s="438"/>
      <c r="ESZ65" s="438"/>
      <c r="ETA65" s="438"/>
      <c r="ETB65" s="438"/>
      <c r="ETC65" s="438"/>
      <c r="ETD65" s="438"/>
      <c r="ETE65" s="438"/>
      <c r="ETF65" s="438"/>
      <c r="ETG65" s="438"/>
      <c r="ETH65" s="438"/>
      <c r="ETI65" s="438"/>
      <c r="ETJ65" s="438"/>
      <c r="ETK65" s="438"/>
      <c r="ETL65" s="438"/>
      <c r="ETM65" s="438"/>
      <c r="ETN65" s="438"/>
      <c r="ETO65" s="438"/>
      <c r="ETP65" s="438"/>
      <c r="ETQ65" s="438"/>
      <c r="ETR65" s="438"/>
      <c r="ETS65" s="438"/>
      <c r="ETT65" s="438"/>
      <c r="ETU65" s="438"/>
      <c r="ETV65" s="438"/>
      <c r="ETW65" s="438"/>
      <c r="ETX65" s="438"/>
      <c r="ETY65" s="438"/>
      <c r="ETZ65" s="438"/>
      <c r="EUA65" s="438"/>
      <c r="EUB65" s="438"/>
      <c r="EUC65" s="438"/>
      <c r="EUD65" s="438"/>
      <c r="EUE65" s="438"/>
      <c r="EUF65" s="438"/>
      <c r="EUG65" s="438"/>
      <c r="EUH65" s="438"/>
      <c r="EUI65" s="438"/>
      <c r="EUJ65" s="438"/>
      <c r="EUK65" s="438"/>
      <c r="EUL65" s="438"/>
      <c r="EUM65" s="438"/>
      <c r="EUN65" s="438"/>
      <c r="EUO65" s="438"/>
      <c r="EUP65" s="438"/>
      <c r="EUQ65" s="438"/>
      <c r="EUR65" s="438"/>
      <c r="EUS65" s="438"/>
      <c r="EUT65" s="438"/>
      <c r="EUU65" s="438"/>
      <c r="EUV65" s="438"/>
      <c r="EUW65" s="438"/>
      <c r="EUX65" s="438"/>
      <c r="EUY65" s="438"/>
      <c r="EUZ65" s="438"/>
      <c r="EVA65" s="438"/>
      <c r="EVB65" s="438"/>
      <c r="EVC65" s="438"/>
      <c r="EVD65" s="438"/>
      <c r="EVE65" s="438"/>
      <c r="EVF65" s="438"/>
      <c r="EVG65" s="438"/>
      <c r="EVH65" s="438"/>
      <c r="EVI65" s="438"/>
      <c r="EVJ65" s="438"/>
      <c r="EVK65" s="438"/>
      <c r="EVL65" s="438"/>
      <c r="EVM65" s="438"/>
      <c r="EVN65" s="438"/>
      <c r="EVO65" s="438"/>
      <c r="EVP65" s="438"/>
      <c r="EVQ65" s="438"/>
      <c r="EVR65" s="438"/>
      <c r="EVS65" s="438"/>
      <c r="EVT65" s="438"/>
      <c r="EVU65" s="438"/>
      <c r="EVV65" s="438"/>
      <c r="EVW65" s="438"/>
      <c r="EVX65" s="438"/>
      <c r="EVY65" s="438"/>
      <c r="EVZ65" s="438"/>
      <c r="EWA65" s="438"/>
      <c r="EWB65" s="438"/>
      <c r="EWC65" s="438"/>
      <c r="EWD65" s="438"/>
      <c r="EWE65" s="438"/>
      <c r="EWF65" s="438"/>
      <c r="EWG65" s="438"/>
      <c r="EWH65" s="438"/>
      <c r="EWI65" s="438"/>
      <c r="EWJ65" s="438"/>
      <c r="EWK65" s="438"/>
      <c r="EWL65" s="438"/>
      <c r="EWM65" s="438"/>
      <c r="EWN65" s="438"/>
      <c r="EWO65" s="438"/>
      <c r="EWP65" s="438"/>
      <c r="EWQ65" s="438"/>
      <c r="EWR65" s="438"/>
      <c r="EWS65" s="438"/>
      <c r="EWT65" s="438"/>
      <c r="EWU65" s="438"/>
      <c r="EWV65" s="438"/>
      <c r="EWW65" s="438"/>
      <c r="EWX65" s="438"/>
      <c r="EWY65" s="438"/>
      <c r="EWZ65" s="438"/>
      <c r="EXA65" s="438"/>
      <c r="EXB65" s="438"/>
      <c r="EXC65" s="438"/>
      <c r="EXD65" s="438"/>
      <c r="EXE65" s="438"/>
      <c r="EXF65" s="438"/>
      <c r="EXG65" s="438"/>
      <c r="EXH65" s="438"/>
      <c r="EXI65" s="438"/>
      <c r="EXJ65" s="438"/>
      <c r="EXK65" s="438"/>
      <c r="EXL65" s="438"/>
      <c r="EXM65" s="438"/>
      <c r="EXN65" s="438"/>
      <c r="EXO65" s="438"/>
      <c r="EXP65" s="438"/>
      <c r="EXQ65" s="438"/>
      <c r="EXR65" s="438"/>
      <c r="EXS65" s="438"/>
      <c r="EXT65" s="438"/>
      <c r="EXU65" s="438"/>
      <c r="EXV65" s="438"/>
      <c r="EXW65" s="438"/>
      <c r="EXX65" s="438"/>
      <c r="EXY65" s="438"/>
      <c r="EXZ65" s="438"/>
      <c r="EYA65" s="438"/>
      <c r="EYB65" s="438"/>
      <c r="EYC65" s="438"/>
      <c r="EYD65" s="438"/>
      <c r="EYE65" s="438"/>
      <c r="EYF65" s="438"/>
      <c r="EYG65" s="438"/>
      <c r="EYH65" s="438"/>
      <c r="EYI65" s="438"/>
      <c r="EYJ65" s="438"/>
      <c r="EYK65" s="438"/>
      <c r="EYL65" s="438"/>
      <c r="EYM65" s="438"/>
      <c r="EYN65" s="438"/>
      <c r="EYO65" s="438"/>
      <c r="EYP65" s="438"/>
      <c r="EYQ65" s="438"/>
      <c r="EYR65" s="438"/>
      <c r="EYS65" s="438"/>
      <c r="EYT65" s="438"/>
      <c r="EYU65" s="438"/>
      <c r="EYV65" s="438"/>
      <c r="EYW65" s="438"/>
      <c r="EYX65" s="438"/>
      <c r="EYY65" s="438"/>
      <c r="EYZ65" s="438"/>
      <c r="EZA65" s="438"/>
      <c r="EZB65" s="438"/>
      <c r="EZC65" s="438"/>
      <c r="EZD65" s="438"/>
      <c r="EZE65" s="438"/>
      <c r="EZF65" s="438"/>
      <c r="EZG65" s="438"/>
      <c r="EZH65" s="438"/>
      <c r="EZI65" s="438"/>
      <c r="EZJ65" s="438"/>
      <c r="EZK65" s="438"/>
      <c r="EZL65" s="438"/>
      <c r="EZM65" s="438"/>
      <c r="EZN65" s="438"/>
      <c r="EZO65" s="438"/>
      <c r="EZP65" s="438"/>
      <c r="EZQ65" s="438"/>
      <c r="EZR65" s="438"/>
      <c r="EZS65" s="438"/>
      <c r="EZT65" s="438"/>
      <c r="EZU65" s="438"/>
      <c r="EZV65" s="438"/>
      <c r="EZW65" s="438"/>
      <c r="EZX65" s="438"/>
      <c r="EZY65" s="438"/>
      <c r="EZZ65" s="438"/>
      <c r="FAA65" s="438"/>
      <c r="FAB65" s="438"/>
      <c r="FAC65" s="438"/>
      <c r="FAD65" s="438"/>
      <c r="FAE65" s="438"/>
      <c r="FAF65" s="438"/>
      <c r="FAG65" s="438"/>
      <c r="FAH65" s="438"/>
      <c r="FAI65" s="438"/>
      <c r="FAJ65" s="438"/>
      <c r="FAK65" s="438"/>
      <c r="FAL65" s="438"/>
      <c r="FAM65" s="438"/>
      <c r="FAN65" s="438"/>
      <c r="FAO65" s="438"/>
      <c r="FAP65" s="438"/>
      <c r="FAQ65" s="438"/>
      <c r="FAR65" s="438"/>
      <c r="FAS65" s="438"/>
      <c r="FAT65" s="438"/>
      <c r="FAU65" s="438"/>
      <c r="FAV65" s="438"/>
      <c r="FAW65" s="438"/>
      <c r="FAX65" s="438"/>
      <c r="FAY65" s="438"/>
      <c r="FAZ65" s="438"/>
      <c r="FBA65" s="438"/>
      <c r="FBB65" s="438"/>
      <c r="FBC65" s="438"/>
      <c r="FBD65" s="438"/>
      <c r="FBE65" s="438"/>
      <c r="FBF65" s="438"/>
      <c r="FBG65" s="438"/>
      <c r="FBH65" s="438"/>
      <c r="FBI65" s="438"/>
      <c r="FBJ65" s="438"/>
      <c r="FBK65" s="438"/>
      <c r="FBL65" s="438"/>
      <c r="FBM65" s="438"/>
      <c r="FBN65" s="438"/>
      <c r="FBO65" s="438"/>
      <c r="FBP65" s="438"/>
      <c r="FBQ65" s="438"/>
      <c r="FBR65" s="438"/>
      <c r="FBS65" s="438"/>
      <c r="FBT65" s="438"/>
      <c r="FBU65" s="438"/>
      <c r="FBV65" s="438"/>
      <c r="FBW65" s="438"/>
      <c r="FBX65" s="438"/>
      <c r="FBY65" s="438"/>
      <c r="FBZ65" s="438"/>
      <c r="FCA65" s="438"/>
      <c r="FCB65" s="438"/>
      <c r="FCC65" s="438"/>
      <c r="FCD65" s="438"/>
      <c r="FCE65" s="438"/>
      <c r="FCF65" s="438"/>
      <c r="FCG65" s="438"/>
      <c r="FCH65" s="438"/>
      <c r="FCI65" s="438"/>
      <c r="FCJ65" s="438"/>
      <c r="FCK65" s="438"/>
      <c r="FCL65" s="438"/>
      <c r="FCM65" s="438"/>
      <c r="FCN65" s="438"/>
      <c r="FCO65" s="438"/>
      <c r="FCP65" s="438"/>
      <c r="FCQ65" s="438"/>
      <c r="FCR65" s="438"/>
      <c r="FCS65" s="438"/>
      <c r="FCT65" s="438"/>
      <c r="FCU65" s="438"/>
      <c r="FCV65" s="438"/>
      <c r="FCW65" s="438"/>
      <c r="FCX65" s="438"/>
      <c r="FCY65" s="438"/>
      <c r="FCZ65" s="438"/>
      <c r="FDA65" s="438"/>
      <c r="FDB65" s="438"/>
      <c r="FDC65" s="438"/>
      <c r="FDD65" s="438"/>
      <c r="FDE65" s="438"/>
      <c r="FDF65" s="438"/>
      <c r="FDG65" s="438"/>
      <c r="FDH65" s="438"/>
      <c r="FDI65" s="438"/>
      <c r="FDJ65" s="438"/>
      <c r="FDK65" s="438"/>
      <c r="FDL65" s="438"/>
      <c r="FDM65" s="438"/>
      <c r="FDN65" s="438"/>
      <c r="FDO65" s="438"/>
      <c r="FDP65" s="438"/>
      <c r="FDQ65" s="438"/>
      <c r="FDR65" s="438"/>
      <c r="FDS65" s="438"/>
      <c r="FDT65" s="438"/>
      <c r="FDU65" s="438"/>
      <c r="FDV65" s="438"/>
      <c r="FDW65" s="438"/>
      <c r="FDX65" s="438"/>
      <c r="FDY65" s="438"/>
      <c r="FDZ65" s="438"/>
      <c r="FEA65" s="438"/>
      <c r="FEB65" s="438"/>
      <c r="FEC65" s="438"/>
      <c r="FED65" s="438"/>
      <c r="FEE65" s="438"/>
      <c r="FEF65" s="438"/>
      <c r="FEG65" s="438"/>
      <c r="FEH65" s="438"/>
      <c r="FEI65" s="438"/>
      <c r="FEJ65" s="438"/>
      <c r="FEK65" s="438"/>
      <c r="FEL65" s="438"/>
      <c r="FEM65" s="438"/>
      <c r="FEN65" s="438"/>
      <c r="FEO65" s="438"/>
      <c r="FEP65" s="438"/>
      <c r="FEQ65" s="438"/>
      <c r="FER65" s="438"/>
      <c r="FES65" s="438"/>
      <c r="FET65" s="438"/>
      <c r="FEU65" s="438"/>
      <c r="FEV65" s="438"/>
      <c r="FEW65" s="438"/>
      <c r="FEX65" s="438"/>
      <c r="FEY65" s="438"/>
      <c r="FEZ65" s="438"/>
      <c r="FFA65" s="438"/>
      <c r="FFB65" s="438"/>
      <c r="FFC65" s="438"/>
      <c r="FFD65" s="438"/>
      <c r="FFE65" s="438"/>
      <c r="FFF65" s="438"/>
      <c r="FFG65" s="438"/>
      <c r="FFH65" s="438"/>
      <c r="FFI65" s="438"/>
      <c r="FFJ65" s="438"/>
      <c r="FFK65" s="438"/>
      <c r="FFL65" s="438"/>
      <c r="FFM65" s="438"/>
      <c r="FFN65" s="438"/>
      <c r="FFO65" s="438"/>
      <c r="FFP65" s="438"/>
      <c r="FFQ65" s="438"/>
      <c r="FFR65" s="438"/>
      <c r="FFS65" s="438"/>
      <c r="FFT65" s="438"/>
      <c r="FFU65" s="438"/>
      <c r="FFV65" s="438"/>
      <c r="FFW65" s="438"/>
      <c r="FFX65" s="438"/>
      <c r="FFY65" s="438"/>
      <c r="FFZ65" s="438"/>
      <c r="FGA65" s="438"/>
      <c r="FGB65" s="438"/>
      <c r="FGC65" s="438"/>
      <c r="FGD65" s="438"/>
      <c r="FGE65" s="438"/>
      <c r="FGF65" s="438"/>
      <c r="FGG65" s="438"/>
      <c r="FGH65" s="438"/>
      <c r="FGI65" s="438"/>
      <c r="FGJ65" s="438"/>
      <c r="FGK65" s="438"/>
      <c r="FGL65" s="438"/>
      <c r="FGM65" s="438"/>
      <c r="FGN65" s="438"/>
      <c r="FGO65" s="438"/>
      <c r="FGP65" s="438"/>
      <c r="FGQ65" s="438"/>
      <c r="FGR65" s="438"/>
      <c r="FGS65" s="438"/>
      <c r="FGT65" s="438"/>
      <c r="FGU65" s="438"/>
      <c r="FGV65" s="438"/>
      <c r="FGW65" s="438"/>
      <c r="FGX65" s="438"/>
      <c r="FGY65" s="438"/>
      <c r="FGZ65" s="438"/>
      <c r="FHA65" s="438"/>
      <c r="FHB65" s="438"/>
      <c r="FHC65" s="438"/>
      <c r="FHD65" s="438"/>
      <c r="FHE65" s="438"/>
      <c r="FHF65" s="438"/>
      <c r="FHG65" s="438"/>
      <c r="FHH65" s="438"/>
      <c r="FHI65" s="438"/>
      <c r="FHJ65" s="438"/>
      <c r="FHK65" s="438"/>
      <c r="FHL65" s="438"/>
      <c r="FHM65" s="438"/>
      <c r="FHN65" s="438"/>
      <c r="FHO65" s="438"/>
      <c r="FHP65" s="438"/>
      <c r="FHQ65" s="438"/>
      <c r="FHR65" s="438"/>
      <c r="FHS65" s="438"/>
      <c r="FHT65" s="438"/>
      <c r="FHU65" s="438"/>
      <c r="FHV65" s="438"/>
      <c r="FHW65" s="438"/>
      <c r="FHX65" s="438"/>
      <c r="FHY65" s="438"/>
      <c r="FHZ65" s="438"/>
      <c r="FIA65" s="438"/>
      <c r="FIB65" s="438"/>
      <c r="FIC65" s="438"/>
      <c r="FID65" s="438"/>
      <c r="FIE65" s="438"/>
      <c r="FIF65" s="438"/>
      <c r="FIG65" s="438"/>
      <c r="FIH65" s="438"/>
      <c r="FII65" s="438"/>
      <c r="FIJ65" s="438"/>
      <c r="FIK65" s="438"/>
      <c r="FIL65" s="438"/>
      <c r="FIM65" s="438"/>
      <c r="FIN65" s="438"/>
      <c r="FIO65" s="438"/>
      <c r="FIP65" s="438"/>
      <c r="FIQ65" s="438"/>
      <c r="FIR65" s="438"/>
      <c r="FIS65" s="438"/>
      <c r="FIT65" s="438"/>
      <c r="FIU65" s="438"/>
      <c r="FIV65" s="438"/>
      <c r="FIW65" s="438"/>
      <c r="FIX65" s="438"/>
      <c r="FIY65" s="438"/>
      <c r="FIZ65" s="438"/>
      <c r="FJA65" s="438"/>
      <c r="FJB65" s="438"/>
      <c r="FJC65" s="438"/>
      <c r="FJD65" s="438"/>
      <c r="FJE65" s="438"/>
      <c r="FJF65" s="438"/>
      <c r="FJG65" s="438"/>
      <c r="FJH65" s="438"/>
      <c r="FJI65" s="438"/>
      <c r="FJJ65" s="438"/>
      <c r="FJK65" s="438"/>
      <c r="FJL65" s="438"/>
      <c r="FJM65" s="438"/>
      <c r="FJN65" s="438"/>
      <c r="FJO65" s="438"/>
      <c r="FJP65" s="438"/>
      <c r="FJQ65" s="438"/>
      <c r="FJR65" s="438"/>
      <c r="FJS65" s="438"/>
      <c r="FJT65" s="438"/>
      <c r="FJU65" s="438"/>
      <c r="FJV65" s="438"/>
      <c r="FJW65" s="438"/>
      <c r="FJX65" s="438"/>
      <c r="FJY65" s="438"/>
      <c r="FJZ65" s="438"/>
      <c r="FKA65" s="438"/>
      <c r="FKB65" s="438"/>
      <c r="FKC65" s="438"/>
      <c r="FKD65" s="438"/>
      <c r="FKE65" s="438"/>
      <c r="FKF65" s="438"/>
      <c r="FKG65" s="438"/>
      <c r="FKH65" s="438"/>
      <c r="FKI65" s="438"/>
      <c r="FKJ65" s="438"/>
      <c r="FKK65" s="438"/>
      <c r="FKL65" s="438"/>
      <c r="FKM65" s="438"/>
      <c r="FKN65" s="438"/>
      <c r="FKO65" s="438"/>
      <c r="FKP65" s="438"/>
      <c r="FKQ65" s="438"/>
      <c r="FKR65" s="438"/>
      <c r="FKS65" s="438"/>
      <c r="FKT65" s="438"/>
      <c r="FKU65" s="438"/>
      <c r="FKV65" s="438"/>
      <c r="FKW65" s="438"/>
      <c r="FKX65" s="438"/>
      <c r="FKY65" s="438"/>
      <c r="FKZ65" s="438"/>
      <c r="FLA65" s="438"/>
      <c r="FLB65" s="438"/>
      <c r="FLC65" s="438"/>
      <c r="FLD65" s="438"/>
      <c r="FLE65" s="438"/>
      <c r="FLF65" s="438"/>
      <c r="FLG65" s="438"/>
      <c r="FLH65" s="438"/>
      <c r="FLI65" s="438"/>
      <c r="FLJ65" s="438"/>
      <c r="FLK65" s="438"/>
      <c r="FLL65" s="438"/>
      <c r="FLM65" s="438"/>
      <c r="FLN65" s="438"/>
      <c r="FLO65" s="438"/>
      <c r="FLP65" s="438"/>
      <c r="FLQ65" s="438"/>
      <c r="FLR65" s="438"/>
      <c r="FLS65" s="438"/>
      <c r="FLT65" s="438"/>
      <c r="FLU65" s="438"/>
      <c r="FLV65" s="438"/>
      <c r="FLW65" s="438"/>
      <c r="FLX65" s="438"/>
      <c r="FLY65" s="438"/>
      <c r="FLZ65" s="438"/>
      <c r="FMA65" s="438"/>
      <c r="FMB65" s="438"/>
      <c r="FMC65" s="438"/>
      <c r="FMD65" s="438"/>
      <c r="FME65" s="438"/>
      <c r="FMF65" s="438"/>
      <c r="FMG65" s="438"/>
      <c r="FMH65" s="438"/>
      <c r="FMI65" s="438"/>
      <c r="FMJ65" s="438"/>
      <c r="FMK65" s="438"/>
      <c r="FML65" s="438"/>
      <c r="FMM65" s="438"/>
      <c r="FMN65" s="438"/>
      <c r="FMO65" s="438"/>
      <c r="FMP65" s="438"/>
      <c r="FMQ65" s="438"/>
      <c r="FMR65" s="438"/>
      <c r="FMS65" s="438"/>
      <c r="FMT65" s="438"/>
      <c r="FMU65" s="438"/>
      <c r="FMV65" s="438"/>
      <c r="FMW65" s="438"/>
      <c r="FMX65" s="438"/>
      <c r="FMY65" s="438"/>
      <c r="FMZ65" s="438"/>
      <c r="FNA65" s="438"/>
      <c r="FNB65" s="438"/>
      <c r="FNC65" s="438"/>
      <c r="FND65" s="438"/>
      <c r="FNE65" s="438"/>
      <c r="FNF65" s="438"/>
      <c r="FNG65" s="438"/>
      <c r="FNH65" s="438"/>
      <c r="FNI65" s="438"/>
      <c r="FNJ65" s="438"/>
      <c r="FNK65" s="438"/>
      <c r="FNL65" s="438"/>
      <c r="FNM65" s="438"/>
      <c r="FNN65" s="438"/>
      <c r="FNO65" s="438"/>
      <c r="FNP65" s="438"/>
      <c r="FNQ65" s="438"/>
      <c r="FNR65" s="438"/>
      <c r="FNS65" s="438"/>
      <c r="FNT65" s="438"/>
      <c r="FNU65" s="438"/>
      <c r="FNV65" s="438"/>
      <c r="FNW65" s="438"/>
      <c r="FNX65" s="438"/>
      <c r="FNY65" s="438"/>
      <c r="FNZ65" s="438"/>
      <c r="FOA65" s="438"/>
      <c r="FOB65" s="438"/>
      <c r="FOC65" s="438"/>
      <c r="FOD65" s="438"/>
      <c r="FOE65" s="438"/>
      <c r="FOF65" s="438"/>
      <c r="FOG65" s="438"/>
      <c r="FOH65" s="438"/>
      <c r="FOI65" s="438"/>
      <c r="FOJ65" s="438"/>
      <c r="FOK65" s="438"/>
      <c r="FOL65" s="438"/>
      <c r="FOM65" s="438"/>
      <c r="FON65" s="438"/>
      <c r="FOO65" s="438"/>
      <c r="FOP65" s="438"/>
      <c r="FOQ65" s="438"/>
      <c r="FOR65" s="438"/>
      <c r="FOS65" s="438"/>
      <c r="FOT65" s="438"/>
      <c r="FOU65" s="438"/>
      <c r="FOV65" s="438"/>
      <c r="FOW65" s="438"/>
      <c r="FOX65" s="438"/>
      <c r="FOY65" s="438"/>
      <c r="FOZ65" s="438"/>
      <c r="FPA65" s="438"/>
      <c r="FPB65" s="438"/>
      <c r="FPC65" s="438"/>
      <c r="FPD65" s="438"/>
      <c r="FPE65" s="438"/>
      <c r="FPF65" s="438"/>
      <c r="FPG65" s="438"/>
      <c r="FPH65" s="438"/>
      <c r="FPI65" s="438"/>
      <c r="FPJ65" s="438"/>
      <c r="FPK65" s="438"/>
      <c r="FPL65" s="438"/>
      <c r="FPM65" s="438"/>
      <c r="FPN65" s="438"/>
      <c r="FPO65" s="438"/>
      <c r="FPP65" s="438"/>
      <c r="FPQ65" s="438"/>
      <c r="FPR65" s="438"/>
      <c r="FPS65" s="438"/>
      <c r="FPT65" s="438"/>
      <c r="FPU65" s="438"/>
      <c r="FPV65" s="438"/>
      <c r="FPW65" s="438"/>
      <c r="FPX65" s="438"/>
      <c r="FPY65" s="438"/>
      <c r="FPZ65" s="438"/>
      <c r="FQA65" s="438"/>
      <c r="FQB65" s="438"/>
      <c r="FQC65" s="438"/>
      <c r="FQD65" s="438"/>
      <c r="FQE65" s="438"/>
      <c r="FQF65" s="438"/>
      <c r="FQG65" s="438"/>
      <c r="FQH65" s="438"/>
      <c r="FQI65" s="438"/>
      <c r="FQJ65" s="438"/>
      <c r="FQK65" s="438"/>
      <c r="FQL65" s="438"/>
      <c r="FQM65" s="438"/>
      <c r="FQN65" s="438"/>
      <c r="FQO65" s="438"/>
      <c r="FQP65" s="438"/>
      <c r="FQQ65" s="438"/>
      <c r="FQR65" s="438"/>
      <c r="FQS65" s="438"/>
      <c r="FQT65" s="438"/>
      <c r="FQU65" s="438"/>
      <c r="FQV65" s="438"/>
      <c r="FQW65" s="438"/>
      <c r="FQX65" s="438"/>
      <c r="FQY65" s="438"/>
      <c r="FQZ65" s="438"/>
      <c r="FRA65" s="438"/>
      <c r="FRB65" s="438"/>
      <c r="FRC65" s="438"/>
      <c r="FRD65" s="438"/>
      <c r="FRE65" s="438"/>
      <c r="FRF65" s="438"/>
      <c r="FRG65" s="438"/>
      <c r="FRH65" s="438"/>
      <c r="FRI65" s="438"/>
      <c r="FRJ65" s="438"/>
      <c r="FRK65" s="438"/>
      <c r="FRL65" s="438"/>
      <c r="FRM65" s="438"/>
      <c r="FRN65" s="438"/>
      <c r="FRO65" s="438"/>
      <c r="FRP65" s="438"/>
      <c r="FRQ65" s="438"/>
      <c r="FRR65" s="438"/>
      <c r="FRS65" s="438"/>
      <c r="FRT65" s="438"/>
      <c r="FRU65" s="438"/>
      <c r="FRV65" s="438"/>
      <c r="FRW65" s="438"/>
      <c r="FRX65" s="438"/>
      <c r="FRY65" s="438"/>
      <c r="FRZ65" s="438"/>
      <c r="FSA65" s="438"/>
      <c r="FSB65" s="438"/>
      <c r="FSC65" s="438"/>
      <c r="FSD65" s="438"/>
      <c r="FSE65" s="438"/>
      <c r="FSF65" s="438"/>
      <c r="FSG65" s="438"/>
      <c r="FSH65" s="438"/>
      <c r="FSI65" s="438"/>
      <c r="FSJ65" s="438"/>
      <c r="FSK65" s="438"/>
      <c r="FSL65" s="438"/>
      <c r="FSM65" s="438"/>
      <c r="FSN65" s="438"/>
      <c r="FSO65" s="438"/>
      <c r="FSP65" s="438"/>
      <c r="FSQ65" s="438"/>
      <c r="FSR65" s="438"/>
      <c r="FSS65" s="438"/>
      <c r="FST65" s="438"/>
      <c r="FSU65" s="438"/>
      <c r="FSV65" s="438"/>
      <c r="FSW65" s="438"/>
      <c r="FSX65" s="438"/>
      <c r="FSY65" s="438"/>
      <c r="FSZ65" s="438"/>
      <c r="FTA65" s="438"/>
      <c r="FTB65" s="438"/>
      <c r="FTC65" s="438"/>
      <c r="FTD65" s="438"/>
      <c r="FTE65" s="438"/>
      <c r="FTF65" s="438"/>
      <c r="FTG65" s="438"/>
      <c r="FTH65" s="438"/>
      <c r="FTI65" s="438"/>
      <c r="FTJ65" s="438"/>
      <c r="FTK65" s="438"/>
      <c r="FTL65" s="438"/>
      <c r="FTM65" s="438"/>
      <c r="FTN65" s="438"/>
      <c r="FTO65" s="438"/>
      <c r="FTP65" s="438"/>
      <c r="FTQ65" s="438"/>
      <c r="FTR65" s="438"/>
      <c r="FTS65" s="438"/>
      <c r="FTT65" s="438"/>
      <c r="FTU65" s="438"/>
      <c r="FTV65" s="438"/>
      <c r="FTW65" s="438"/>
      <c r="FTX65" s="438"/>
      <c r="FTY65" s="438"/>
      <c r="FTZ65" s="438"/>
      <c r="FUA65" s="438"/>
      <c r="FUB65" s="438"/>
      <c r="FUC65" s="438"/>
      <c r="FUD65" s="438"/>
      <c r="FUE65" s="438"/>
      <c r="FUF65" s="438"/>
      <c r="FUG65" s="438"/>
      <c r="FUH65" s="438"/>
      <c r="FUI65" s="438"/>
      <c r="FUJ65" s="438"/>
      <c r="FUK65" s="438"/>
      <c r="FUL65" s="438"/>
      <c r="FUM65" s="438"/>
      <c r="FUN65" s="438"/>
      <c r="FUO65" s="438"/>
      <c r="FUP65" s="438"/>
      <c r="FUQ65" s="438"/>
      <c r="FUR65" s="438"/>
      <c r="FUS65" s="438"/>
      <c r="FUT65" s="438"/>
      <c r="FUU65" s="438"/>
      <c r="FUV65" s="438"/>
      <c r="FUW65" s="438"/>
      <c r="FUX65" s="438"/>
      <c r="FUY65" s="438"/>
      <c r="FUZ65" s="438"/>
      <c r="FVA65" s="438"/>
      <c r="FVB65" s="438"/>
      <c r="FVC65" s="438"/>
      <c r="FVD65" s="438"/>
      <c r="FVE65" s="438"/>
      <c r="FVF65" s="438"/>
      <c r="FVG65" s="438"/>
      <c r="FVH65" s="438"/>
      <c r="FVI65" s="438"/>
      <c r="FVJ65" s="438"/>
      <c r="FVK65" s="438"/>
      <c r="FVL65" s="438"/>
      <c r="FVM65" s="438"/>
      <c r="FVN65" s="438"/>
      <c r="FVO65" s="438"/>
      <c r="FVP65" s="438"/>
      <c r="FVQ65" s="438"/>
      <c r="FVR65" s="438"/>
      <c r="FVS65" s="438"/>
      <c r="FVT65" s="438"/>
      <c r="FVU65" s="438"/>
      <c r="FVV65" s="438"/>
      <c r="FVW65" s="438"/>
      <c r="FVX65" s="438"/>
      <c r="FVY65" s="438"/>
      <c r="FVZ65" s="438"/>
      <c r="FWA65" s="438"/>
      <c r="FWB65" s="438"/>
      <c r="FWC65" s="438"/>
      <c r="FWD65" s="438"/>
      <c r="FWE65" s="438"/>
      <c r="FWF65" s="438"/>
      <c r="FWG65" s="438"/>
      <c r="FWH65" s="438"/>
      <c r="FWI65" s="438"/>
      <c r="FWJ65" s="438"/>
      <c r="FWK65" s="438"/>
      <c r="FWL65" s="438"/>
      <c r="FWM65" s="438"/>
      <c r="FWN65" s="438"/>
      <c r="FWO65" s="438"/>
      <c r="FWP65" s="438"/>
      <c r="FWQ65" s="438"/>
      <c r="FWR65" s="438"/>
      <c r="FWS65" s="438"/>
      <c r="FWT65" s="438"/>
      <c r="FWU65" s="438"/>
      <c r="FWV65" s="438"/>
      <c r="FWW65" s="438"/>
      <c r="FWX65" s="438"/>
      <c r="FWY65" s="438"/>
      <c r="FWZ65" s="438"/>
      <c r="FXA65" s="438"/>
      <c r="FXB65" s="438"/>
      <c r="FXC65" s="438"/>
      <c r="FXD65" s="438"/>
      <c r="FXE65" s="438"/>
      <c r="FXF65" s="438"/>
      <c r="FXG65" s="438"/>
      <c r="FXH65" s="438"/>
      <c r="FXI65" s="438"/>
      <c r="FXJ65" s="438"/>
      <c r="FXK65" s="438"/>
      <c r="FXL65" s="438"/>
      <c r="FXM65" s="438"/>
      <c r="FXN65" s="438"/>
      <c r="FXO65" s="438"/>
      <c r="FXP65" s="438"/>
      <c r="FXQ65" s="438"/>
      <c r="FXR65" s="438"/>
      <c r="FXS65" s="438"/>
      <c r="FXT65" s="438"/>
      <c r="FXU65" s="438"/>
      <c r="FXV65" s="438"/>
      <c r="FXW65" s="438"/>
      <c r="FXX65" s="438"/>
      <c r="FXY65" s="438"/>
      <c r="FXZ65" s="438"/>
      <c r="FYA65" s="438"/>
      <c r="FYB65" s="438"/>
      <c r="FYC65" s="438"/>
      <c r="FYD65" s="438"/>
      <c r="FYE65" s="438"/>
      <c r="FYF65" s="438"/>
      <c r="FYG65" s="438"/>
      <c r="FYH65" s="438"/>
      <c r="FYI65" s="438"/>
      <c r="FYJ65" s="438"/>
      <c r="FYK65" s="438"/>
      <c r="FYL65" s="438"/>
      <c r="FYM65" s="438"/>
      <c r="FYN65" s="438"/>
      <c r="FYO65" s="438"/>
      <c r="FYP65" s="438"/>
      <c r="FYQ65" s="438"/>
      <c r="FYR65" s="438"/>
      <c r="FYS65" s="438"/>
      <c r="FYT65" s="438"/>
      <c r="FYU65" s="438"/>
      <c r="FYV65" s="438"/>
      <c r="FYW65" s="438"/>
      <c r="FYX65" s="438"/>
      <c r="FYY65" s="438"/>
      <c r="FYZ65" s="438"/>
      <c r="FZA65" s="438"/>
      <c r="FZB65" s="438"/>
      <c r="FZC65" s="438"/>
      <c r="FZD65" s="438"/>
      <c r="FZE65" s="438"/>
      <c r="FZF65" s="438"/>
      <c r="FZG65" s="438"/>
      <c r="FZH65" s="438"/>
      <c r="FZI65" s="438"/>
      <c r="FZJ65" s="438"/>
      <c r="FZK65" s="438"/>
      <c r="FZL65" s="438"/>
      <c r="FZM65" s="438"/>
      <c r="FZN65" s="438"/>
      <c r="FZO65" s="438"/>
      <c r="FZP65" s="438"/>
      <c r="FZQ65" s="438"/>
      <c r="FZR65" s="438"/>
      <c r="FZS65" s="438"/>
      <c r="FZT65" s="438"/>
      <c r="FZU65" s="438"/>
      <c r="FZV65" s="438"/>
      <c r="FZW65" s="438"/>
      <c r="FZX65" s="438"/>
      <c r="FZY65" s="438"/>
      <c r="FZZ65" s="438"/>
      <c r="GAA65" s="438"/>
      <c r="GAB65" s="438"/>
      <c r="GAC65" s="438"/>
      <c r="GAD65" s="438"/>
      <c r="GAE65" s="438"/>
      <c r="GAF65" s="438"/>
      <c r="GAG65" s="438"/>
      <c r="GAH65" s="438"/>
      <c r="GAI65" s="438"/>
      <c r="GAJ65" s="438"/>
      <c r="GAK65" s="438"/>
      <c r="GAL65" s="438"/>
      <c r="GAM65" s="438"/>
      <c r="GAN65" s="438"/>
      <c r="GAO65" s="438"/>
      <c r="GAP65" s="438"/>
      <c r="GAQ65" s="438"/>
      <c r="GAR65" s="438"/>
      <c r="GAS65" s="438"/>
      <c r="GAT65" s="438"/>
      <c r="GAU65" s="438"/>
      <c r="GAV65" s="438"/>
      <c r="GAW65" s="438"/>
      <c r="GAX65" s="438"/>
      <c r="GAY65" s="438"/>
      <c r="GAZ65" s="438"/>
      <c r="GBA65" s="438"/>
      <c r="GBB65" s="438"/>
      <c r="GBC65" s="438"/>
      <c r="GBD65" s="438"/>
      <c r="GBE65" s="438"/>
      <c r="GBF65" s="438"/>
      <c r="GBG65" s="438"/>
      <c r="GBH65" s="438"/>
      <c r="GBI65" s="438"/>
      <c r="GBJ65" s="438"/>
      <c r="GBK65" s="438"/>
      <c r="GBL65" s="438"/>
      <c r="GBM65" s="438"/>
      <c r="GBN65" s="438"/>
      <c r="GBO65" s="438"/>
      <c r="GBP65" s="438"/>
      <c r="GBQ65" s="438"/>
      <c r="GBR65" s="438"/>
      <c r="GBS65" s="438"/>
      <c r="GBT65" s="438"/>
      <c r="GBU65" s="438"/>
      <c r="GBV65" s="438"/>
      <c r="GBW65" s="438"/>
      <c r="GBX65" s="438"/>
      <c r="GBY65" s="438"/>
      <c r="GBZ65" s="438"/>
      <c r="GCA65" s="438"/>
      <c r="GCB65" s="438"/>
      <c r="GCC65" s="438"/>
      <c r="GCD65" s="438"/>
      <c r="GCE65" s="438"/>
      <c r="GCF65" s="438"/>
      <c r="GCG65" s="438"/>
      <c r="GCH65" s="438"/>
      <c r="GCI65" s="438"/>
      <c r="GCJ65" s="438"/>
      <c r="GCK65" s="438"/>
      <c r="GCL65" s="438"/>
      <c r="GCM65" s="438"/>
      <c r="GCN65" s="438"/>
      <c r="GCO65" s="438"/>
      <c r="GCP65" s="438"/>
      <c r="GCQ65" s="438"/>
      <c r="GCR65" s="438"/>
      <c r="GCS65" s="438"/>
      <c r="GCT65" s="438"/>
      <c r="GCU65" s="438"/>
      <c r="GCV65" s="438"/>
      <c r="GCW65" s="438"/>
      <c r="GCX65" s="438"/>
      <c r="GCY65" s="438"/>
      <c r="GCZ65" s="438"/>
      <c r="GDA65" s="438"/>
      <c r="GDB65" s="438"/>
      <c r="GDC65" s="438"/>
      <c r="GDD65" s="438"/>
      <c r="GDE65" s="438"/>
      <c r="GDF65" s="438"/>
      <c r="GDG65" s="438"/>
      <c r="GDH65" s="438"/>
      <c r="GDI65" s="438"/>
      <c r="GDJ65" s="438"/>
      <c r="GDK65" s="438"/>
      <c r="GDL65" s="438"/>
      <c r="GDM65" s="438"/>
      <c r="GDN65" s="438"/>
      <c r="GDO65" s="438"/>
      <c r="GDP65" s="438"/>
      <c r="GDQ65" s="438"/>
      <c r="GDR65" s="438"/>
      <c r="GDS65" s="438"/>
      <c r="GDT65" s="438"/>
      <c r="GDU65" s="438"/>
      <c r="GDV65" s="438"/>
      <c r="GDW65" s="438"/>
      <c r="GDX65" s="438"/>
      <c r="GDY65" s="438"/>
      <c r="GDZ65" s="438"/>
      <c r="GEA65" s="438"/>
      <c r="GEB65" s="438"/>
      <c r="GEC65" s="438"/>
      <c r="GED65" s="438"/>
      <c r="GEE65" s="438"/>
      <c r="GEF65" s="438"/>
      <c r="GEG65" s="438"/>
      <c r="GEH65" s="438"/>
      <c r="GEI65" s="438"/>
      <c r="GEJ65" s="438"/>
      <c r="GEK65" s="438"/>
      <c r="GEL65" s="438"/>
      <c r="GEM65" s="438"/>
      <c r="GEN65" s="438"/>
      <c r="GEO65" s="438"/>
      <c r="GEP65" s="438"/>
      <c r="GEQ65" s="438"/>
      <c r="GER65" s="438"/>
      <c r="GES65" s="438"/>
      <c r="GET65" s="438"/>
      <c r="GEU65" s="438"/>
      <c r="GEV65" s="438"/>
      <c r="GEW65" s="438"/>
      <c r="GEX65" s="438"/>
      <c r="GEY65" s="438"/>
      <c r="GEZ65" s="438"/>
      <c r="GFA65" s="438"/>
      <c r="GFB65" s="438"/>
      <c r="GFC65" s="438"/>
      <c r="GFD65" s="438"/>
      <c r="GFE65" s="438"/>
      <c r="GFF65" s="438"/>
      <c r="GFG65" s="438"/>
      <c r="GFH65" s="438"/>
      <c r="GFI65" s="438"/>
      <c r="GFJ65" s="438"/>
      <c r="GFK65" s="438"/>
      <c r="GFL65" s="438"/>
      <c r="GFM65" s="438"/>
      <c r="GFN65" s="438"/>
      <c r="GFO65" s="438"/>
      <c r="GFP65" s="438"/>
      <c r="GFQ65" s="438"/>
      <c r="GFR65" s="438"/>
      <c r="GFS65" s="438"/>
      <c r="GFT65" s="438"/>
      <c r="GFU65" s="438"/>
      <c r="GFV65" s="438"/>
      <c r="GFW65" s="438"/>
      <c r="GFX65" s="438"/>
      <c r="GFY65" s="438"/>
      <c r="GFZ65" s="438"/>
      <c r="GGA65" s="438"/>
      <c r="GGB65" s="438"/>
      <c r="GGC65" s="438"/>
      <c r="GGD65" s="438"/>
      <c r="GGE65" s="438"/>
      <c r="GGF65" s="438"/>
      <c r="GGG65" s="438"/>
      <c r="GGH65" s="438"/>
      <c r="GGI65" s="438"/>
      <c r="GGJ65" s="438"/>
      <c r="GGK65" s="438"/>
      <c r="GGL65" s="438"/>
      <c r="GGM65" s="438"/>
      <c r="GGN65" s="438"/>
      <c r="GGO65" s="438"/>
      <c r="GGP65" s="438"/>
      <c r="GGQ65" s="438"/>
      <c r="GGR65" s="438"/>
      <c r="GGS65" s="438"/>
      <c r="GGT65" s="438"/>
      <c r="GGU65" s="438"/>
      <c r="GGV65" s="438"/>
      <c r="GGW65" s="438"/>
      <c r="GGX65" s="438"/>
      <c r="GGY65" s="438"/>
      <c r="GGZ65" s="438"/>
      <c r="GHA65" s="438"/>
      <c r="GHB65" s="438"/>
      <c r="GHC65" s="438"/>
      <c r="GHD65" s="438"/>
      <c r="GHE65" s="438"/>
      <c r="GHF65" s="438"/>
      <c r="GHG65" s="438"/>
      <c r="GHH65" s="438"/>
      <c r="GHI65" s="438"/>
      <c r="GHJ65" s="438"/>
      <c r="GHK65" s="438"/>
      <c r="GHL65" s="438"/>
      <c r="GHM65" s="438"/>
      <c r="GHN65" s="438"/>
      <c r="GHO65" s="438"/>
      <c r="GHP65" s="438"/>
      <c r="GHQ65" s="438"/>
      <c r="GHR65" s="438"/>
      <c r="GHS65" s="438"/>
      <c r="GHT65" s="438"/>
      <c r="GHU65" s="438"/>
      <c r="GHV65" s="438"/>
      <c r="GHW65" s="438"/>
      <c r="GHX65" s="438"/>
      <c r="GHY65" s="438"/>
      <c r="GHZ65" s="438"/>
      <c r="GIA65" s="438"/>
      <c r="GIB65" s="438"/>
      <c r="GIC65" s="438"/>
      <c r="GID65" s="438"/>
      <c r="GIE65" s="438"/>
      <c r="GIF65" s="438"/>
      <c r="GIG65" s="438"/>
      <c r="GIH65" s="438"/>
      <c r="GII65" s="438"/>
      <c r="GIJ65" s="438"/>
      <c r="GIK65" s="438"/>
      <c r="GIL65" s="438"/>
      <c r="GIM65" s="438"/>
      <c r="GIN65" s="438"/>
      <c r="GIO65" s="438"/>
      <c r="GIP65" s="438"/>
      <c r="GIQ65" s="438"/>
      <c r="GIR65" s="438"/>
      <c r="GIS65" s="438"/>
      <c r="GIT65" s="438"/>
      <c r="GIU65" s="438"/>
      <c r="GIV65" s="438"/>
      <c r="GIW65" s="438"/>
      <c r="GIX65" s="438"/>
      <c r="GIY65" s="438"/>
      <c r="GIZ65" s="438"/>
      <c r="GJA65" s="438"/>
      <c r="GJB65" s="438"/>
      <c r="GJC65" s="438"/>
      <c r="GJD65" s="438"/>
      <c r="GJE65" s="438"/>
      <c r="GJF65" s="438"/>
      <c r="GJG65" s="438"/>
      <c r="GJH65" s="438"/>
      <c r="GJI65" s="438"/>
      <c r="GJJ65" s="438"/>
      <c r="GJK65" s="438"/>
      <c r="GJL65" s="438"/>
      <c r="GJM65" s="438"/>
      <c r="GJN65" s="438"/>
      <c r="GJO65" s="438"/>
      <c r="GJP65" s="438"/>
      <c r="GJQ65" s="438"/>
      <c r="GJR65" s="438"/>
      <c r="GJS65" s="438"/>
      <c r="GJT65" s="438"/>
      <c r="GJU65" s="438"/>
      <c r="GJV65" s="438"/>
      <c r="GJW65" s="438"/>
      <c r="GJX65" s="438"/>
      <c r="GJY65" s="438"/>
      <c r="GJZ65" s="438"/>
      <c r="GKA65" s="438"/>
      <c r="GKB65" s="438"/>
      <c r="GKC65" s="438"/>
      <c r="GKD65" s="438"/>
      <c r="GKE65" s="438"/>
      <c r="GKF65" s="438"/>
      <c r="GKG65" s="438"/>
      <c r="GKH65" s="438"/>
      <c r="GKI65" s="438"/>
      <c r="GKJ65" s="438"/>
      <c r="GKK65" s="438"/>
      <c r="GKL65" s="438"/>
      <c r="GKM65" s="438"/>
      <c r="GKN65" s="438"/>
      <c r="GKO65" s="438"/>
      <c r="GKP65" s="438"/>
      <c r="GKQ65" s="438"/>
      <c r="GKR65" s="438"/>
      <c r="GKS65" s="438"/>
      <c r="GKT65" s="438"/>
      <c r="GKU65" s="438"/>
      <c r="GKV65" s="438"/>
      <c r="GKW65" s="438"/>
      <c r="GKX65" s="438"/>
      <c r="GKY65" s="438"/>
      <c r="GKZ65" s="438"/>
      <c r="GLA65" s="438"/>
      <c r="GLB65" s="438"/>
      <c r="GLC65" s="438"/>
      <c r="GLD65" s="438"/>
      <c r="GLE65" s="438"/>
      <c r="GLF65" s="438"/>
      <c r="GLG65" s="438"/>
      <c r="GLH65" s="438"/>
      <c r="GLI65" s="438"/>
      <c r="GLJ65" s="438"/>
      <c r="GLK65" s="438"/>
      <c r="GLL65" s="438"/>
      <c r="GLM65" s="438"/>
      <c r="GLN65" s="438"/>
      <c r="GLO65" s="438"/>
      <c r="GLP65" s="438"/>
      <c r="GLQ65" s="438"/>
      <c r="GLR65" s="438"/>
      <c r="GLS65" s="438"/>
      <c r="GLT65" s="438"/>
      <c r="GLU65" s="438"/>
      <c r="GLV65" s="438"/>
      <c r="GLW65" s="438"/>
      <c r="GLX65" s="438"/>
      <c r="GLY65" s="438"/>
      <c r="GLZ65" s="438"/>
      <c r="GMA65" s="438"/>
      <c r="GMB65" s="438"/>
      <c r="GMC65" s="438"/>
      <c r="GMD65" s="438"/>
      <c r="GME65" s="438"/>
      <c r="GMF65" s="438"/>
      <c r="GMG65" s="438"/>
      <c r="GMH65" s="438"/>
      <c r="GMI65" s="438"/>
      <c r="GMJ65" s="438"/>
      <c r="GMK65" s="438"/>
      <c r="GML65" s="438"/>
      <c r="GMM65" s="438"/>
      <c r="GMN65" s="438"/>
      <c r="GMO65" s="438"/>
      <c r="GMP65" s="438"/>
      <c r="GMQ65" s="438"/>
      <c r="GMR65" s="438"/>
      <c r="GMS65" s="438"/>
      <c r="GMT65" s="438"/>
      <c r="GMU65" s="438"/>
      <c r="GMV65" s="438"/>
      <c r="GMW65" s="438"/>
      <c r="GMX65" s="438"/>
      <c r="GMY65" s="438"/>
      <c r="GMZ65" s="438"/>
      <c r="GNA65" s="438"/>
      <c r="GNB65" s="438"/>
      <c r="GNC65" s="438"/>
      <c r="GND65" s="438"/>
      <c r="GNE65" s="438"/>
      <c r="GNF65" s="438"/>
      <c r="GNG65" s="438"/>
      <c r="GNH65" s="438"/>
      <c r="GNI65" s="438"/>
      <c r="GNJ65" s="438"/>
      <c r="GNK65" s="438"/>
      <c r="GNL65" s="438"/>
      <c r="GNM65" s="438"/>
      <c r="GNN65" s="438"/>
      <c r="GNO65" s="438"/>
      <c r="GNP65" s="438"/>
      <c r="GNQ65" s="438"/>
      <c r="GNR65" s="438"/>
      <c r="GNS65" s="438"/>
      <c r="GNT65" s="438"/>
      <c r="GNU65" s="438"/>
      <c r="GNV65" s="438"/>
      <c r="GNW65" s="438"/>
      <c r="GNX65" s="438"/>
      <c r="GNY65" s="438"/>
      <c r="GNZ65" s="438"/>
      <c r="GOA65" s="438"/>
      <c r="GOB65" s="438"/>
      <c r="GOC65" s="438"/>
      <c r="GOD65" s="438"/>
      <c r="GOE65" s="438"/>
      <c r="GOF65" s="438"/>
      <c r="GOG65" s="438"/>
      <c r="GOH65" s="438"/>
      <c r="GOI65" s="438"/>
      <c r="GOJ65" s="438"/>
      <c r="GOK65" s="438"/>
      <c r="GOL65" s="438"/>
      <c r="GOM65" s="438"/>
      <c r="GON65" s="438"/>
      <c r="GOO65" s="438"/>
      <c r="GOP65" s="438"/>
      <c r="GOQ65" s="438"/>
      <c r="GOR65" s="438"/>
      <c r="GOS65" s="438"/>
      <c r="GOT65" s="438"/>
      <c r="GOU65" s="438"/>
      <c r="GOV65" s="438"/>
      <c r="GOW65" s="438"/>
      <c r="GOX65" s="438"/>
      <c r="GOY65" s="438"/>
      <c r="GOZ65" s="438"/>
      <c r="GPA65" s="438"/>
      <c r="GPB65" s="438"/>
      <c r="GPC65" s="438"/>
      <c r="GPD65" s="438"/>
      <c r="GPE65" s="438"/>
      <c r="GPF65" s="438"/>
      <c r="GPG65" s="438"/>
      <c r="GPH65" s="438"/>
      <c r="GPI65" s="438"/>
      <c r="GPJ65" s="438"/>
      <c r="GPK65" s="438"/>
      <c r="GPL65" s="438"/>
      <c r="GPM65" s="438"/>
      <c r="GPN65" s="438"/>
      <c r="GPO65" s="438"/>
      <c r="GPP65" s="438"/>
      <c r="GPQ65" s="438"/>
      <c r="GPR65" s="438"/>
      <c r="GPS65" s="438"/>
      <c r="GPT65" s="438"/>
      <c r="GPU65" s="438"/>
      <c r="GPV65" s="438"/>
      <c r="GPW65" s="438"/>
      <c r="GPX65" s="438"/>
      <c r="GPY65" s="438"/>
      <c r="GPZ65" s="438"/>
      <c r="GQA65" s="438"/>
      <c r="GQB65" s="438"/>
      <c r="GQC65" s="438"/>
      <c r="GQD65" s="438"/>
      <c r="GQE65" s="438"/>
      <c r="GQF65" s="438"/>
      <c r="GQG65" s="438"/>
      <c r="GQH65" s="438"/>
      <c r="GQI65" s="438"/>
      <c r="GQJ65" s="438"/>
      <c r="GQK65" s="438"/>
      <c r="GQL65" s="438"/>
      <c r="GQM65" s="438"/>
      <c r="GQN65" s="438"/>
      <c r="GQO65" s="438"/>
      <c r="GQP65" s="438"/>
      <c r="GQQ65" s="438"/>
      <c r="GQR65" s="438"/>
      <c r="GQS65" s="438"/>
      <c r="GQT65" s="438"/>
      <c r="GQU65" s="438"/>
      <c r="GQV65" s="438"/>
      <c r="GQW65" s="438"/>
      <c r="GQX65" s="438"/>
      <c r="GQY65" s="438"/>
      <c r="GQZ65" s="438"/>
      <c r="GRA65" s="438"/>
      <c r="GRB65" s="438"/>
      <c r="GRC65" s="438"/>
      <c r="GRD65" s="438"/>
      <c r="GRE65" s="438"/>
      <c r="GRF65" s="438"/>
      <c r="GRG65" s="438"/>
      <c r="GRH65" s="438"/>
      <c r="GRI65" s="438"/>
      <c r="GRJ65" s="438"/>
      <c r="GRK65" s="438"/>
      <c r="GRL65" s="438"/>
      <c r="GRM65" s="438"/>
      <c r="GRN65" s="438"/>
      <c r="GRO65" s="438"/>
      <c r="GRP65" s="438"/>
      <c r="GRQ65" s="438"/>
      <c r="GRR65" s="438"/>
      <c r="GRS65" s="438"/>
      <c r="GRT65" s="438"/>
      <c r="GRU65" s="438"/>
      <c r="GRV65" s="438"/>
      <c r="GRW65" s="438"/>
      <c r="GRX65" s="438"/>
      <c r="GRY65" s="438"/>
      <c r="GRZ65" s="438"/>
      <c r="GSA65" s="438"/>
      <c r="GSB65" s="438"/>
      <c r="GSC65" s="438"/>
      <c r="GSD65" s="438"/>
      <c r="GSE65" s="438"/>
      <c r="GSF65" s="438"/>
      <c r="GSG65" s="438"/>
      <c r="GSH65" s="438"/>
      <c r="GSI65" s="438"/>
      <c r="GSJ65" s="438"/>
      <c r="GSK65" s="438"/>
      <c r="GSL65" s="438"/>
      <c r="GSM65" s="438"/>
      <c r="GSN65" s="438"/>
      <c r="GSO65" s="438"/>
      <c r="GSP65" s="438"/>
      <c r="GSQ65" s="438"/>
      <c r="GSR65" s="438"/>
      <c r="GSS65" s="438"/>
      <c r="GST65" s="438"/>
      <c r="GSU65" s="438"/>
      <c r="GSV65" s="438"/>
      <c r="GSW65" s="438"/>
      <c r="GSX65" s="438"/>
      <c r="GSY65" s="438"/>
      <c r="GSZ65" s="438"/>
      <c r="GTA65" s="438"/>
      <c r="GTB65" s="438"/>
      <c r="GTC65" s="438"/>
      <c r="GTD65" s="438"/>
      <c r="GTE65" s="438"/>
      <c r="GTF65" s="438"/>
      <c r="GTG65" s="438"/>
      <c r="GTH65" s="438"/>
      <c r="GTI65" s="438"/>
      <c r="GTJ65" s="438"/>
      <c r="GTK65" s="438"/>
      <c r="GTL65" s="438"/>
      <c r="GTM65" s="438"/>
      <c r="GTN65" s="438"/>
      <c r="GTO65" s="438"/>
      <c r="GTP65" s="438"/>
      <c r="GTQ65" s="438"/>
      <c r="GTR65" s="438"/>
      <c r="GTS65" s="438"/>
      <c r="GTT65" s="438"/>
      <c r="GTU65" s="438"/>
      <c r="GTV65" s="438"/>
      <c r="GTW65" s="438"/>
      <c r="GTX65" s="438"/>
      <c r="GTY65" s="438"/>
      <c r="GTZ65" s="438"/>
      <c r="GUA65" s="438"/>
      <c r="GUB65" s="438"/>
      <c r="GUC65" s="438"/>
      <c r="GUD65" s="438"/>
      <c r="GUE65" s="438"/>
      <c r="GUF65" s="438"/>
      <c r="GUG65" s="438"/>
      <c r="GUH65" s="438"/>
      <c r="GUI65" s="438"/>
      <c r="GUJ65" s="438"/>
      <c r="GUK65" s="438"/>
      <c r="GUL65" s="438"/>
      <c r="GUM65" s="438"/>
      <c r="GUN65" s="438"/>
      <c r="GUO65" s="438"/>
      <c r="GUP65" s="438"/>
      <c r="GUQ65" s="438"/>
      <c r="GUR65" s="438"/>
      <c r="GUS65" s="438"/>
      <c r="GUT65" s="438"/>
      <c r="GUU65" s="438"/>
      <c r="GUV65" s="438"/>
      <c r="GUW65" s="438"/>
      <c r="GUX65" s="438"/>
      <c r="GUY65" s="438"/>
      <c r="GUZ65" s="438"/>
      <c r="GVA65" s="438"/>
      <c r="GVB65" s="438"/>
      <c r="GVC65" s="438"/>
      <c r="GVD65" s="438"/>
      <c r="GVE65" s="438"/>
      <c r="GVF65" s="438"/>
      <c r="GVG65" s="438"/>
      <c r="GVH65" s="438"/>
      <c r="GVI65" s="438"/>
      <c r="GVJ65" s="438"/>
      <c r="GVK65" s="438"/>
      <c r="GVL65" s="438"/>
      <c r="GVM65" s="438"/>
      <c r="GVN65" s="438"/>
      <c r="GVO65" s="438"/>
      <c r="GVP65" s="438"/>
      <c r="GVQ65" s="438"/>
      <c r="GVR65" s="438"/>
      <c r="GVS65" s="438"/>
      <c r="GVT65" s="438"/>
      <c r="GVU65" s="438"/>
      <c r="GVV65" s="438"/>
      <c r="GVW65" s="438"/>
      <c r="GVX65" s="438"/>
      <c r="GVY65" s="438"/>
      <c r="GVZ65" s="438"/>
      <c r="GWA65" s="438"/>
      <c r="GWB65" s="438"/>
      <c r="GWC65" s="438"/>
      <c r="GWD65" s="438"/>
      <c r="GWE65" s="438"/>
      <c r="GWF65" s="438"/>
      <c r="GWG65" s="438"/>
      <c r="GWH65" s="438"/>
      <c r="GWI65" s="438"/>
      <c r="GWJ65" s="438"/>
      <c r="GWK65" s="438"/>
      <c r="GWL65" s="438"/>
      <c r="GWM65" s="438"/>
      <c r="GWN65" s="438"/>
      <c r="GWO65" s="438"/>
      <c r="GWP65" s="438"/>
      <c r="GWQ65" s="438"/>
      <c r="GWR65" s="438"/>
      <c r="GWS65" s="438"/>
      <c r="GWT65" s="438"/>
      <c r="GWU65" s="438"/>
      <c r="GWV65" s="438"/>
      <c r="GWW65" s="438"/>
      <c r="GWX65" s="438"/>
      <c r="GWY65" s="438"/>
      <c r="GWZ65" s="438"/>
      <c r="GXA65" s="438"/>
      <c r="GXB65" s="438"/>
      <c r="GXC65" s="438"/>
      <c r="GXD65" s="438"/>
      <c r="GXE65" s="438"/>
      <c r="GXF65" s="438"/>
      <c r="GXG65" s="438"/>
      <c r="GXH65" s="438"/>
      <c r="GXI65" s="438"/>
      <c r="GXJ65" s="438"/>
      <c r="GXK65" s="438"/>
      <c r="GXL65" s="438"/>
      <c r="GXM65" s="438"/>
      <c r="GXN65" s="438"/>
      <c r="GXO65" s="438"/>
      <c r="GXP65" s="438"/>
      <c r="GXQ65" s="438"/>
      <c r="GXR65" s="438"/>
      <c r="GXS65" s="438"/>
      <c r="GXT65" s="438"/>
      <c r="GXU65" s="438"/>
      <c r="GXV65" s="438"/>
      <c r="GXW65" s="438"/>
      <c r="GXX65" s="438"/>
      <c r="GXY65" s="438"/>
      <c r="GXZ65" s="438"/>
      <c r="GYA65" s="438"/>
      <c r="GYB65" s="438"/>
      <c r="GYC65" s="438"/>
      <c r="GYD65" s="438"/>
      <c r="GYE65" s="438"/>
      <c r="GYF65" s="438"/>
      <c r="GYG65" s="438"/>
      <c r="GYH65" s="438"/>
      <c r="GYI65" s="438"/>
      <c r="GYJ65" s="438"/>
      <c r="GYK65" s="438"/>
      <c r="GYL65" s="438"/>
      <c r="GYM65" s="438"/>
      <c r="GYN65" s="438"/>
      <c r="GYO65" s="438"/>
      <c r="GYP65" s="438"/>
      <c r="GYQ65" s="438"/>
      <c r="GYR65" s="438"/>
      <c r="GYS65" s="438"/>
      <c r="GYT65" s="438"/>
      <c r="GYU65" s="438"/>
      <c r="GYV65" s="438"/>
      <c r="GYW65" s="438"/>
      <c r="GYX65" s="438"/>
      <c r="GYY65" s="438"/>
      <c r="GYZ65" s="438"/>
      <c r="GZA65" s="438"/>
      <c r="GZB65" s="438"/>
      <c r="GZC65" s="438"/>
      <c r="GZD65" s="438"/>
      <c r="GZE65" s="438"/>
      <c r="GZF65" s="438"/>
      <c r="GZG65" s="438"/>
      <c r="GZH65" s="438"/>
      <c r="GZI65" s="438"/>
      <c r="GZJ65" s="438"/>
      <c r="GZK65" s="438"/>
      <c r="GZL65" s="438"/>
      <c r="GZM65" s="438"/>
      <c r="GZN65" s="438"/>
      <c r="GZO65" s="438"/>
      <c r="GZP65" s="438"/>
      <c r="GZQ65" s="438"/>
      <c r="GZR65" s="438"/>
      <c r="GZS65" s="438"/>
      <c r="GZT65" s="438"/>
      <c r="GZU65" s="438"/>
      <c r="GZV65" s="438"/>
      <c r="GZW65" s="438"/>
      <c r="GZX65" s="438"/>
      <c r="GZY65" s="438"/>
      <c r="GZZ65" s="438"/>
      <c r="HAA65" s="438"/>
      <c r="HAB65" s="438"/>
      <c r="HAC65" s="438"/>
      <c r="HAD65" s="438"/>
      <c r="HAE65" s="438"/>
      <c r="HAF65" s="438"/>
      <c r="HAG65" s="438"/>
      <c r="HAH65" s="438"/>
      <c r="HAI65" s="438"/>
      <c r="HAJ65" s="438"/>
      <c r="HAK65" s="438"/>
      <c r="HAL65" s="438"/>
      <c r="HAM65" s="438"/>
      <c r="HAN65" s="438"/>
      <c r="HAO65" s="438"/>
      <c r="HAP65" s="438"/>
      <c r="HAQ65" s="438"/>
      <c r="HAR65" s="438"/>
      <c r="HAS65" s="438"/>
      <c r="HAT65" s="438"/>
      <c r="HAU65" s="438"/>
      <c r="HAV65" s="438"/>
      <c r="HAW65" s="438"/>
      <c r="HAX65" s="438"/>
      <c r="HAY65" s="438"/>
      <c r="HAZ65" s="438"/>
      <c r="HBA65" s="438"/>
      <c r="HBB65" s="438"/>
      <c r="HBC65" s="438"/>
      <c r="HBD65" s="438"/>
      <c r="HBE65" s="438"/>
      <c r="HBF65" s="438"/>
      <c r="HBG65" s="438"/>
      <c r="HBH65" s="438"/>
      <c r="HBI65" s="438"/>
      <c r="HBJ65" s="438"/>
      <c r="HBK65" s="438"/>
      <c r="HBL65" s="438"/>
      <c r="HBM65" s="438"/>
      <c r="HBN65" s="438"/>
      <c r="HBO65" s="438"/>
      <c r="HBP65" s="438"/>
      <c r="HBQ65" s="438"/>
      <c r="HBR65" s="438"/>
      <c r="HBS65" s="438"/>
      <c r="HBT65" s="438"/>
      <c r="HBU65" s="438"/>
      <c r="HBV65" s="438"/>
      <c r="HBW65" s="438"/>
      <c r="HBX65" s="438"/>
      <c r="HBY65" s="438"/>
      <c r="HBZ65" s="438"/>
      <c r="HCA65" s="438"/>
      <c r="HCB65" s="438"/>
      <c r="HCC65" s="438"/>
      <c r="HCD65" s="438"/>
      <c r="HCE65" s="438"/>
      <c r="HCF65" s="438"/>
      <c r="HCG65" s="438"/>
      <c r="HCH65" s="438"/>
      <c r="HCI65" s="438"/>
      <c r="HCJ65" s="438"/>
      <c r="HCK65" s="438"/>
      <c r="HCL65" s="438"/>
      <c r="HCM65" s="438"/>
      <c r="HCN65" s="438"/>
      <c r="HCO65" s="438"/>
      <c r="HCP65" s="438"/>
      <c r="HCQ65" s="438"/>
      <c r="HCR65" s="438"/>
      <c r="HCS65" s="438"/>
      <c r="HCT65" s="438"/>
      <c r="HCU65" s="438"/>
      <c r="HCV65" s="438"/>
      <c r="HCW65" s="438"/>
      <c r="HCX65" s="438"/>
      <c r="HCY65" s="438"/>
      <c r="HCZ65" s="438"/>
      <c r="HDA65" s="438"/>
      <c r="HDB65" s="438"/>
      <c r="HDC65" s="438"/>
      <c r="HDD65" s="438"/>
      <c r="HDE65" s="438"/>
      <c r="HDF65" s="438"/>
      <c r="HDG65" s="438"/>
      <c r="HDH65" s="438"/>
      <c r="HDI65" s="438"/>
      <c r="HDJ65" s="438"/>
      <c r="HDK65" s="438"/>
      <c r="HDL65" s="438"/>
      <c r="HDM65" s="438"/>
      <c r="HDN65" s="438"/>
      <c r="HDO65" s="438"/>
      <c r="HDP65" s="438"/>
      <c r="HDQ65" s="438"/>
      <c r="HDR65" s="438"/>
      <c r="HDS65" s="438"/>
      <c r="HDT65" s="438"/>
      <c r="HDU65" s="438"/>
      <c r="HDV65" s="438"/>
      <c r="HDW65" s="438"/>
      <c r="HDX65" s="438"/>
      <c r="HDY65" s="438"/>
      <c r="HDZ65" s="438"/>
      <c r="HEA65" s="438"/>
      <c r="HEB65" s="438"/>
      <c r="HEC65" s="438"/>
      <c r="HED65" s="438"/>
      <c r="HEE65" s="438"/>
      <c r="HEF65" s="438"/>
      <c r="HEG65" s="438"/>
      <c r="HEH65" s="438"/>
      <c r="HEI65" s="438"/>
      <c r="HEJ65" s="438"/>
      <c r="HEK65" s="438"/>
      <c r="HEL65" s="438"/>
      <c r="HEM65" s="438"/>
      <c r="HEN65" s="438"/>
      <c r="HEO65" s="438"/>
      <c r="HEP65" s="438"/>
      <c r="HEQ65" s="438"/>
      <c r="HER65" s="438"/>
      <c r="HES65" s="438"/>
      <c r="HET65" s="438"/>
      <c r="HEU65" s="438"/>
      <c r="HEV65" s="438"/>
      <c r="HEW65" s="438"/>
      <c r="HEX65" s="438"/>
      <c r="HEY65" s="438"/>
      <c r="HEZ65" s="438"/>
      <c r="HFA65" s="438"/>
      <c r="HFB65" s="438"/>
      <c r="HFC65" s="438"/>
      <c r="HFD65" s="438"/>
      <c r="HFE65" s="438"/>
      <c r="HFF65" s="438"/>
      <c r="HFG65" s="438"/>
      <c r="HFH65" s="438"/>
      <c r="HFI65" s="438"/>
      <c r="HFJ65" s="438"/>
      <c r="HFK65" s="438"/>
      <c r="HFL65" s="438"/>
      <c r="HFM65" s="438"/>
      <c r="HFN65" s="438"/>
      <c r="HFO65" s="438"/>
      <c r="HFP65" s="438"/>
      <c r="HFQ65" s="438"/>
      <c r="HFR65" s="438"/>
      <c r="HFS65" s="438"/>
      <c r="HFT65" s="438"/>
      <c r="HFU65" s="438"/>
      <c r="HFV65" s="438"/>
      <c r="HFW65" s="438"/>
      <c r="HFX65" s="438"/>
      <c r="HFY65" s="438"/>
      <c r="HFZ65" s="438"/>
      <c r="HGA65" s="438"/>
      <c r="HGB65" s="438"/>
      <c r="HGC65" s="438"/>
      <c r="HGD65" s="438"/>
      <c r="HGE65" s="438"/>
      <c r="HGF65" s="438"/>
      <c r="HGG65" s="438"/>
      <c r="HGH65" s="438"/>
      <c r="HGI65" s="438"/>
      <c r="HGJ65" s="438"/>
      <c r="HGK65" s="438"/>
      <c r="HGL65" s="438"/>
      <c r="HGM65" s="438"/>
      <c r="HGN65" s="438"/>
      <c r="HGO65" s="438"/>
      <c r="HGP65" s="438"/>
      <c r="HGQ65" s="438"/>
      <c r="HGR65" s="438"/>
      <c r="HGS65" s="438"/>
      <c r="HGT65" s="438"/>
      <c r="HGU65" s="438"/>
      <c r="HGV65" s="438"/>
      <c r="HGW65" s="438"/>
      <c r="HGX65" s="438"/>
      <c r="HGY65" s="438"/>
      <c r="HGZ65" s="438"/>
      <c r="HHA65" s="438"/>
      <c r="HHB65" s="438"/>
      <c r="HHC65" s="438"/>
      <c r="HHD65" s="438"/>
      <c r="HHE65" s="438"/>
      <c r="HHF65" s="438"/>
      <c r="HHG65" s="438"/>
      <c r="HHH65" s="438"/>
      <c r="HHI65" s="438"/>
      <c r="HHJ65" s="438"/>
      <c r="HHK65" s="438"/>
      <c r="HHL65" s="438"/>
      <c r="HHM65" s="438"/>
      <c r="HHN65" s="438"/>
      <c r="HHO65" s="438"/>
      <c r="HHP65" s="438"/>
      <c r="HHQ65" s="438"/>
      <c r="HHR65" s="438"/>
      <c r="HHS65" s="438"/>
      <c r="HHT65" s="438"/>
      <c r="HHU65" s="438"/>
      <c r="HHV65" s="438"/>
      <c r="HHW65" s="438"/>
      <c r="HHX65" s="438"/>
      <c r="HHY65" s="438"/>
      <c r="HHZ65" s="438"/>
      <c r="HIA65" s="438"/>
      <c r="HIB65" s="438"/>
      <c r="HIC65" s="438"/>
      <c r="HID65" s="438"/>
      <c r="HIE65" s="438"/>
      <c r="HIF65" s="438"/>
      <c r="HIG65" s="438"/>
      <c r="HIH65" s="438"/>
      <c r="HII65" s="438"/>
      <c r="HIJ65" s="438"/>
      <c r="HIK65" s="438"/>
      <c r="HIL65" s="438"/>
      <c r="HIM65" s="438"/>
      <c r="HIN65" s="438"/>
      <c r="HIO65" s="438"/>
      <c r="HIP65" s="438"/>
      <c r="HIQ65" s="438"/>
      <c r="HIR65" s="438"/>
      <c r="HIS65" s="438"/>
      <c r="HIT65" s="438"/>
      <c r="HIU65" s="438"/>
      <c r="HIV65" s="438"/>
      <c r="HIW65" s="438"/>
      <c r="HIX65" s="438"/>
      <c r="HIY65" s="438"/>
      <c r="HIZ65" s="438"/>
      <c r="HJA65" s="438"/>
      <c r="HJB65" s="438"/>
      <c r="HJC65" s="438"/>
      <c r="HJD65" s="438"/>
      <c r="HJE65" s="438"/>
      <c r="HJF65" s="438"/>
      <c r="HJG65" s="438"/>
      <c r="HJH65" s="438"/>
      <c r="HJI65" s="438"/>
      <c r="HJJ65" s="438"/>
      <c r="HJK65" s="438"/>
      <c r="HJL65" s="438"/>
      <c r="HJM65" s="438"/>
      <c r="HJN65" s="438"/>
      <c r="HJO65" s="438"/>
      <c r="HJP65" s="438"/>
      <c r="HJQ65" s="438"/>
      <c r="HJR65" s="438"/>
      <c r="HJS65" s="438"/>
      <c r="HJT65" s="438"/>
      <c r="HJU65" s="438"/>
      <c r="HJV65" s="438"/>
      <c r="HJW65" s="438"/>
      <c r="HJX65" s="438"/>
      <c r="HJY65" s="438"/>
      <c r="HJZ65" s="438"/>
      <c r="HKA65" s="438"/>
      <c r="HKB65" s="438"/>
      <c r="HKC65" s="438"/>
      <c r="HKD65" s="438"/>
      <c r="HKE65" s="438"/>
      <c r="HKF65" s="438"/>
      <c r="HKG65" s="438"/>
      <c r="HKH65" s="438"/>
      <c r="HKI65" s="438"/>
      <c r="HKJ65" s="438"/>
      <c r="HKK65" s="438"/>
      <c r="HKL65" s="438"/>
      <c r="HKM65" s="438"/>
      <c r="HKN65" s="438"/>
      <c r="HKO65" s="438"/>
      <c r="HKP65" s="438"/>
      <c r="HKQ65" s="438"/>
      <c r="HKR65" s="438"/>
      <c r="HKS65" s="438"/>
      <c r="HKT65" s="438"/>
      <c r="HKU65" s="438"/>
      <c r="HKV65" s="438"/>
      <c r="HKW65" s="438"/>
      <c r="HKX65" s="438"/>
      <c r="HKY65" s="438"/>
      <c r="HKZ65" s="438"/>
      <c r="HLA65" s="438"/>
      <c r="HLB65" s="438"/>
      <c r="HLC65" s="438"/>
      <c r="HLD65" s="438"/>
      <c r="HLE65" s="438"/>
      <c r="HLF65" s="438"/>
      <c r="HLG65" s="438"/>
      <c r="HLH65" s="438"/>
      <c r="HLI65" s="438"/>
      <c r="HLJ65" s="438"/>
      <c r="HLK65" s="438"/>
      <c r="HLL65" s="438"/>
      <c r="HLM65" s="438"/>
      <c r="HLN65" s="438"/>
      <c r="HLO65" s="438"/>
      <c r="HLP65" s="438"/>
      <c r="HLQ65" s="438"/>
      <c r="HLR65" s="438"/>
      <c r="HLS65" s="438"/>
      <c r="HLT65" s="438"/>
      <c r="HLU65" s="438"/>
      <c r="HLV65" s="438"/>
      <c r="HLW65" s="438"/>
      <c r="HLX65" s="438"/>
      <c r="HLY65" s="438"/>
      <c r="HLZ65" s="438"/>
      <c r="HMA65" s="438"/>
      <c r="HMB65" s="438"/>
      <c r="HMC65" s="438"/>
      <c r="HMD65" s="438"/>
      <c r="HME65" s="438"/>
      <c r="HMF65" s="438"/>
      <c r="HMG65" s="438"/>
      <c r="HMH65" s="438"/>
      <c r="HMI65" s="438"/>
      <c r="HMJ65" s="438"/>
      <c r="HMK65" s="438"/>
      <c r="HML65" s="438"/>
      <c r="HMM65" s="438"/>
      <c r="HMN65" s="438"/>
      <c r="HMO65" s="438"/>
      <c r="HMP65" s="438"/>
      <c r="HMQ65" s="438"/>
      <c r="HMR65" s="438"/>
      <c r="HMS65" s="438"/>
      <c r="HMT65" s="438"/>
      <c r="HMU65" s="438"/>
      <c r="HMV65" s="438"/>
      <c r="HMW65" s="438"/>
      <c r="HMX65" s="438"/>
      <c r="HMY65" s="438"/>
      <c r="HMZ65" s="438"/>
      <c r="HNA65" s="438"/>
      <c r="HNB65" s="438"/>
      <c r="HNC65" s="438"/>
      <c r="HND65" s="438"/>
      <c r="HNE65" s="438"/>
      <c r="HNF65" s="438"/>
      <c r="HNG65" s="438"/>
      <c r="HNH65" s="438"/>
      <c r="HNI65" s="438"/>
      <c r="HNJ65" s="438"/>
      <c r="HNK65" s="438"/>
      <c r="HNL65" s="438"/>
      <c r="HNM65" s="438"/>
      <c r="HNN65" s="438"/>
      <c r="HNO65" s="438"/>
      <c r="HNP65" s="438"/>
      <c r="HNQ65" s="438"/>
      <c r="HNR65" s="438"/>
      <c r="HNS65" s="438"/>
      <c r="HNT65" s="438"/>
      <c r="HNU65" s="438"/>
      <c r="HNV65" s="438"/>
      <c r="HNW65" s="438"/>
      <c r="HNX65" s="438"/>
      <c r="HNY65" s="438"/>
      <c r="HNZ65" s="438"/>
      <c r="HOA65" s="438"/>
      <c r="HOB65" s="438"/>
      <c r="HOC65" s="438"/>
      <c r="HOD65" s="438"/>
      <c r="HOE65" s="438"/>
      <c r="HOF65" s="438"/>
      <c r="HOG65" s="438"/>
      <c r="HOH65" s="438"/>
      <c r="HOI65" s="438"/>
      <c r="HOJ65" s="438"/>
      <c r="HOK65" s="438"/>
      <c r="HOL65" s="438"/>
      <c r="HOM65" s="438"/>
      <c r="HON65" s="438"/>
      <c r="HOO65" s="438"/>
      <c r="HOP65" s="438"/>
      <c r="HOQ65" s="438"/>
      <c r="HOR65" s="438"/>
      <c r="HOS65" s="438"/>
      <c r="HOT65" s="438"/>
      <c r="HOU65" s="438"/>
      <c r="HOV65" s="438"/>
      <c r="HOW65" s="438"/>
      <c r="HOX65" s="438"/>
      <c r="HOY65" s="438"/>
      <c r="HOZ65" s="438"/>
      <c r="HPA65" s="438"/>
      <c r="HPB65" s="438"/>
      <c r="HPC65" s="438"/>
      <c r="HPD65" s="438"/>
      <c r="HPE65" s="438"/>
      <c r="HPF65" s="438"/>
      <c r="HPG65" s="438"/>
      <c r="HPH65" s="438"/>
      <c r="HPI65" s="438"/>
      <c r="HPJ65" s="438"/>
      <c r="HPK65" s="438"/>
      <c r="HPL65" s="438"/>
      <c r="HPM65" s="438"/>
      <c r="HPN65" s="438"/>
      <c r="HPO65" s="438"/>
      <c r="HPP65" s="438"/>
      <c r="HPQ65" s="438"/>
      <c r="HPR65" s="438"/>
      <c r="HPS65" s="438"/>
      <c r="HPT65" s="438"/>
      <c r="HPU65" s="438"/>
      <c r="HPV65" s="438"/>
      <c r="HPW65" s="438"/>
      <c r="HPX65" s="438"/>
      <c r="HPY65" s="438"/>
      <c r="HPZ65" s="438"/>
      <c r="HQA65" s="438"/>
      <c r="HQB65" s="438"/>
      <c r="HQC65" s="438"/>
      <c r="HQD65" s="438"/>
      <c r="HQE65" s="438"/>
      <c r="HQF65" s="438"/>
      <c r="HQG65" s="438"/>
      <c r="HQH65" s="438"/>
      <c r="HQI65" s="438"/>
      <c r="HQJ65" s="438"/>
      <c r="HQK65" s="438"/>
      <c r="HQL65" s="438"/>
      <c r="HQM65" s="438"/>
      <c r="HQN65" s="438"/>
      <c r="HQO65" s="438"/>
      <c r="HQP65" s="438"/>
      <c r="HQQ65" s="438"/>
      <c r="HQR65" s="438"/>
      <c r="HQS65" s="438"/>
      <c r="HQT65" s="438"/>
      <c r="HQU65" s="438"/>
      <c r="HQV65" s="438"/>
      <c r="HQW65" s="438"/>
      <c r="HQX65" s="438"/>
      <c r="HQY65" s="438"/>
      <c r="HQZ65" s="438"/>
      <c r="HRA65" s="438"/>
      <c r="HRB65" s="438"/>
      <c r="HRC65" s="438"/>
      <c r="HRD65" s="438"/>
      <c r="HRE65" s="438"/>
      <c r="HRF65" s="438"/>
      <c r="HRG65" s="438"/>
      <c r="HRH65" s="438"/>
      <c r="HRI65" s="438"/>
      <c r="HRJ65" s="438"/>
      <c r="HRK65" s="438"/>
      <c r="HRL65" s="438"/>
      <c r="HRM65" s="438"/>
      <c r="HRN65" s="438"/>
      <c r="HRO65" s="438"/>
      <c r="HRP65" s="438"/>
      <c r="HRQ65" s="438"/>
      <c r="HRR65" s="438"/>
      <c r="HRS65" s="438"/>
      <c r="HRT65" s="438"/>
      <c r="HRU65" s="438"/>
      <c r="HRV65" s="438"/>
      <c r="HRW65" s="438"/>
      <c r="HRX65" s="438"/>
      <c r="HRY65" s="438"/>
      <c r="HRZ65" s="438"/>
      <c r="HSA65" s="438"/>
      <c r="HSB65" s="438"/>
      <c r="HSC65" s="438"/>
      <c r="HSD65" s="438"/>
      <c r="HSE65" s="438"/>
      <c r="HSF65" s="438"/>
      <c r="HSG65" s="438"/>
      <c r="HSH65" s="438"/>
      <c r="HSI65" s="438"/>
      <c r="HSJ65" s="438"/>
      <c r="HSK65" s="438"/>
      <c r="HSL65" s="438"/>
      <c r="HSM65" s="438"/>
      <c r="HSN65" s="438"/>
      <c r="HSO65" s="438"/>
      <c r="HSP65" s="438"/>
      <c r="HSQ65" s="438"/>
      <c r="HSR65" s="438"/>
      <c r="HSS65" s="438"/>
      <c r="HST65" s="438"/>
      <c r="HSU65" s="438"/>
      <c r="HSV65" s="438"/>
      <c r="HSW65" s="438"/>
      <c r="HSX65" s="438"/>
      <c r="HSY65" s="438"/>
      <c r="HSZ65" s="438"/>
      <c r="HTA65" s="438"/>
      <c r="HTB65" s="438"/>
      <c r="HTC65" s="438"/>
      <c r="HTD65" s="438"/>
      <c r="HTE65" s="438"/>
      <c r="HTF65" s="438"/>
      <c r="HTG65" s="438"/>
      <c r="HTH65" s="438"/>
      <c r="HTI65" s="438"/>
      <c r="HTJ65" s="438"/>
      <c r="HTK65" s="438"/>
      <c r="HTL65" s="438"/>
      <c r="HTM65" s="438"/>
      <c r="HTN65" s="438"/>
      <c r="HTO65" s="438"/>
      <c r="HTP65" s="438"/>
      <c r="HTQ65" s="438"/>
      <c r="HTR65" s="438"/>
      <c r="HTS65" s="438"/>
      <c r="HTT65" s="438"/>
      <c r="HTU65" s="438"/>
      <c r="HTV65" s="438"/>
      <c r="HTW65" s="438"/>
      <c r="HTX65" s="438"/>
      <c r="HTY65" s="438"/>
      <c r="HTZ65" s="438"/>
      <c r="HUA65" s="438"/>
      <c r="HUB65" s="438"/>
      <c r="HUC65" s="438"/>
      <c r="HUD65" s="438"/>
      <c r="HUE65" s="438"/>
      <c r="HUF65" s="438"/>
      <c r="HUG65" s="438"/>
      <c r="HUH65" s="438"/>
      <c r="HUI65" s="438"/>
      <c r="HUJ65" s="438"/>
      <c r="HUK65" s="438"/>
      <c r="HUL65" s="438"/>
      <c r="HUM65" s="438"/>
      <c r="HUN65" s="438"/>
      <c r="HUO65" s="438"/>
      <c r="HUP65" s="438"/>
      <c r="HUQ65" s="438"/>
      <c r="HUR65" s="438"/>
      <c r="HUS65" s="438"/>
      <c r="HUT65" s="438"/>
      <c r="HUU65" s="438"/>
      <c r="HUV65" s="438"/>
      <c r="HUW65" s="438"/>
      <c r="HUX65" s="438"/>
      <c r="HUY65" s="438"/>
      <c r="HUZ65" s="438"/>
      <c r="HVA65" s="438"/>
      <c r="HVB65" s="438"/>
      <c r="HVC65" s="438"/>
      <c r="HVD65" s="438"/>
      <c r="HVE65" s="438"/>
      <c r="HVF65" s="438"/>
      <c r="HVG65" s="438"/>
      <c r="HVH65" s="438"/>
      <c r="HVI65" s="438"/>
      <c r="HVJ65" s="438"/>
      <c r="HVK65" s="438"/>
      <c r="HVL65" s="438"/>
      <c r="HVM65" s="438"/>
      <c r="HVN65" s="438"/>
      <c r="HVO65" s="438"/>
      <c r="HVP65" s="438"/>
      <c r="HVQ65" s="438"/>
      <c r="HVR65" s="438"/>
      <c r="HVS65" s="438"/>
      <c r="HVT65" s="438"/>
      <c r="HVU65" s="438"/>
      <c r="HVV65" s="438"/>
      <c r="HVW65" s="438"/>
      <c r="HVX65" s="438"/>
      <c r="HVY65" s="438"/>
      <c r="HVZ65" s="438"/>
      <c r="HWA65" s="438"/>
      <c r="HWB65" s="438"/>
      <c r="HWC65" s="438"/>
      <c r="HWD65" s="438"/>
      <c r="HWE65" s="438"/>
      <c r="HWF65" s="438"/>
      <c r="HWG65" s="438"/>
      <c r="HWH65" s="438"/>
      <c r="HWI65" s="438"/>
      <c r="HWJ65" s="438"/>
      <c r="HWK65" s="438"/>
      <c r="HWL65" s="438"/>
      <c r="HWM65" s="438"/>
      <c r="HWN65" s="438"/>
      <c r="HWO65" s="438"/>
      <c r="HWP65" s="438"/>
      <c r="HWQ65" s="438"/>
      <c r="HWR65" s="438"/>
      <c r="HWS65" s="438"/>
      <c r="HWT65" s="438"/>
      <c r="HWU65" s="438"/>
      <c r="HWV65" s="438"/>
      <c r="HWW65" s="438"/>
      <c r="HWX65" s="438"/>
      <c r="HWY65" s="438"/>
      <c r="HWZ65" s="438"/>
      <c r="HXA65" s="438"/>
      <c r="HXB65" s="438"/>
      <c r="HXC65" s="438"/>
      <c r="HXD65" s="438"/>
      <c r="HXE65" s="438"/>
      <c r="HXF65" s="438"/>
      <c r="HXG65" s="438"/>
      <c r="HXH65" s="438"/>
      <c r="HXI65" s="438"/>
      <c r="HXJ65" s="438"/>
      <c r="HXK65" s="438"/>
      <c r="HXL65" s="438"/>
      <c r="HXM65" s="438"/>
      <c r="HXN65" s="438"/>
      <c r="HXO65" s="438"/>
      <c r="HXP65" s="438"/>
      <c r="HXQ65" s="438"/>
      <c r="HXR65" s="438"/>
      <c r="HXS65" s="438"/>
      <c r="HXT65" s="438"/>
      <c r="HXU65" s="438"/>
      <c r="HXV65" s="438"/>
      <c r="HXW65" s="438"/>
      <c r="HXX65" s="438"/>
      <c r="HXY65" s="438"/>
      <c r="HXZ65" s="438"/>
      <c r="HYA65" s="438"/>
      <c r="HYB65" s="438"/>
      <c r="HYC65" s="438"/>
      <c r="HYD65" s="438"/>
      <c r="HYE65" s="438"/>
      <c r="HYF65" s="438"/>
      <c r="HYG65" s="438"/>
      <c r="HYH65" s="438"/>
      <c r="HYI65" s="438"/>
      <c r="HYJ65" s="438"/>
      <c r="HYK65" s="438"/>
      <c r="HYL65" s="438"/>
      <c r="HYM65" s="438"/>
      <c r="HYN65" s="438"/>
      <c r="HYO65" s="438"/>
      <c r="HYP65" s="438"/>
      <c r="HYQ65" s="438"/>
      <c r="HYR65" s="438"/>
      <c r="HYS65" s="438"/>
      <c r="HYT65" s="438"/>
      <c r="HYU65" s="438"/>
      <c r="HYV65" s="438"/>
      <c r="HYW65" s="438"/>
      <c r="HYX65" s="438"/>
      <c r="HYY65" s="438"/>
      <c r="HYZ65" s="438"/>
      <c r="HZA65" s="438"/>
      <c r="HZB65" s="438"/>
      <c r="HZC65" s="438"/>
      <c r="HZD65" s="438"/>
      <c r="HZE65" s="438"/>
      <c r="HZF65" s="438"/>
      <c r="HZG65" s="438"/>
      <c r="HZH65" s="438"/>
      <c r="HZI65" s="438"/>
      <c r="HZJ65" s="438"/>
      <c r="HZK65" s="438"/>
      <c r="HZL65" s="438"/>
      <c r="HZM65" s="438"/>
      <c r="HZN65" s="438"/>
      <c r="HZO65" s="438"/>
      <c r="HZP65" s="438"/>
      <c r="HZQ65" s="438"/>
      <c r="HZR65" s="438"/>
      <c r="HZS65" s="438"/>
      <c r="HZT65" s="438"/>
      <c r="HZU65" s="438"/>
      <c r="HZV65" s="438"/>
      <c r="HZW65" s="438"/>
      <c r="HZX65" s="438"/>
      <c r="HZY65" s="438"/>
      <c r="HZZ65" s="438"/>
      <c r="IAA65" s="438"/>
      <c r="IAB65" s="438"/>
      <c r="IAC65" s="438"/>
      <c r="IAD65" s="438"/>
      <c r="IAE65" s="438"/>
      <c r="IAF65" s="438"/>
      <c r="IAG65" s="438"/>
      <c r="IAH65" s="438"/>
      <c r="IAI65" s="438"/>
      <c r="IAJ65" s="438"/>
      <c r="IAK65" s="438"/>
      <c r="IAL65" s="438"/>
      <c r="IAM65" s="438"/>
      <c r="IAN65" s="438"/>
      <c r="IAO65" s="438"/>
      <c r="IAP65" s="438"/>
      <c r="IAQ65" s="438"/>
      <c r="IAR65" s="438"/>
      <c r="IAS65" s="438"/>
      <c r="IAT65" s="438"/>
      <c r="IAU65" s="438"/>
      <c r="IAV65" s="438"/>
      <c r="IAW65" s="438"/>
      <c r="IAX65" s="438"/>
      <c r="IAY65" s="438"/>
      <c r="IAZ65" s="438"/>
      <c r="IBA65" s="438"/>
      <c r="IBB65" s="438"/>
      <c r="IBC65" s="438"/>
      <c r="IBD65" s="438"/>
      <c r="IBE65" s="438"/>
      <c r="IBF65" s="438"/>
      <c r="IBG65" s="438"/>
      <c r="IBH65" s="438"/>
      <c r="IBI65" s="438"/>
      <c r="IBJ65" s="438"/>
      <c r="IBK65" s="438"/>
      <c r="IBL65" s="438"/>
      <c r="IBM65" s="438"/>
      <c r="IBN65" s="438"/>
      <c r="IBO65" s="438"/>
      <c r="IBP65" s="438"/>
      <c r="IBQ65" s="438"/>
      <c r="IBR65" s="438"/>
      <c r="IBS65" s="438"/>
      <c r="IBT65" s="438"/>
      <c r="IBU65" s="438"/>
      <c r="IBV65" s="438"/>
      <c r="IBW65" s="438"/>
      <c r="IBX65" s="438"/>
      <c r="IBY65" s="438"/>
      <c r="IBZ65" s="438"/>
      <c r="ICA65" s="438"/>
      <c r="ICB65" s="438"/>
      <c r="ICC65" s="438"/>
      <c r="ICD65" s="438"/>
      <c r="ICE65" s="438"/>
      <c r="ICF65" s="438"/>
      <c r="ICG65" s="438"/>
      <c r="ICH65" s="438"/>
      <c r="ICI65" s="438"/>
      <c r="ICJ65" s="438"/>
      <c r="ICK65" s="438"/>
      <c r="ICL65" s="438"/>
      <c r="ICM65" s="438"/>
      <c r="ICN65" s="438"/>
      <c r="ICO65" s="438"/>
      <c r="ICP65" s="438"/>
      <c r="ICQ65" s="438"/>
      <c r="ICR65" s="438"/>
      <c r="ICS65" s="438"/>
      <c r="ICT65" s="438"/>
      <c r="ICU65" s="438"/>
      <c r="ICV65" s="438"/>
      <c r="ICW65" s="438"/>
      <c r="ICX65" s="438"/>
      <c r="ICY65" s="438"/>
      <c r="ICZ65" s="438"/>
      <c r="IDA65" s="438"/>
      <c r="IDB65" s="438"/>
      <c r="IDC65" s="438"/>
      <c r="IDD65" s="438"/>
      <c r="IDE65" s="438"/>
      <c r="IDF65" s="438"/>
      <c r="IDG65" s="438"/>
      <c r="IDH65" s="438"/>
      <c r="IDI65" s="438"/>
      <c r="IDJ65" s="438"/>
      <c r="IDK65" s="438"/>
      <c r="IDL65" s="438"/>
      <c r="IDM65" s="438"/>
      <c r="IDN65" s="438"/>
      <c r="IDO65" s="438"/>
      <c r="IDP65" s="438"/>
      <c r="IDQ65" s="438"/>
      <c r="IDR65" s="438"/>
      <c r="IDS65" s="438"/>
      <c r="IDT65" s="438"/>
      <c r="IDU65" s="438"/>
      <c r="IDV65" s="438"/>
      <c r="IDW65" s="438"/>
      <c r="IDX65" s="438"/>
      <c r="IDY65" s="438"/>
      <c r="IDZ65" s="438"/>
      <c r="IEA65" s="438"/>
      <c r="IEB65" s="438"/>
      <c r="IEC65" s="438"/>
      <c r="IED65" s="438"/>
      <c r="IEE65" s="438"/>
      <c r="IEF65" s="438"/>
      <c r="IEG65" s="438"/>
      <c r="IEH65" s="438"/>
      <c r="IEI65" s="438"/>
      <c r="IEJ65" s="438"/>
      <c r="IEK65" s="438"/>
      <c r="IEL65" s="438"/>
      <c r="IEM65" s="438"/>
      <c r="IEN65" s="438"/>
      <c r="IEO65" s="438"/>
      <c r="IEP65" s="438"/>
      <c r="IEQ65" s="438"/>
      <c r="IER65" s="438"/>
      <c r="IES65" s="438"/>
      <c r="IET65" s="438"/>
      <c r="IEU65" s="438"/>
      <c r="IEV65" s="438"/>
      <c r="IEW65" s="438"/>
      <c r="IEX65" s="438"/>
      <c r="IEY65" s="438"/>
      <c r="IEZ65" s="438"/>
      <c r="IFA65" s="438"/>
      <c r="IFB65" s="438"/>
      <c r="IFC65" s="438"/>
      <c r="IFD65" s="438"/>
      <c r="IFE65" s="438"/>
      <c r="IFF65" s="438"/>
      <c r="IFG65" s="438"/>
      <c r="IFH65" s="438"/>
      <c r="IFI65" s="438"/>
      <c r="IFJ65" s="438"/>
      <c r="IFK65" s="438"/>
      <c r="IFL65" s="438"/>
      <c r="IFM65" s="438"/>
      <c r="IFN65" s="438"/>
      <c r="IFO65" s="438"/>
      <c r="IFP65" s="438"/>
      <c r="IFQ65" s="438"/>
      <c r="IFR65" s="438"/>
      <c r="IFS65" s="438"/>
      <c r="IFT65" s="438"/>
      <c r="IFU65" s="438"/>
      <c r="IFV65" s="438"/>
      <c r="IFW65" s="438"/>
      <c r="IFX65" s="438"/>
      <c r="IFY65" s="438"/>
      <c r="IFZ65" s="438"/>
      <c r="IGA65" s="438"/>
      <c r="IGB65" s="438"/>
      <c r="IGC65" s="438"/>
      <c r="IGD65" s="438"/>
      <c r="IGE65" s="438"/>
      <c r="IGF65" s="438"/>
      <c r="IGG65" s="438"/>
      <c r="IGH65" s="438"/>
      <c r="IGI65" s="438"/>
      <c r="IGJ65" s="438"/>
      <c r="IGK65" s="438"/>
      <c r="IGL65" s="438"/>
      <c r="IGM65" s="438"/>
      <c r="IGN65" s="438"/>
      <c r="IGO65" s="438"/>
      <c r="IGP65" s="438"/>
      <c r="IGQ65" s="438"/>
      <c r="IGR65" s="438"/>
      <c r="IGS65" s="438"/>
      <c r="IGT65" s="438"/>
      <c r="IGU65" s="438"/>
      <c r="IGV65" s="438"/>
      <c r="IGW65" s="438"/>
      <c r="IGX65" s="438"/>
      <c r="IGY65" s="438"/>
      <c r="IGZ65" s="438"/>
      <c r="IHA65" s="438"/>
      <c r="IHB65" s="438"/>
      <c r="IHC65" s="438"/>
      <c r="IHD65" s="438"/>
      <c r="IHE65" s="438"/>
      <c r="IHF65" s="438"/>
      <c r="IHG65" s="438"/>
      <c r="IHH65" s="438"/>
      <c r="IHI65" s="438"/>
      <c r="IHJ65" s="438"/>
      <c r="IHK65" s="438"/>
      <c r="IHL65" s="438"/>
      <c r="IHM65" s="438"/>
      <c r="IHN65" s="438"/>
      <c r="IHO65" s="438"/>
      <c r="IHP65" s="438"/>
      <c r="IHQ65" s="438"/>
      <c r="IHR65" s="438"/>
      <c r="IHS65" s="438"/>
      <c r="IHT65" s="438"/>
      <c r="IHU65" s="438"/>
      <c r="IHV65" s="438"/>
      <c r="IHW65" s="438"/>
      <c r="IHX65" s="438"/>
      <c r="IHY65" s="438"/>
      <c r="IHZ65" s="438"/>
      <c r="IIA65" s="438"/>
      <c r="IIB65" s="438"/>
      <c r="IIC65" s="438"/>
      <c r="IID65" s="438"/>
      <c r="IIE65" s="438"/>
      <c r="IIF65" s="438"/>
      <c r="IIG65" s="438"/>
      <c r="IIH65" s="438"/>
      <c r="III65" s="438"/>
      <c r="IIJ65" s="438"/>
      <c r="IIK65" s="438"/>
      <c r="IIL65" s="438"/>
      <c r="IIM65" s="438"/>
      <c r="IIN65" s="438"/>
      <c r="IIO65" s="438"/>
      <c r="IIP65" s="438"/>
      <c r="IIQ65" s="438"/>
      <c r="IIR65" s="438"/>
      <c r="IIS65" s="438"/>
      <c r="IIT65" s="438"/>
      <c r="IIU65" s="438"/>
      <c r="IIV65" s="438"/>
      <c r="IIW65" s="438"/>
      <c r="IIX65" s="438"/>
      <c r="IIY65" s="438"/>
      <c r="IIZ65" s="438"/>
      <c r="IJA65" s="438"/>
      <c r="IJB65" s="438"/>
      <c r="IJC65" s="438"/>
      <c r="IJD65" s="438"/>
      <c r="IJE65" s="438"/>
      <c r="IJF65" s="438"/>
      <c r="IJG65" s="438"/>
      <c r="IJH65" s="438"/>
      <c r="IJI65" s="438"/>
      <c r="IJJ65" s="438"/>
      <c r="IJK65" s="438"/>
      <c r="IJL65" s="438"/>
      <c r="IJM65" s="438"/>
      <c r="IJN65" s="438"/>
      <c r="IJO65" s="438"/>
      <c r="IJP65" s="438"/>
      <c r="IJQ65" s="438"/>
      <c r="IJR65" s="438"/>
      <c r="IJS65" s="438"/>
      <c r="IJT65" s="438"/>
      <c r="IJU65" s="438"/>
      <c r="IJV65" s="438"/>
      <c r="IJW65" s="438"/>
      <c r="IJX65" s="438"/>
      <c r="IJY65" s="438"/>
      <c r="IJZ65" s="438"/>
      <c r="IKA65" s="438"/>
      <c r="IKB65" s="438"/>
      <c r="IKC65" s="438"/>
      <c r="IKD65" s="438"/>
      <c r="IKE65" s="438"/>
      <c r="IKF65" s="438"/>
      <c r="IKG65" s="438"/>
      <c r="IKH65" s="438"/>
      <c r="IKI65" s="438"/>
      <c r="IKJ65" s="438"/>
      <c r="IKK65" s="438"/>
      <c r="IKL65" s="438"/>
      <c r="IKM65" s="438"/>
      <c r="IKN65" s="438"/>
      <c r="IKO65" s="438"/>
      <c r="IKP65" s="438"/>
      <c r="IKQ65" s="438"/>
      <c r="IKR65" s="438"/>
      <c r="IKS65" s="438"/>
      <c r="IKT65" s="438"/>
      <c r="IKU65" s="438"/>
      <c r="IKV65" s="438"/>
      <c r="IKW65" s="438"/>
      <c r="IKX65" s="438"/>
      <c r="IKY65" s="438"/>
      <c r="IKZ65" s="438"/>
      <c r="ILA65" s="438"/>
      <c r="ILB65" s="438"/>
      <c r="ILC65" s="438"/>
      <c r="ILD65" s="438"/>
      <c r="ILE65" s="438"/>
      <c r="ILF65" s="438"/>
      <c r="ILG65" s="438"/>
      <c r="ILH65" s="438"/>
      <c r="ILI65" s="438"/>
      <c r="ILJ65" s="438"/>
      <c r="ILK65" s="438"/>
      <c r="ILL65" s="438"/>
      <c r="ILM65" s="438"/>
      <c r="ILN65" s="438"/>
      <c r="ILO65" s="438"/>
      <c r="ILP65" s="438"/>
      <c r="ILQ65" s="438"/>
      <c r="ILR65" s="438"/>
      <c r="ILS65" s="438"/>
      <c r="ILT65" s="438"/>
      <c r="ILU65" s="438"/>
      <c r="ILV65" s="438"/>
      <c r="ILW65" s="438"/>
      <c r="ILX65" s="438"/>
      <c r="ILY65" s="438"/>
      <c r="ILZ65" s="438"/>
      <c r="IMA65" s="438"/>
      <c r="IMB65" s="438"/>
      <c r="IMC65" s="438"/>
      <c r="IMD65" s="438"/>
      <c r="IME65" s="438"/>
      <c r="IMF65" s="438"/>
      <c r="IMG65" s="438"/>
      <c r="IMH65" s="438"/>
      <c r="IMI65" s="438"/>
      <c r="IMJ65" s="438"/>
      <c r="IMK65" s="438"/>
      <c r="IML65" s="438"/>
      <c r="IMM65" s="438"/>
      <c r="IMN65" s="438"/>
      <c r="IMO65" s="438"/>
      <c r="IMP65" s="438"/>
      <c r="IMQ65" s="438"/>
      <c r="IMR65" s="438"/>
      <c r="IMS65" s="438"/>
      <c r="IMT65" s="438"/>
      <c r="IMU65" s="438"/>
      <c r="IMV65" s="438"/>
      <c r="IMW65" s="438"/>
      <c r="IMX65" s="438"/>
      <c r="IMY65" s="438"/>
      <c r="IMZ65" s="438"/>
      <c r="INA65" s="438"/>
      <c r="INB65" s="438"/>
      <c r="INC65" s="438"/>
      <c r="IND65" s="438"/>
      <c r="INE65" s="438"/>
      <c r="INF65" s="438"/>
      <c r="ING65" s="438"/>
      <c r="INH65" s="438"/>
      <c r="INI65" s="438"/>
      <c r="INJ65" s="438"/>
      <c r="INK65" s="438"/>
      <c r="INL65" s="438"/>
      <c r="INM65" s="438"/>
      <c r="INN65" s="438"/>
      <c r="INO65" s="438"/>
      <c r="INP65" s="438"/>
      <c r="INQ65" s="438"/>
      <c r="INR65" s="438"/>
      <c r="INS65" s="438"/>
      <c r="INT65" s="438"/>
      <c r="INU65" s="438"/>
      <c r="INV65" s="438"/>
      <c r="INW65" s="438"/>
      <c r="INX65" s="438"/>
      <c r="INY65" s="438"/>
      <c r="INZ65" s="438"/>
      <c r="IOA65" s="438"/>
      <c r="IOB65" s="438"/>
      <c r="IOC65" s="438"/>
      <c r="IOD65" s="438"/>
      <c r="IOE65" s="438"/>
      <c r="IOF65" s="438"/>
      <c r="IOG65" s="438"/>
      <c r="IOH65" s="438"/>
      <c r="IOI65" s="438"/>
      <c r="IOJ65" s="438"/>
      <c r="IOK65" s="438"/>
      <c r="IOL65" s="438"/>
      <c r="IOM65" s="438"/>
      <c r="ION65" s="438"/>
      <c r="IOO65" s="438"/>
      <c r="IOP65" s="438"/>
      <c r="IOQ65" s="438"/>
      <c r="IOR65" s="438"/>
      <c r="IOS65" s="438"/>
      <c r="IOT65" s="438"/>
      <c r="IOU65" s="438"/>
      <c r="IOV65" s="438"/>
      <c r="IOW65" s="438"/>
      <c r="IOX65" s="438"/>
      <c r="IOY65" s="438"/>
      <c r="IOZ65" s="438"/>
      <c r="IPA65" s="438"/>
      <c r="IPB65" s="438"/>
      <c r="IPC65" s="438"/>
      <c r="IPD65" s="438"/>
      <c r="IPE65" s="438"/>
      <c r="IPF65" s="438"/>
      <c r="IPG65" s="438"/>
      <c r="IPH65" s="438"/>
      <c r="IPI65" s="438"/>
      <c r="IPJ65" s="438"/>
      <c r="IPK65" s="438"/>
      <c r="IPL65" s="438"/>
      <c r="IPM65" s="438"/>
      <c r="IPN65" s="438"/>
      <c r="IPO65" s="438"/>
      <c r="IPP65" s="438"/>
      <c r="IPQ65" s="438"/>
      <c r="IPR65" s="438"/>
      <c r="IPS65" s="438"/>
      <c r="IPT65" s="438"/>
      <c r="IPU65" s="438"/>
      <c r="IPV65" s="438"/>
      <c r="IPW65" s="438"/>
      <c r="IPX65" s="438"/>
      <c r="IPY65" s="438"/>
      <c r="IPZ65" s="438"/>
      <c r="IQA65" s="438"/>
      <c r="IQB65" s="438"/>
      <c r="IQC65" s="438"/>
      <c r="IQD65" s="438"/>
      <c r="IQE65" s="438"/>
      <c r="IQF65" s="438"/>
      <c r="IQG65" s="438"/>
      <c r="IQH65" s="438"/>
      <c r="IQI65" s="438"/>
      <c r="IQJ65" s="438"/>
      <c r="IQK65" s="438"/>
      <c r="IQL65" s="438"/>
      <c r="IQM65" s="438"/>
      <c r="IQN65" s="438"/>
      <c r="IQO65" s="438"/>
      <c r="IQP65" s="438"/>
      <c r="IQQ65" s="438"/>
      <c r="IQR65" s="438"/>
      <c r="IQS65" s="438"/>
      <c r="IQT65" s="438"/>
      <c r="IQU65" s="438"/>
      <c r="IQV65" s="438"/>
      <c r="IQW65" s="438"/>
      <c r="IQX65" s="438"/>
      <c r="IQY65" s="438"/>
      <c r="IQZ65" s="438"/>
      <c r="IRA65" s="438"/>
      <c r="IRB65" s="438"/>
      <c r="IRC65" s="438"/>
      <c r="IRD65" s="438"/>
      <c r="IRE65" s="438"/>
      <c r="IRF65" s="438"/>
      <c r="IRG65" s="438"/>
      <c r="IRH65" s="438"/>
      <c r="IRI65" s="438"/>
      <c r="IRJ65" s="438"/>
      <c r="IRK65" s="438"/>
      <c r="IRL65" s="438"/>
      <c r="IRM65" s="438"/>
      <c r="IRN65" s="438"/>
      <c r="IRO65" s="438"/>
      <c r="IRP65" s="438"/>
      <c r="IRQ65" s="438"/>
      <c r="IRR65" s="438"/>
      <c r="IRS65" s="438"/>
      <c r="IRT65" s="438"/>
      <c r="IRU65" s="438"/>
      <c r="IRV65" s="438"/>
      <c r="IRW65" s="438"/>
      <c r="IRX65" s="438"/>
      <c r="IRY65" s="438"/>
      <c r="IRZ65" s="438"/>
      <c r="ISA65" s="438"/>
      <c r="ISB65" s="438"/>
      <c r="ISC65" s="438"/>
      <c r="ISD65" s="438"/>
      <c r="ISE65" s="438"/>
      <c r="ISF65" s="438"/>
      <c r="ISG65" s="438"/>
      <c r="ISH65" s="438"/>
      <c r="ISI65" s="438"/>
      <c r="ISJ65" s="438"/>
      <c r="ISK65" s="438"/>
      <c r="ISL65" s="438"/>
      <c r="ISM65" s="438"/>
      <c r="ISN65" s="438"/>
      <c r="ISO65" s="438"/>
      <c r="ISP65" s="438"/>
      <c r="ISQ65" s="438"/>
      <c r="ISR65" s="438"/>
      <c r="ISS65" s="438"/>
      <c r="IST65" s="438"/>
      <c r="ISU65" s="438"/>
      <c r="ISV65" s="438"/>
      <c r="ISW65" s="438"/>
      <c r="ISX65" s="438"/>
      <c r="ISY65" s="438"/>
      <c r="ISZ65" s="438"/>
      <c r="ITA65" s="438"/>
      <c r="ITB65" s="438"/>
      <c r="ITC65" s="438"/>
      <c r="ITD65" s="438"/>
      <c r="ITE65" s="438"/>
      <c r="ITF65" s="438"/>
      <c r="ITG65" s="438"/>
      <c r="ITH65" s="438"/>
      <c r="ITI65" s="438"/>
      <c r="ITJ65" s="438"/>
      <c r="ITK65" s="438"/>
      <c r="ITL65" s="438"/>
      <c r="ITM65" s="438"/>
      <c r="ITN65" s="438"/>
      <c r="ITO65" s="438"/>
      <c r="ITP65" s="438"/>
      <c r="ITQ65" s="438"/>
      <c r="ITR65" s="438"/>
      <c r="ITS65" s="438"/>
      <c r="ITT65" s="438"/>
      <c r="ITU65" s="438"/>
      <c r="ITV65" s="438"/>
      <c r="ITW65" s="438"/>
      <c r="ITX65" s="438"/>
      <c r="ITY65" s="438"/>
      <c r="ITZ65" s="438"/>
      <c r="IUA65" s="438"/>
      <c r="IUB65" s="438"/>
      <c r="IUC65" s="438"/>
      <c r="IUD65" s="438"/>
      <c r="IUE65" s="438"/>
      <c r="IUF65" s="438"/>
      <c r="IUG65" s="438"/>
      <c r="IUH65" s="438"/>
      <c r="IUI65" s="438"/>
      <c r="IUJ65" s="438"/>
      <c r="IUK65" s="438"/>
      <c r="IUL65" s="438"/>
      <c r="IUM65" s="438"/>
      <c r="IUN65" s="438"/>
      <c r="IUO65" s="438"/>
      <c r="IUP65" s="438"/>
      <c r="IUQ65" s="438"/>
      <c r="IUR65" s="438"/>
      <c r="IUS65" s="438"/>
      <c r="IUT65" s="438"/>
      <c r="IUU65" s="438"/>
      <c r="IUV65" s="438"/>
      <c r="IUW65" s="438"/>
      <c r="IUX65" s="438"/>
      <c r="IUY65" s="438"/>
      <c r="IUZ65" s="438"/>
      <c r="IVA65" s="438"/>
      <c r="IVB65" s="438"/>
      <c r="IVC65" s="438"/>
      <c r="IVD65" s="438"/>
      <c r="IVE65" s="438"/>
      <c r="IVF65" s="438"/>
      <c r="IVG65" s="438"/>
      <c r="IVH65" s="438"/>
      <c r="IVI65" s="438"/>
      <c r="IVJ65" s="438"/>
      <c r="IVK65" s="438"/>
      <c r="IVL65" s="438"/>
      <c r="IVM65" s="438"/>
      <c r="IVN65" s="438"/>
      <c r="IVO65" s="438"/>
      <c r="IVP65" s="438"/>
      <c r="IVQ65" s="438"/>
      <c r="IVR65" s="438"/>
      <c r="IVS65" s="438"/>
      <c r="IVT65" s="438"/>
      <c r="IVU65" s="438"/>
      <c r="IVV65" s="438"/>
      <c r="IVW65" s="438"/>
      <c r="IVX65" s="438"/>
      <c r="IVY65" s="438"/>
      <c r="IVZ65" s="438"/>
      <c r="IWA65" s="438"/>
      <c r="IWB65" s="438"/>
      <c r="IWC65" s="438"/>
      <c r="IWD65" s="438"/>
      <c r="IWE65" s="438"/>
      <c r="IWF65" s="438"/>
      <c r="IWG65" s="438"/>
      <c r="IWH65" s="438"/>
      <c r="IWI65" s="438"/>
      <c r="IWJ65" s="438"/>
      <c r="IWK65" s="438"/>
      <c r="IWL65" s="438"/>
      <c r="IWM65" s="438"/>
      <c r="IWN65" s="438"/>
      <c r="IWO65" s="438"/>
      <c r="IWP65" s="438"/>
      <c r="IWQ65" s="438"/>
      <c r="IWR65" s="438"/>
      <c r="IWS65" s="438"/>
      <c r="IWT65" s="438"/>
      <c r="IWU65" s="438"/>
      <c r="IWV65" s="438"/>
      <c r="IWW65" s="438"/>
      <c r="IWX65" s="438"/>
      <c r="IWY65" s="438"/>
      <c r="IWZ65" s="438"/>
      <c r="IXA65" s="438"/>
      <c r="IXB65" s="438"/>
      <c r="IXC65" s="438"/>
      <c r="IXD65" s="438"/>
      <c r="IXE65" s="438"/>
      <c r="IXF65" s="438"/>
      <c r="IXG65" s="438"/>
      <c r="IXH65" s="438"/>
      <c r="IXI65" s="438"/>
      <c r="IXJ65" s="438"/>
      <c r="IXK65" s="438"/>
      <c r="IXL65" s="438"/>
      <c r="IXM65" s="438"/>
      <c r="IXN65" s="438"/>
      <c r="IXO65" s="438"/>
      <c r="IXP65" s="438"/>
      <c r="IXQ65" s="438"/>
      <c r="IXR65" s="438"/>
      <c r="IXS65" s="438"/>
      <c r="IXT65" s="438"/>
      <c r="IXU65" s="438"/>
      <c r="IXV65" s="438"/>
      <c r="IXW65" s="438"/>
      <c r="IXX65" s="438"/>
      <c r="IXY65" s="438"/>
      <c r="IXZ65" s="438"/>
      <c r="IYA65" s="438"/>
      <c r="IYB65" s="438"/>
      <c r="IYC65" s="438"/>
      <c r="IYD65" s="438"/>
      <c r="IYE65" s="438"/>
      <c r="IYF65" s="438"/>
      <c r="IYG65" s="438"/>
      <c r="IYH65" s="438"/>
      <c r="IYI65" s="438"/>
      <c r="IYJ65" s="438"/>
      <c r="IYK65" s="438"/>
      <c r="IYL65" s="438"/>
      <c r="IYM65" s="438"/>
      <c r="IYN65" s="438"/>
      <c r="IYO65" s="438"/>
      <c r="IYP65" s="438"/>
      <c r="IYQ65" s="438"/>
      <c r="IYR65" s="438"/>
      <c r="IYS65" s="438"/>
      <c r="IYT65" s="438"/>
      <c r="IYU65" s="438"/>
      <c r="IYV65" s="438"/>
      <c r="IYW65" s="438"/>
      <c r="IYX65" s="438"/>
      <c r="IYY65" s="438"/>
      <c r="IYZ65" s="438"/>
      <c r="IZA65" s="438"/>
      <c r="IZB65" s="438"/>
      <c r="IZC65" s="438"/>
      <c r="IZD65" s="438"/>
      <c r="IZE65" s="438"/>
      <c r="IZF65" s="438"/>
      <c r="IZG65" s="438"/>
      <c r="IZH65" s="438"/>
      <c r="IZI65" s="438"/>
      <c r="IZJ65" s="438"/>
      <c r="IZK65" s="438"/>
      <c r="IZL65" s="438"/>
      <c r="IZM65" s="438"/>
      <c r="IZN65" s="438"/>
      <c r="IZO65" s="438"/>
      <c r="IZP65" s="438"/>
      <c r="IZQ65" s="438"/>
      <c r="IZR65" s="438"/>
      <c r="IZS65" s="438"/>
      <c r="IZT65" s="438"/>
      <c r="IZU65" s="438"/>
      <c r="IZV65" s="438"/>
      <c r="IZW65" s="438"/>
      <c r="IZX65" s="438"/>
      <c r="IZY65" s="438"/>
      <c r="IZZ65" s="438"/>
      <c r="JAA65" s="438"/>
      <c r="JAB65" s="438"/>
      <c r="JAC65" s="438"/>
      <c r="JAD65" s="438"/>
      <c r="JAE65" s="438"/>
      <c r="JAF65" s="438"/>
      <c r="JAG65" s="438"/>
      <c r="JAH65" s="438"/>
      <c r="JAI65" s="438"/>
      <c r="JAJ65" s="438"/>
      <c r="JAK65" s="438"/>
      <c r="JAL65" s="438"/>
      <c r="JAM65" s="438"/>
      <c r="JAN65" s="438"/>
      <c r="JAO65" s="438"/>
      <c r="JAP65" s="438"/>
      <c r="JAQ65" s="438"/>
      <c r="JAR65" s="438"/>
      <c r="JAS65" s="438"/>
      <c r="JAT65" s="438"/>
      <c r="JAU65" s="438"/>
      <c r="JAV65" s="438"/>
      <c r="JAW65" s="438"/>
      <c r="JAX65" s="438"/>
      <c r="JAY65" s="438"/>
      <c r="JAZ65" s="438"/>
      <c r="JBA65" s="438"/>
      <c r="JBB65" s="438"/>
      <c r="JBC65" s="438"/>
      <c r="JBD65" s="438"/>
      <c r="JBE65" s="438"/>
      <c r="JBF65" s="438"/>
      <c r="JBG65" s="438"/>
      <c r="JBH65" s="438"/>
      <c r="JBI65" s="438"/>
      <c r="JBJ65" s="438"/>
      <c r="JBK65" s="438"/>
      <c r="JBL65" s="438"/>
      <c r="JBM65" s="438"/>
      <c r="JBN65" s="438"/>
      <c r="JBO65" s="438"/>
      <c r="JBP65" s="438"/>
      <c r="JBQ65" s="438"/>
      <c r="JBR65" s="438"/>
      <c r="JBS65" s="438"/>
      <c r="JBT65" s="438"/>
      <c r="JBU65" s="438"/>
      <c r="JBV65" s="438"/>
      <c r="JBW65" s="438"/>
      <c r="JBX65" s="438"/>
      <c r="JBY65" s="438"/>
      <c r="JBZ65" s="438"/>
      <c r="JCA65" s="438"/>
      <c r="JCB65" s="438"/>
      <c r="JCC65" s="438"/>
      <c r="JCD65" s="438"/>
      <c r="JCE65" s="438"/>
      <c r="JCF65" s="438"/>
      <c r="JCG65" s="438"/>
      <c r="JCH65" s="438"/>
      <c r="JCI65" s="438"/>
      <c r="JCJ65" s="438"/>
      <c r="JCK65" s="438"/>
      <c r="JCL65" s="438"/>
      <c r="JCM65" s="438"/>
      <c r="JCN65" s="438"/>
      <c r="JCO65" s="438"/>
      <c r="JCP65" s="438"/>
      <c r="JCQ65" s="438"/>
      <c r="JCR65" s="438"/>
      <c r="JCS65" s="438"/>
      <c r="JCT65" s="438"/>
      <c r="JCU65" s="438"/>
      <c r="JCV65" s="438"/>
      <c r="JCW65" s="438"/>
      <c r="JCX65" s="438"/>
      <c r="JCY65" s="438"/>
      <c r="JCZ65" s="438"/>
      <c r="JDA65" s="438"/>
      <c r="JDB65" s="438"/>
      <c r="JDC65" s="438"/>
      <c r="JDD65" s="438"/>
      <c r="JDE65" s="438"/>
      <c r="JDF65" s="438"/>
      <c r="JDG65" s="438"/>
      <c r="JDH65" s="438"/>
      <c r="JDI65" s="438"/>
      <c r="JDJ65" s="438"/>
      <c r="JDK65" s="438"/>
      <c r="JDL65" s="438"/>
      <c r="JDM65" s="438"/>
      <c r="JDN65" s="438"/>
      <c r="JDO65" s="438"/>
      <c r="JDP65" s="438"/>
      <c r="JDQ65" s="438"/>
      <c r="JDR65" s="438"/>
      <c r="JDS65" s="438"/>
      <c r="JDT65" s="438"/>
      <c r="JDU65" s="438"/>
      <c r="JDV65" s="438"/>
      <c r="JDW65" s="438"/>
      <c r="JDX65" s="438"/>
      <c r="JDY65" s="438"/>
      <c r="JDZ65" s="438"/>
      <c r="JEA65" s="438"/>
      <c r="JEB65" s="438"/>
      <c r="JEC65" s="438"/>
      <c r="JED65" s="438"/>
      <c r="JEE65" s="438"/>
      <c r="JEF65" s="438"/>
      <c r="JEG65" s="438"/>
      <c r="JEH65" s="438"/>
      <c r="JEI65" s="438"/>
      <c r="JEJ65" s="438"/>
      <c r="JEK65" s="438"/>
      <c r="JEL65" s="438"/>
      <c r="JEM65" s="438"/>
      <c r="JEN65" s="438"/>
      <c r="JEO65" s="438"/>
      <c r="JEP65" s="438"/>
      <c r="JEQ65" s="438"/>
      <c r="JER65" s="438"/>
      <c r="JES65" s="438"/>
      <c r="JET65" s="438"/>
      <c r="JEU65" s="438"/>
      <c r="JEV65" s="438"/>
      <c r="JEW65" s="438"/>
      <c r="JEX65" s="438"/>
      <c r="JEY65" s="438"/>
      <c r="JEZ65" s="438"/>
      <c r="JFA65" s="438"/>
      <c r="JFB65" s="438"/>
      <c r="JFC65" s="438"/>
      <c r="JFD65" s="438"/>
      <c r="JFE65" s="438"/>
      <c r="JFF65" s="438"/>
      <c r="JFG65" s="438"/>
      <c r="JFH65" s="438"/>
      <c r="JFI65" s="438"/>
      <c r="JFJ65" s="438"/>
      <c r="JFK65" s="438"/>
      <c r="JFL65" s="438"/>
      <c r="JFM65" s="438"/>
      <c r="JFN65" s="438"/>
      <c r="JFO65" s="438"/>
      <c r="JFP65" s="438"/>
      <c r="JFQ65" s="438"/>
      <c r="JFR65" s="438"/>
      <c r="JFS65" s="438"/>
      <c r="JFT65" s="438"/>
      <c r="JFU65" s="438"/>
      <c r="JFV65" s="438"/>
      <c r="JFW65" s="438"/>
      <c r="JFX65" s="438"/>
      <c r="JFY65" s="438"/>
      <c r="JFZ65" s="438"/>
      <c r="JGA65" s="438"/>
      <c r="JGB65" s="438"/>
      <c r="JGC65" s="438"/>
      <c r="JGD65" s="438"/>
      <c r="JGE65" s="438"/>
      <c r="JGF65" s="438"/>
      <c r="JGG65" s="438"/>
      <c r="JGH65" s="438"/>
      <c r="JGI65" s="438"/>
      <c r="JGJ65" s="438"/>
      <c r="JGK65" s="438"/>
      <c r="JGL65" s="438"/>
      <c r="JGM65" s="438"/>
      <c r="JGN65" s="438"/>
      <c r="JGO65" s="438"/>
      <c r="JGP65" s="438"/>
      <c r="JGQ65" s="438"/>
      <c r="JGR65" s="438"/>
      <c r="JGS65" s="438"/>
      <c r="JGT65" s="438"/>
      <c r="JGU65" s="438"/>
      <c r="JGV65" s="438"/>
      <c r="JGW65" s="438"/>
      <c r="JGX65" s="438"/>
      <c r="JGY65" s="438"/>
      <c r="JGZ65" s="438"/>
      <c r="JHA65" s="438"/>
      <c r="JHB65" s="438"/>
      <c r="JHC65" s="438"/>
      <c r="JHD65" s="438"/>
      <c r="JHE65" s="438"/>
      <c r="JHF65" s="438"/>
      <c r="JHG65" s="438"/>
      <c r="JHH65" s="438"/>
      <c r="JHI65" s="438"/>
      <c r="JHJ65" s="438"/>
      <c r="JHK65" s="438"/>
      <c r="JHL65" s="438"/>
      <c r="JHM65" s="438"/>
      <c r="JHN65" s="438"/>
      <c r="JHO65" s="438"/>
      <c r="JHP65" s="438"/>
      <c r="JHQ65" s="438"/>
      <c r="JHR65" s="438"/>
      <c r="JHS65" s="438"/>
      <c r="JHT65" s="438"/>
      <c r="JHU65" s="438"/>
      <c r="JHV65" s="438"/>
      <c r="JHW65" s="438"/>
      <c r="JHX65" s="438"/>
      <c r="JHY65" s="438"/>
      <c r="JHZ65" s="438"/>
      <c r="JIA65" s="438"/>
      <c r="JIB65" s="438"/>
      <c r="JIC65" s="438"/>
      <c r="JID65" s="438"/>
      <c r="JIE65" s="438"/>
      <c r="JIF65" s="438"/>
      <c r="JIG65" s="438"/>
      <c r="JIH65" s="438"/>
      <c r="JII65" s="438"/>
      <c r="JIJ65" s="438"/>
      <c r="JIK65" s="438"/>
      <c r="JIL65" s="438"/>
      <c r="JIM65" s="438"/>
      <c r="JIN65" s="438"/>
      <c r="JIO65" s="438"/>
      <c r="JIP65" s="438"/>
      <c r="JIQ65" s="438"/>
      <c r="JIR65" s="438"/>
      <c r="JIS65" s="438"/>
      <c r="JIT65" s="438"/>
      <c r="JIU65" s="438"/>
      <c r="JIV65" s="438"/>
      <c r="JIW65" s="438"/>
      <c r="JIX65" s="438"/>
      <c r="JIY65" s="438"/>
      <c r="JIZ65" s="438"/>
      <c r="JJA65" s="438"/>
      <c r="JJB65" s="438"/>
      <c r="JJC65" s="438"/>
      <c r="JJD65" s="438"/>
      <c r="JJE65" s="438"/>
      <c r="JJF65" s="438"/>
      <c r="JJG65" s="438"/>
      <c r="JJH65" s="438"/>
      <c r="JJI65" s="438"/>
      <c r="JJJ65" s="438"/>
      <c r="JJK65" s="438"/>
      <c r="JJL65" s="438"/>
      <c r="JJM65" s="438"/>
      <c r="JJN65" s="438"/>
      <c r="JJO65" s="438"/>
      <c r="JJP65" s="438"/>
      <c r="JJQ65" s="438"/>
      <c r="JJR65" s="438"/>
      <c r="JJS65" s="438"/>
      <c r="JJT65" s="438"/>
      <c r="JJU65" s="438"/>
      <c r="JJV65" s="438"/>
      <c r="JJW65" s="438"/>
      <c r="JJX65" s="438"/>
      <c r="JJY65" s="438"/>
      <c r="JJZ65" s="438"/>
      <c r="JKA65" s="438"/>
      <c r="JKB65" s="438"/>
      <c r="JKC65" s="438"/>
      <c r="JKD65" s="438"/>
      <c r="JKE65" s="438"/>
      <c r="JKF65" s="438"/>
      <c r="JKG65" s="438"/>
      <c r="JKH65" s="438"/>
      <c r="JKI65" s="438"/>
      <c r="JKJ65" s="438"/>
      <c r="JKK65" s="438"/>
      <c r="JKL65" s="438"/>
      <c r="JKM65" s="438"/>
      <c r="JKN65" s="438"/>
      <c r="JKO65" s="438"/>
      <c r="JKP65" s="438"/>
      <c r="JKQ65" s="438"/>
      <c r="JKR65" s="438"/>
      <c r="JKS65" s="438"/>
      <c r="JKT65" s="438"/>
      <c r="JKU65" s="438"/>
      <c r="JKV65" s="438"/>
      <c r="JKW65" s="438"/>
      <c r="JKX65" s="438"/>
      <c r="JKY65" s="438"/>
      <c r="JKZ65" s="438"/>
      <c r="JLA65" s="438"/>
      <c r="JLB65" s="438"/>
      <c r="JLC65" s="438"/>
      <c r="JLD65" s="438"/>
      <c r="JLE65" s="438"/>
      <c r="JLF65" s="438"/>
      <c r="JLG65" s="438"/>
      <c r="JLH65" s="438"/>
      <c r="JLI65" s="438"/>
      <c r="JLJ65" s="438"/>
      <c r="JLK65" s="438"/>
      <c r="JLL65" s="438"/>
      <c r="JLM65" s="438"/>
      <c r="JLN65" s="438"/>
      <c r="JLO65" s="438"/>
      <c r="JLP65" s="438"/>
      <c r="JLQ65" s="438"/>
      <c r="JLR65" s="438"/>
      <c r="JLS65" s="438"/>
      <c r="JLT65" s="438"/>
      <c r="JLU65" s="438"/>
      <c r="JLV65" s="438"/>
      <c r="JLW65" s="438"/>
      <c r="JLX65" s="438"/>
      <c r="JLY65" s="438"/>
      <c r="JLZ65" s="438"/>
      <c r="JMA65" s="438"/>
      <c r="JMB65" s="438"/>
      <c r="JMC65" s="438"/>
      <c r="JMD65" s="438"/>
      <c r="JME65" s="438"/>
      <c r="JMF65" s="438"/>
      <c r="JMG65" s="438"/>
      <c r="JMH65" s="438"/>
      <c r="JMI65" s="438"/>
      <c r="JMJ65" s="438"/>
      <c r="JMK65" s="438"/>
      <c r="JML65" s="438"/>
      <c r="JMM65" s="438"/>
      <c r="JMN65" s="438"/>
      <c r="JMO65" s="438"/>
      <c r="JMP65" s="438"/>
      <c r="JMQ65" s="438"/>
      <c r="JMR65" s="438"/>
      <c r="JMS65" s="438"/>
      <c r="JMT65" s="438"/>
      <c r="JMU65" s="438"/>
      <c r="JMV65" s="438"/>
      <c r="JMW65" s="438"/>
      <c r="JMX65" s="438"/>
      <c r="JMY65" s="438"/>
      <c r="JMZ65" s="438"/>
      <c r="JNA65" s="438"/>
      <c r="JNB65" s="438"/>
      <c r="JNC65" s="438"/>
      <c r="JND65" s="438"/>
      <c r="JNE65" s="438"/>
      <c r="JNF65" s="438"/>
      <c r="JNG65" s="438"/>
      <c r="JNH65" s="438"/>
      <c r="JNI65" s="438"/>
      <c r="JNJ65" s="438"/>
      <c r="JNK65" s="438"/>
      <c r="JNL65" s="438"/>
      <c r="JNM65" s="438"/>
      <c r="JNN65" s="438"/>
      <c r="JNO65" s="438"/>
      <c r="JNP65" s="438"/>
      <c r="JNQ65" s="438"/>
      <c r="JNR65" s="438"/>
      <c r="JNS65" s="438"/>
      <c r="JNT65" s="438"/>
      <c r="JNU65" s="438"/>
      <c r="JNV65" s="438"/>
      <c r="JNW65" s="438"/>
      <c r="JNX65" s="438"/>
      <c r="JNY65" s="438"/>
      <c r="JNZ65" s="438"/>
      <c r="JOA65" s="438"/>
      <c r="JOB65" s="438"/>
      <c r="JOC65" s="438"/>
      <c r="JOD65" s="438"/>
      <c r="JOE65" s="438"/>
      <c r="JOF65" s="438"/>
      <c r="JOG65" s="438"/>
      <c r="JOH65" s="438"/>
      <c r="JOI65" s="438"/>
      <c r="JOJ65" s="438"/>
      <c r="JOK65" s="438"/>
      <c r="JOL65" s="438"/>
      <c r="JOM65" s="438"/>
      <c r="JON65" s="438"/>
      <c r="JOO65" s="438"/>
      <c r="JOP65" s="438"/>
      <c r="JOQ65" s="438"/>
      <c r="JOR65" s="438"/>
      <c r="JOS65" s="438"/>
      <c r="JOT65" s="438"/>
      <c r="JOU65" s="438"/>
      <c r="JOV65" s="438"/>
      <c r="JOW65" s="438"/>
      <c r="JOX65" s="438"/>
      <c r="JOY65" s="438"/>
      <c r="JOZ65" s="438"/>
      <c r="JPA65" s="438"/>
      <c r="JPB65" s="438"/>
      <c r="JPC65" s="438"/>
      <c r="JPD65" s="438"/>
      <c r="JPE65" s="438"/>
      <c r="JPF65" s="438"/>
      <c r="JPG65" s="438"/>
      <c r="JPH65" s="438"/>
      <c r="JPI65" s="438"/>
      <c r="JPJ65" s="438"/>
      <c r="JPK65" s="438"/>
      <c r="JPL65" s="438"/>
      <c r="JPM65" s="438"/>
      <c r="JPN65" s="438"/>
      <c r="JPO65" s="438"/>
      <c r="JPP65" s="438"/>
      <c r="JPQ65" s="438"/>
      <c r="JPR65" s="438"/>
      <c r="JPS65" s="438"/>
      <c r="JPT65" s="438"/>
      <c r="JPU65" s="438"/>
      <c r="JPV65" s="438"/>
      <c r="JPW65" s="438"/>
      <c r="JPX65" s="438"/>
      <c r="JPY65" s="438"/>
      <c r="JPZ65" s="438"/>
      <c r="JQA65" s="438"/>
      <c r="JQB65" s="438"/>
      <c r="JQC65" s="438"/>
      <c r="JQD65" s="438"/>
      <c r="JQE65" s="438"/>
      <c r="JQF65" s="438"/>
      <c r="JQG65" s="438"/>
      <c r="JQH65" s="438"/>
      <c r="JQI65" s="438"/>
      <c r="JQJ65" s="438"/>
      <c r="JQK65" s="438"/>
      <c r="JQL65" s="438"/>
      <c r="JQM65" s="438"/>
      <c r="JQN65" s="438"/>
      <c r="JQO65" s="438"/>
      <c r="JQP65" s="438"/>
      <c r="JQQ65" s="438"/>
      <c r="JQR65" s="438"/>
      <c r="JQS65" s="438"/>
      <c r="JQT65" s="438"/>
      <c r="JQU65" s="438"/>
      <c r="JQV65" s="438"/>
      <c r="JQW65" s="438"/>
      <c r="JQX65" s="438"/>
      <c r="JQY65" s="438"/>
      <c r="JQZ65" s="438"/>
      <c r="JRA65" s="438"/>
      <c r="JRB65" s="438"/>
      <c r="JRC65" s="438"/>
      <c r="JRD65" s="438"/>
      <c r="JRE65" s="438"/>
      <c r="JRF65" s="438"/>
      <c r="JRG65" s="438"/>
      <c r="JRH65" s="438"/>
      <c r="JRI65" s="438"/>
      <c r="JRJ65" s="438"/>
      <c r="JRK65" s="438"/>
      <c r="JRL65" s="438"/>
      <c r="JRM65" s="438"/>
      <c r="JRN65" s="438"/>
      <c r="JRO65" s="438"/>
      <c r="JRP65" s="438"/>
      <c r="JRQ65" s="438"/>
      <c r="JRR65" s="438"/>
      <c r="JRS65" s="438"/>
      <c r="JRT65" s="438"/>
      <c r="JRU65" s="438"/>
      <c r="JRV65" s="438"/>
      <c r="JRW65" s="438"/>
      <c r="JRX65" s="438"/>
      <c r="JRY65" s="438"/>
      <c r="JRZ65" s="438"/>
      <c r="JSA65" s="438"/>
      <c r="JSB65" s="438"/>
      <c r="JSC65" s="438"/>
      <c r="JSD65" s="438"/>
      <c r="JSE65" s="438"/>
      <c r="JSF65" s="438"/>
      <c r="JSG65" s="438"/>
      <c r="JSH65" s="438"/>
      <c r="JSI65" s="438"/>
      <c r="JSJ65" s="438"/>
      <c r="JSK65" s="438"/>
      <c r="JSL65" s="438"/>
      <c r="JSM65" s="438"/>
      <c r="JSN65" s="438"/>
      <c r="JSO65" s="438"/>
      <c r="JSP65" s="438"/>
      <c r="JSQ65" s="438"/>
      <c r="JSR65" s="438"/>
      <c r="JSS65" s="438"/>
      <c r="JST65" s="438"/>
      <c r="JSU65" s="438"/>
      <c r="JSV65" s="438"/>
      <c r="JSW65" s="438"/>
      <c r="JSX65" s="438"/>
      <c r="JSY65" s="438"/>
      <c r="JSZ65" s="438"/>
      <c r="JTA65" s="438"/>
      <c r="JTB65" s="438"/>
      <c r="JTC65" s="438"/>
      <c r="JTD65" s="438"/>
      <c r="JTE65" s="438"/>
      <c r="JTF65" s="438"/>
      <c r="JTG65" s="438"/>
      <c r="JTH65" s="438"/>
      <c r="JTI65" s="438"/>
      <c r="JTJ65" s="438"/>
      <c r="JTK65" s="438"/>
      <c r="JTL65" s="438"/>
      <c r="JTM65" s="438"/>
      <c r="JTN65" s="438"/>
      <c r="JTO65" s="438"/>
      <c r="JTP65" s="438"/>
      <c r="JTQ65" s="438"/>
      <c r="JTR65" s="438"/>
      <c r="JTS65" s="438"/>
      <c r="JTT65" s="438"/>
      <c r="JTU65" s="438"/>
      <c r="JTV65" s="438"/>
      <c r="JTW65" s="438"/>
      <c r="JTX65" s="438"/>
      <c r="JTY65" s="438"/>
      <c r="JTZ65" s="438"/>
      <c r="JUA65" s="438"/>
      <c r="JUB65" s="438"/>
      <c r="JUC65" s="438"/>
      <c r="JUD65" s="438"/>
      <c r="JUE65" s="438"/>
      <c r="JUF65" s="438"/>
      <c r="JUG65" s="438"/>
      <c r="JUH65" s="438"/>
      <c r="JUI65" s="438"/>
      <c r="JUJ65" s="438"/>
      <c r="JUK65" s="438"/>
      <c r="JUL65" s="438"/>
      <c r="JUM65" s="438"/>
      <c r="JUN65" s="438"/>
      <c r="JUO65" s="438"/>
      <c r="JUP65" s="438"/>
      <c r="JUQ65" s="438"/>
      <c r="JUR65" s="438"/>
      <c r="JUS65" s="438"/>
      <c r="JUT65" s="438"/>
      <c r="JUU65" s="438"/>
      <c r="JUV65" s="438"/>
      <c r="JUW65" s="438"/>
      <c r="JUX65" s="438"/>
      <c r="JUY65" s="438"/>
      <c r="JUZ65" s="438"/>
      <c r="JVA65" s="438"/>
      <c r="JVB65" s="438"/>
      <c r="JVC65" s="438"/>
      <c r="JVD65" s="438"/>
      <c r="JVE65" s="438"/>
      <c r="JVF65" s="438"/>
      <c r="JVG65" s="438"/>
      <c r="JVH65" s="438"/>
      <c r="JVI65" s="438"/>
      <c r="JVJ65" s="438"/>
      <c r="JVK65" s="438"/>
      <c r="JVL65" s="438"/>
      <c r="JVM65" s="438"/>
      <c r="JVN65" s="438"/>
      <c r="JVO65" s="438"/>
      <c r="JVP65" s="438"/>
      <c r="JVQ65" s="438"/>
      <c r="JVR65" s="438"/>
      <c r="JVS65" s="438"/>
      <c r="JVT65" s="438"/>
      <c r="JVU65" s="438"/>
      <c r="JVV65" s="438"/>
      <c r="JVW65" s="438"/>
      <c r="JVX65" s="438"/>
      <c r="JVY65" s="438"/>
      <c r="JVZ65" s="438"/>
      <c r="JWA65" s="438"/>
      <c r="JWB65" s="438"/>
      <c r="JWC65" s="438"/>
      <c r="JWD65" s="438"/>
      <c r="JWE65" s="438"/>
      <c r="JWF65" s="438"/>
      <c r="JWG65" s="438"/>
      <c r="JWH65" s="438"/>
      <c r="JWI65" s="438"/>
      <c r="JWJ65" s="438"/>
      <c r="JWK65" s="438"/>
      <c r="JWL65" s="438"/>
      <c r="JWM65" s="438"/>
      <c r="JWN65" s="438"/>
      <c r="JWO65" s="438"/>
      <c r="JWP65" s="438"/>
      <c r="JWQ65" s="438"/>
      <c r="JWR65" s="438"/>
      <c r="JWS65" s="438"/>
      <c r="JWT65" s="438"/>
      <c r="JWU65" s="438"/>
      <c r="JWV65" s="438"/>
      <c r="JWW65" s="438"/>
      <c r="JWX65" s="438"/>
      <c r="JWY65" s="438"/>
      <c r="JWZ65" s="438"/>
      <c r="JXA65" s="438"/>
      <c r="JXB65" s="438"/>
      <c r="JXC65" s="438"/>
      <c r="JXD65" s="438"/>
      <c r="JXE65" s="438"/>
      <c r="JXF65" s="438"/>
      <c r="JXG65" s="438"/>
      <c r="JXH65" s="438"/>
      <c r="JXI65" s="438"/>
      <c r="JXJ65" s="438"/>
      <c r="JXK65" s="438"/>
      <c r="JXL65" s="438"/>
      <c r="JXM65" s="438"/>
      <c r="JXN65" s="438"/>
      <c r="JXO65" s="438"/>
      <c r="JXP65" s="438"/>
      <c r="JXQ65" s="438"/>
      <c r="JXR65" s="438"/>
      <c r="JXS65" s="438"/>
      <c r="JXT65" s="438"/>
      <c r="JXU65" s="438"/>
      <c r="JXV65" s="438"/>
      <c r="JXW65" s="438"/>
      <c r="JXX65" s="438"/>
      <c r="JXY65" s="438"/>
      <c r="JXZ65" s="438"/>
      <c r="JYA65" s="438"/>
      <c r="JYB65" s="438"/>
      <c r="JYC65" s="438"/>
      <c r="JYD65" s="438"/>
      <c r="JYE65" s="438"/>
      <c r="JYF65" s="438"/>
      <c r="JYG65" s="438"/>
      <c r="JYH65" s="438"/>
      <c r="JYI65" s="438"/>
      <c r="JYJ65" s="438"/>
      <c r="JYK65" s="438"/>
      <c r="JYL65" s="438"/>
      <c r="JYM65" s="438"/>
      <c r="JYN65" s="438"/>
      <c r="JYO65" s="438"/>
      <c r="JYP65" s="438"/>
      <c r="JYQ65" s="438"/>
      <c r="JYR65" s="438"/>
      <c r="JYS65" s="438"/>
      <c r="JYT65" s="438"/>
      <c r="JYU65" s="438"/>
      <c r="JYV65" s="438"/>
      <c r="JYW65" s="438"/>
      <c r="JYX65" s="438"/>
      <c r="JYY65" s="438"/>
      <c r="JYZ65" s="438"/>
      <c r="JZA65" s="438"/>
      <c r="JZB65" s="438"/>
      <c r="JZC65" s="438"/>
      <c r="JZD65" s="438"/>
      <c r="JZE65" s="438"/>
      <c r="JZF65" s="438"/>
      <c r="JZG65" s="438"/>
      <c r="JZH65" s="438"/>
      <c r="JZI65" s="438"/>
      <c r="JZJ65" s="438"/>
      <c r="JZK65" s="438"/>
      <c r="JZL65" s="438"/>
      <c r="JZM65" s="438"/>
      <c r="JZN65" s="438"/>
      <c r="JZO65" s="438"/>
      <c r="JZP65" s="438"/>
      <c r="JZQ65" s="438"/>
      <c r="JZR65" s="438"/>
      <c r="JZS65" s="438"/>
      <c r="JZT65" s="438"/>
      <c r="JZU65" s="438"/>
      <c r="JZV65" s="438"/>
      <c r="JZW65" s="438"/>
      <c r="JZX65" s="438"/>
      <c r="JZY65" s="438"/>
      <c r="JZZ65" s="438"/>
      <c r="KAA65" s="438"/>
      <c r="KAB65" s="438"/>
      <c r="KAC65" s="438"/>
      <c r="KAD65" s="438"/>
      <c r="KAE65" s="438"/>
      <c r="KAF65" s="438"/>
      <c r="KAG65" s="438"/>
      <c r="KAH65" s="438"/>
      <c r="KAI65" s="438"/>
      <c r="KAJ65" s="438"/>
      <c r="KAK65" s="438"/>
      <c r="KAL65" s="438"/>
      <c r="KAM65" s="438"/>
      <c r="KAN65" s="438"/>
      <c r="KAO65" s="438"/>
      <c r="KAP65" s="438"/>
      <c r="KAQ65" s="438"/>
      <c r="KAR65" s="438"/>
      <c r="KAS65" s="438"/>
      <c r="KAT65" s="438"/>
      <c r="KAU65" s="438"/>
      <c r="KAV65" s="438"/>
      <c r="KAW65" s="438"/>
      <c r="KAX65" s="438"/>
      <c r="KAY65" s="438"/>
      <c r="KAZ65" s="438"/>
      <c r="KBA65" s="438"/>
      <c r="KBB65" s="438"/>
      <c r="KBC65" s="438"/>
      <c r="KBD65" s="438"/>
      <c r="KBE65" s="438"/>
      <c r="KBF65" s="438"/>
      <c r="KBG65" s="438"/>
      <c r="KBH65" s="438"/>
      <c r="KBI65" s="438"/>
      <c r="KBJ65" s="438"/>
      <c r="KBK65" s="438"/>
      <c r="KBL65" s="438"/>
      <c r="KBM65" s="438"/>
      <c r="KBN65" s="438"/>
      <c r="KBO65" s="438"/>
      <c r="KBP65" s="438"/>
      <c r="KBQ65" s="438"/>
      <c r="KBR65" s="438"/>
      <c r="KBS65" s="438"/>
      <c r="KBT65" s="438"/>
      <c r="KBU65" s="438"/>
      <c r="KBV65" s="438"/>
      <c r="KBW65" s="438"/>
      <c r="KBX65" s="438"/>
      <c r="KBY65" s="438"/>
      <c r="KBZ65" s="438"/>
      <c r="KCA65" s="438"/>
      <c r="KCB65" s="438"/>
      <c r="KCC65" s="438"/>
      <c r="KCD65" s="438"/>
      <c r="KCE65" s="438"/>
      <c r="KCF65" s="438"/>
      <c r="KCG65" s="438"/>
      <c r="KCH65" s="438"/>
      <c r="KCI65" s="438"/>
      <c r="KCJ65" s="438"/>
      <c r="KCK65" s="438"/>
      <c r="KCL65" s="438"/>
      <c r="KCM65" s="438"/>
      <c r="KCN65" s="438"/>
      <c r="KCO65" s="438"/>
      <c r="KCP65" s="438"/>
      <c r="KCQ65" s="438"/>
      <c r="KCR65" s="438"/>
      <c r="KCS65" s="438"/>
      <c r="KCT65" s="438"/>
      <c r="KCU65" s="438"/>
      <c r="KCV65" s="438"/>
      <c r="KCW65" s="438"/>
      <c r="KCX65" s="438"/>
      <c r="KCY65" s="438"/>
      <c r="KCZ65" s="438"/>
      <c r="KDA65" s="438"/>
      <c r="KDB65" s="438"/>
      <c r="KDC65" s="438"/>
      <c r="KDD65" s="438"/>
      <c r="KDE65" s="438"/>
      <c r="KDF65" s="438"/>
      <c r="KDG65" s="438"/>
      <c r="KDH65" s="438"/>
      <c r="KDI65" s="438"/>
      <c r="KDJ65" s="438"/>
      <c r="KDK65" s="438"/>
      <c r="KDL65" s="438"/>
      <c r="KDM65" s="438"/>
      <c r="KDN65" s="438"/>
      <c r="KDO65" s="438"/>
      <c r="KDP65" s="438"/>
      <c r="KDQ65" s="438"/>
      <c r="KDR65" s="438"/>
      <c r="KDS65" s="438"/>
      <c r="KDT65" s="438"/>
      <c r="KDU65" s="438"/>
      <c r="KDV65" s="438"/>
      <c r="KDW65" s="438"/>
      <c r="KDX65" s="438"/>
      <c r="KDY65" s="438"/>
      <c r="KDZ65" s="438"/>
      <c r="KEA65" s="438"/>
      <c r="KEB65" s="438"/>
      <c r="KEC65" s="438"/>
      <c r="KED65" s="438"/>
      <c r="KEE65" s="438"/>
      <c r="KEF65" s="438"/>
      <c r="KEG65" s="438"/>
      <c r="KEH65" s="438"/>
      <c r="KEI65" s="438"/>
      <c r="KEJ65" s="438"/>
      <c r="KEK65" s="438"/>
      <c r="KEL65" s="438"/>
      <c r="KEM65" s="438"/>
      <c r="KEN65" s="438"/>
      <c r="KEO65" s="438"/>
      <c r="KEP65" s="438"/>
      <c r="KEQ65" s="438"/>
      <c r="KER65" s="438"/>
      <c r="KES65" s="438"/>
      <c r="KET65" s="438"/>
      <c r="KEU65" s="438"/>
      <c r="KEV65" s="438"/>
      <c r="KEW65" s="438"/>
      <c r="KEX65" s="438"/>
      <c r="KEY65" s="438"/>
      <c r="KEZ65" s="438"/>
      <c r="KFA65" s="438"/>
      <c r="KFB65" s="438"/>
      <c r="KFC65" s="438"/>
      <c r="KFD65" s="438"/>
      <c r="KFE65" s="438"/>
      <c r="KFF65" s="438"/>
      <c r="KFG65" s="438"/>
      <c r="KFH65" s="438"/>
      <c r="KFI65" s="438"/>
      <c r="KFJ65" s="438"/>
      <c r="KFK65" s="438"/>
      <c r="KFL65" s="438"/>
      <c r="KFM65" s="438"/>
      <c r="KFN65" s="438"/>
      <c r="KFO65" s="438"/>
      <c r="KFP65" s="438"/>
      <c r="KFQ65" s="438"/>
      <c r="KFR65" s="438"/>
      <c r="KFS65" s="438"/>
      <c r="KFT65" s="438"/>
      <c r="KFU65" s="438"/>
      <c r="KFV65" s="438"/>
      <c r="KFW65" s="438"/>
      <c r="KFX65" s="438"/>
      <c r="KFY65" s="438"/>
      <c r="KFZ65" s="438"/>
      <c r="KGA65" s="438"/>
      <c r="KGB65" s="438"/>
      <c r="KGC65" s="438"/>
      <c r="KGD65" s="438"/>
      <c r="KGE65" s="438"/>
      <c r="KGF65" s="438"/>
      <c r="KGG65" s="438"/>
      <c r="KGH65" s="438"/>
      <c r="KGI65" s="438"/>
      <c r="KGJ65" s="438"/>
      <c r="KGK65" s="438"/>
      <c r="KGL65" s="438"/>
      <c r="KGM65" s="438"/>
      <c r="KGN65" s="438"/>
      <c r="KGO65" s="438"/>
      <c r="KGP65" s="438"/>
      <c r="KGQ65" s="438"/>
      <c r="KGR65" s="438"/>
      <c r="KGS65" s="438"/>
      <c r="KGT65" s="438"/>
      <c r="KGU65" s="438"/>
      <c r="KGV65" s="438"/>
      <c r="KGW65" s="438"/>
      <c r="KGX65" s="438"/>
      <c r="KGY65" s="438"/>
      <c r="KGZ65" s="438"/>
      <c r="KHA65" s="438"/>
      <c r="KHB65" s="438"/>
      <c r="KHC65" s="438"/>
      <c r="KHD65" s="438"/>
      <c r="KHE65" s="438"/>
      <c r="KHF65" s="438"/>
      <c r="KHG65" s="438"/>
      <c r="KHH65" s="438"/>
      <c r="KHI65" s="438"/>
      <c r="KHJ65" s="438"/>
      <c r="KHK65" s="438"/>
      <c r="KHL65" s="438"/>
      <c r="KHM65" s="438"/>
      <c r="KHN65" s="438"/>
      <c r="KHO65" s="438"/>
      <c r="KHP65" s="438"/>
      <c r="KHQ65" s="438"/>
      <c r="KHR65" s="438"/>
      <c r="KHS65" s="438"/>
      <c r="KHT65" s="438"/>
      <c r="KHU65" s="438"/>
      <c r="KHV65" s="438"/>
      <c r="KHW65" s="438"/>
      <c r="KHX65" s="438"/>
      <c r="KHY65" s="438"/>
      <c r="KHZ65" s="438"/>
      <c r="KIA65" s="438"/>
      <c r="KIB65" s="438"/>
      <c r="KIC65" s="438"/>
      <c r="KID65" s="438"/>
      <c r="KIE65" s="438"/>
      <c r="KIF65" s="438"/>
      <c r="KIG65" s="438"/>
      <c r="KIH65" s="438"/>
      <c r="KII65" s="438"/>
      <c r="KIJ65" s="438"/>
      <c r="KIK65" s="438"/>
      <c r="KIL65" s="438"/>
      <c r="KIM65" s="438"/>
      <c r="KIN65" s="438"/>
      <c r="KIO65" s="438"/>
      <c r="KIP65" s="438"/>
      <c r="KIQ65" s="438"/>
      <c r="KIR65" s="438"/>
      <c r="KIS65" s="438"/>
      <c r="KIT65" s="438"/>
      <c r="KIU65" s="438"/>
      <c r="KIV65" s="438"/>
      <c r="KIW65" s="438"/>
      <c r="KIX65" s="438"/>
      <c r="KIY65" s="438"/>
      <c r="KIZ65" s="438"/>
      <c r="KJA65" s="438"/>
      <c r="KJB65" s="438"/>
      <c r="KJC65" s="438"/>
      <c r="KJD65" s="438"/>
      <c r="KJE65" s="438"/>
      <c r="KJF65" s="438"/>
      <c r="KJG65" s="438"/>
      <c r="KJH65" s="438"/>
      <c r="KJI65" s="438"/>
      <c r="KJJ65" s="438"/>
      <c r="KJK65" s="438"/>
      <c r="KJL65" s="438"/>
      <c r="KJM65" s="438"/>
      <c r="KJN65" s="438"/>
      <c r="KJO65" s="438"/>
      <c r="KJP65" s="438"/>
      <c r="KJQ65" s="438"/>
      <c r="KJR65" s="438"/>
      <c r="KJS65" s="438"/>
      <c r="KJT65" s="438"/>
      <c r="KJU65" s="438"/>
      <c r="KJV65" s="438"/>
      <c r="KJW65" s="438"/>
      <c r="KJX65" s="438"/>
      <c r="KJY65" s="438"/>
      <c r="KJZ65" s="438"/>
      <c r="KKA65" s="438"/>
      <c r="KKB65" s="438"/>
      <c r="KKC65" s="438"/>
      <c r="KKD65" s="438"/>
      <c r="KKE65" s="438"/>
      <c r="KKF65" s="438"/>
      <c r="KKG65" s="438"/>
      <c r="KKH65" s="438"/>
      <c r="KKI65" s="438"/>
      <c r="KKJ65" s="438"/>
      <c r="KKK65" s="438"/>
      <c r="KKL65" s="438"/>
      <c r="KKM65" s="438"/>
      <c r="KKN65" s="438"/>
      <c r="KKO65" s="438"/>
      <c r="KKP65" s="438"/>
      <c r="KKQ65" s="438"/>
      <c r="KKR65" s="438"/>
      <c r="KKS65" s="438"/>
      <c r="KKT65" s="438"/>
      <c r="KKU65" s="438"/>
      <c r="KKV65" s="438"/>
      <c r="KKW65" s="438"/>
      <c r="KKX65" s="438"/>
      <c r="KKY65" s="438"/>
      <c r="KKZ65" s="438"/>
      <c r="KLA65" s="438"/>
      <c r="KLB65" s="438"/>
      <c r="KLC65" s="438"/>
      <c r="KLD65" s="438"/>
      <c r="KLE65" s="438"/>
      <c r="KLF65" s="438"/>
      <c r="KLG65" s="438"/>
      <c r="KLH65" s="438"/>
      <c r="KLI65" s="438"/>
      <c r="KLJ65" s="438"/>
      <c r="KLK65" s="438"/>
      <c r="KLL65" s="438"/>
      <c r="KLM65" s="438"/>
      <c r="KLN65" s="438"/>
      <c r="KLO65" s="438"/>
      <c r="KLP65" s="438"/>
      <c r="KLQ65" s="438"/>
      <c r="KLR65" s="438"/>
      <c r="KLS65" s="438"/>
      <c r="KLT65" s="438"/>
      <c r="KLU65" s="438"/>
      <c r="KLV65" s="438"/>
      <c r="KLW65" s="438"/>
      <c r="KLX65" s="438"/>
      <c r="KLY65" s="438"/>
      <c r="KLZ65" s="438"/>
      <c r="KMA65" s="438"/>
      <c r="KMB65" s="438"/>
      <c r="KMC65" s="438"/>
      <c r="KMD65" s="438"/>
      <c r="KME65" s="438"/>
      <c r="KMF65" s="438"/>
      <c r="KMG65" s="438"/>
      <c r="KMH65" s="438"/>
      <c r="KMI65" s="438"/>
      <c r="KMJ65" s="438"/>
      <c r="KMK65" s="438"/>
      <c r="KML65" s="438"/>
      <c r="KMM65" s="438"/>
      <c r="KMN65" s="438"/>
      <c r="KMO65" s="438"/>
      <c r="KMP65" s="438"/>
      <c r="KMQ65" s="438"/>
      <c r="KMR65" s="438"/>
      <c r="KMS65" s="438"/>
      <c r="KMT65" s="438"/>
      <c r="KMU65" s="438"/>
      <c r="KMV65" s="438"/>
      <c r="KMW65" s="438"/>
      <c r="KMX65" s="438"/>
      <c r="KMY65" s="438"/>
      <c r="KMZ65" s="438"/>
      <c r="KNA65" s="438"/>
      <c r="KNB65" s="438"/>
      <c r="KNC65" s="438"/>
      <c r="KND65" s="438"/>
      <c r="KNE65" s="438"/>
      <c r="KNF65" s="438"/>
      <c r="KNG65" s="438"/>
      <c r="KNH65" s="438"/>
      <c r="KNI65" s="438"/>
      <c r="KNJ65" s="438"/>
      <c r="KNK65" s="438"/>
      <c r="KNL65" s="438"/>
      <c r="KNM65" s="438"/>
      <c r="KNN65" s="438"/>
      <c r="KNO65" s="438"/>
      <c r="KNP65" s="438"/>
      <c r="KNQ65" s="438"/>
      <c r="KNR65" s="438"/>
      <c r="KNS65" s="438"/>
      <c r="KNT65" s="438"/>
      <c r="KNU65" s="438"/>
      <c r="KNV65" s="438"/>
      <c r="KNW65" s="438"/>
      <c r="KNX65" s="438"/>
      <c r="KNY65" s="438"/>
      <c r="KNZ65" s="438"/>
      <c r="KOA65" s="438"/>
      <c r="KOB65" s="438"/>
      <c r="KOC65" s="438"/>
      <c r="KOD65" s="438"/>
      <c r="KOE65" s="438"/>
      <c r="KOF65" s="438"/>
      <c r="KOG65" s="438"/>
      <c r="KOH65" s="438"/>
      <c r="KOI65" s="438"/>
      <c r="KOJ65" s="438"/>
      <c r="KOK65" s="438"/>
      <c r="KOL65" s="438"/>
      <c r="KOM65" s="438"/>
      <c r="KON65" s="438"/>
      <c r="KOO65" s="438"/>
      <c r="KOP65" s="438"/>
      <c r="KOQ65" s="438"/>
      <c r="KOR65" s="438"/>
      <c r="KOS65" s="438"/>
      <c r="KOT65" s="438"/>
      <c r="KOU65" s="438"/>
      <c r="KOV65" s="438"/>
      <c r="KOW65" s="438"/>
      <c r="KOX65" s="438"/>
      <c r="KOY65" s="438"/>
      <c r="KOZ65" s="438"/>
      <c r="KPA65" s="438"/>
      <c r="KPB65" s="438"/>
      <c r="KPC65" s="438"/>
      <c r="KPD65" s="438"/>
      <c r="KPE65" s="438"/>
      <c r="KPF65" s="438"/>
      <c r="KPG65" s="438"/>
      <c r="KPH65" s="438"/>
      <c r="KPI65" s="438"/>
      <c r="KPJ65" s="438"/>
      <c r="KPK65" s="438"/>
      <c r="KPL65" s="438"/>
      <c r="KPM65" s="438"/>
      <c r="KPN65" s="438"/>
      <c r="KPO65" s="438"/>
      <c r="KPP65" s="438"/>
      <c r="KPQ65" s="438"/>
      <c r="KPR65" s="438"/>
      <c r="KPS65" s="438"/>
      <c r="KPT65" s="438"/>
      <c r="KPU65" s="438"/>
      <c r="KPV65" s="438"/>
      <c r="KPW65" s="438"/>
      <c r="KPX65" s="438"/>
      <c r="KPY65" s="438"/>
      <c r="KPZ65" s="438"/>
      <c r="KQA65" s="438"/>
      <c r="KQB65" s="438"/>
      <c r="KQC65" s="438"/>
      <c r="KQD65" s="438"/>
      <c r="KQE65" s="438"/>
      <c r="KQF65" s="438"/>
      <c r="KQG65" s="438"/>
      <c r="KQH65" s="438"/>
      <c r="KQI65" s="438"/>
      <c r="KQJ65" s="438"/>
      <c r="KQK65" s="438"/>
      <c r="KQL65" s="438"/>
      <c r="KQM65" s="438"/>
      <c r="KQN65" s="438"/>
      <c r="KQO65" s="438"/>
      <c r="KQP65" s="438"/>
      <c r="KQQ65" s="438"/>
      <c r="KQR65" s="438"/>
      <c r="KQS65" s="438"/>
      <c r="KQT65" s="438"/>
      <c r="KQU65" s="438"/>
      <c r="KQV65" s="438"/>
      <c r="KQW65" s="438"/>
      <c r="KQX65" s="438"/>
      <c r="KQY65" s="438"/>
      <c r="KQZ65" s="438"/>
      <c r="KRA65" s="438"/>
      <c r="KRB65" s="438"/>
      <c r="KRC65" s="438"/>
      <c r="KRD65" s="438"/>
      <c r="KRE65" s="438"/>
      <c r="KRF65" s="438"/>
      <c r="KRG65" s="438"/>
      <c r="KRH65" s="438"/>
      <c r="KRI65" s="438"/>
      <c r="KRJ65" s="438"/>
      <c r="KRK65" s="438"/>
      <c r="KRL65" s="438"/>
      <c r="KRM65" s="438"/>
      <c r="KRN65" s="438"/>
      <c r="KRO65" s="438"/>
      <c r="KRP65" s="438"/>
      <c r="KRQ65" s="438"/>
      <c r="KRR65" s="438"/>
      <c r="KRS65" s="438"/>
      <c r="KRT65" s="438"/>
      <c r="KRU65" s="438"/>
      <c r="KRV65" s="438"/>
      <c r="KRW65" s="438"/>
      <c r="KRX65" s="438"/>
      <c r="KRY65" s="438"/>
      <c r="KRZ65" s="438"/>
      <c r="KSA65" s="438"/>
      <c r="KSB65" s="438"/>
      <c r="KSC65" s="438"/>
      <c r="KSD65" s="438"/>
      <c r="KSE65" s="438"/>
      <c r="KSF65" s="438"/>
      <c r="KSG65" s="438"/>
      <c r="KSH65" s="438"/>
      <c r="KSI65" s="438"/>
      <c r="KSJ65" s="438"/>
      <c r="KSK65" s="438"/>
      <c r="KSL65" s="438"/>
      <c r="KSM65" s="438"/>
      <c r="KSN65" s="438"/>
      <c r="KSO65" s="438"/>
      <c r="KSP65" s="438"/>
      <c r="KSQ65" s="438"/>
      <c r="KSR65" s="438"/>
      <c r="KSS65" s="438"/>
      <c r="KST65" s="438"/>
      <c r="KSU65" s="438"/>
      <c r="KSV65" s="438"/>
      <c r="KSW65" s="438"/>
      <c r="KSX65" s="438"/>
      <c r="KSY65" s="438"/>
      <c r="KSZ65" s="438"/>
      <c r="KTA65" s="438"/>
      <c r="KTB65" s="438"/>
      <c r="KTC65" s="438"/>
      <c r="KTD65" s="438"/>
      <c r="KTE65" s="438"/>
      <c r="KTF65" s="438"/>
      <c r="KTG65" s="438"/>
      <c r="KTH65" s="438"/>
      <c r="KTI65" s="438"/>
      <c r="KTJ65" s="438"/>
      <c r="KTK65" s="438"/>
      <c r="KTL65" s="438"/>
      <c r="KTM65" s="438"/>
      <c r="KTN65" s="438"/>
      <c r="KTO65" s="438"/>
      <c r="KTP65" s="438"/>
      <c r="KTQ65" s="438"/>
      <c r="KTR65" s="438"/>
      <c r="KTS65" s="438"/>
      <c r="KTT65" s="438"/>
      <c r="KTU65" s="438"/>
      <c r="KTV65" s="438"/>
      <c r="KTW65" s="438"/>
      <c r="KTX65" s="438"/>
      <c r="KTY65" s="438"/>
      <c r="KTZ65" s="438"/>
      <c r="KUA65" s="438"/>
      <c r="KUB65" s="438"/>
      <c r="KUC65" s="438"/>
      <c r="KUD65" s="438"/>
      <c r="KUE65" s="438"/>
      <c r="KUF65" s="438"/>
      <c r="KUG65" s="438"/>
      <c r="KUH65" s="438"/>
      <c r="KUI65" s="438"/>
      <c r="KUJ65" s="438"/>
      <c r="KUK65" s="438"/>
      <c r="KUL65" s="438"/>
      <c r="KUM65" s="438"/>
      <c r="KUN65" s="438"/>
      <c r="KUO65" s="438"/>
      <c r="KUP65" s="438"/>
      <c r="KUQ65" s="438"/>
      <c r="KUR65" s="438"/>
      <c r="KUS65" s="438"/>
      <c r="KUT65" s="438"/>
      <c r="KUU65" s="438"/>
      <c r="KUV65" s="438"/>
      <c r="KUW65" s="438"/>
      <c r="KUX65" s="438"/>
      <c r="KUY65" s="438"/>
      <c r="KUZ65" s="438"/>
      <c r="KVA65" s="438"/>
      <c r="KVB65" s="438"/>
      <c r="KVC65" s="438"/>
      <c r="KVD65" s="438"/>
      <c r="KVE65" s="438"/>
      <c r="KVF65" s="438"/>
      <c r="KVG65" s="438"/>
      <c r="KVH65" s="438"/>
      <c r="KVI65" s="438"/>
      <c r="KVJ65" s="438"/>
      <c r="KVK65" s="438"/>
      <c r="KVL65" s="438"/>
      <c r="KVM65" s="438"/>
      <c r="KVN65" s="438"/>
      <c r="KVO65" s="438"/>
      <c r="KVP65" s="438"/>
      <c r="KVQ65" s="438"/>
      <c r="KVR65" s="438"/>
      <c r="KVS65" s="438"/>
      <c r="KVT65" s="438"/>
      <c r="KVU65" s="438"/>
      <c r="KVV65" s="438"/>
      <c r="KVW65" s="438"/>
      <c r="KVX65" s="438"/>
      <c r="KVY65" s="438"/>
      <c r="KVZ65" s="438"/>
      <c r="KWA65" s="438"/>
      <c r="KWB65" s="438"/>
      <c r="KWC65" s="438"/>
      <c r="KWD65" s="438"/>
      <c r="KWE65" s="438"/>
      <c r="KWF65" s="438"/>
      <c r="KWG65" s="438"/>
      <c r="KWH65" s="438"/>
      <c r="KWI65" s="438"/>
      <c r="KWJ65" s="438"/>
      <c r="KWK65" s="438"/>
      <c r="KWL65" s="438"/>
      <c r="KWM65" s="438"/>
      <c r="KWN65" s="438"/>
      <c r="KWO65" s="438"/>
      <c r="KWP65" s="438"/>
      <c r="KWQ65" s="438"/>
      <c r="KWR65" s="438"/>
      <c r="KWS65" s="438"/>
      <c r="KWT65" s="438"/>
      <c r="KWU65" s="438"/>
      <c r="KWV65" s="438"/>
      <c r="KWW65" s="438"/>
      <c r="KWX65" s="438"/>
      <c r="KWY65" s="438"/>
      <c r="KWZ65" s="438"/>
      <c r="KXA65" s="438"/>
      <c r="KXB65" s="438"/>
      <c r="KXC65" s="438"/>
      <c r="KXD65" s="438"/>
      <c r="KXE65" s="438"/>
      <c r="KXF65" s="438"/>
      <c r="KXG65" s="438"/>
      <c r="KXH65" s="438"/>
      <c r="KXI65" s="438"/>
      <c r="KXJ65" s="438"/>
      <c r="KXK65" s="438"/>
      <c r="KXL65" s="438"/>
      <c r="KXM65" s="438"/>
      <c r="KXN65" s="438"/>
      <c r="KXO65" s="438"/>
      <c r="KXP65" s="438"/>
      <c r="KXQ65" s="438"/>
      <c r="KXR65" s="438"/>
      <c r="KXS65" s="438"/>
      <c r="KXT65" s="438"/>
      <c r="KXU65" s="438"/>
      <c r="KXV65" s="438"/>
      <c r="KXW65" s="438"/>
      <c r="KXX65" s="438"/>
      <c r="KXY65" s="438"/>
      <c r="KXZ65" s="438"/>
      <c r="KYA65" s="438"/>
      <c r="KYB65" s="438"/>
      <c r="KYC65" s="438"/>
      <c r="KYD65" s="438"/>
      <c r="KYE65" s="438"/>
      <c r="KYF65" s="438"/>
      <c r="KYG65" s="438"/>
      <c r="KYH65" s="438"/>
      <c r="KYI65" s="438"/>
      <c r="KYJ65" s="438"/>
      <c r="KYK65" s="438"/>
      <c r="KYL65" s="438"/>
      <c r="KYM65" s="438"/>
      <c r="KYN65" s="438"/>
      <c r="KYO65" s="438"/>
      <c r="KYP65" s="438"/>
      <c r="KYQ65" s="438"/>
      <c r="KYR65" s="438"/>
      <c r="KYS65" s="438"/>
      <c r="KYT65" s="438"/>
      <c r="KYU65" s="438"/>
      <c r="KYV65" s="438"/>
      <c r="KYW65" s="438"/>
      <c r="KYX65" s="438"/>
      <c r="KYY65" s="438"/>
      <c r="KYZ65" s="438"/>
      <c r="KZA65" s="438"/>
      <c r="KZB65" s="438"/>
      <c r="KZC65" s="438"/>
      <c r="KZD65" s="438"/>
      <c r="KZE65" s="438"/>
      <c r="KZF65" s="438"/>
      <c r="KZG65" s="438"/>
      <c r="KZH65" s="438"/>
      <c r="KZI65" s="438"/>
      <c r="KZJ65" s="438"/>
      <c r="KZK65" s="438"/>
      <c r="KZL65" s="438"/>
      <c r="KZM65" s="438"/>
      <c r="KZN65" s="438"/>
      <c r="KZO65" s="438"/>
      <c r="KZP65" s="438"/>
      <c r="KZQ65" s="438"/>
      <c r="KZR65" s="438"/>
      <c r="KZS65" s="438"/>
      <c r="KZT65" s="438"/>
      <c r="KZU65" s="438"/>
      <c r="KZV65" s="438"/>
      <c r="KZW65" s="438"/>
      <c r="KZX65" s="438"/>
      <c r="KZY65" s="438"/>
      <c r="KZZ65" s="438"/>
      <c r="LAA65" s="438"/>
      <c r="LAB65" s="438"/>
      <c r="LAC65" s="438"/>
      <c r="LAD65" s="438"/>
      <c r="LAE65" s="438"/>
      <c r="LAF65" s="438"/>
      <c r="LAG65" s="438"/>
      <c r="LAH65" s="438"/>
      <c r="LAI65" s="438"/>
      <c r="LAJ65" s="438"/>
      <c r="LAK65" s="438"/>
      <c r="LAL65" s="438"/>
      <c r="LAM65" s="438"/>
      <c r="LAN65" s="438"/>
      <c r="LAO65" s="438"/>
      <c r="LAP65" s="438"/>
      <c r="LAQ65" s="438"/>
      <c r="LAR65" s="438"/>
      <c r="LAS65" s="438"/>
      <c r="LAT65" s="438"/>
      <c r="LAU65" s="438"/>
      <c r="LAV65" s="438"/>
      <c r="LAW65" s="438"/>
      <c r="LAX65" s="438"/>
      <c r="LAY65" s="438"/>
      <c r="LAZ65" s="438"/>
      <c r="LBA65" s="438"/>
      <c r="LBB65" s="438"/>
      <c r="LBC65" s="438"/>
      <c r="LBD65" s="438"/>
      <c r="LBE65" s="438"/>
      <c r="LBF65" s="438"/>
      <c r="LBG65" s="438"/>
      <c r="LBH65" s="438"/>
      <c r="LBI65" s="438"/>
      <c r="LBJ65" s="438"/>
      <c r="LBK65" s="438"/>
      <c r="LBL65" s="438"/>
      <c r="LBM65" s="438"/>
      <c r="LBN65" s="438"/>
      <c r="LBO65" s="438"/>
      <c r="LBP65" s="438"/>
      <c r="LBQ65" s="438"/>
      <c r="LBR65" s="438"/>
      <c r="LBS65" s="438"/>
      <c r="LBT65" s="438"/>
      <c r="LBU65" s="438"/>
      <c r="LBV65" s="438"/>
      <c r="LBW65" s="438"/>
      <c r="LBX65" s="438"/>
      <c r="LBY65" s="438"/>
      <c r="LBZ65" s="438"/>
      <c r="LCA65" s="438"/>
      <c r="LCB65" s="438"/>
      <c r="LCC65" s="438"/>
      <c r="LCD65" s="438"/>
      <c r="LCE65" s="438"/>
      <c r="LCF65" s="438"/>
      <c r="LCG65" s="438"/>
      <c r="LCH65" s="438"/>
      <c r="LCI65" s="438"/>
      <c r="LCJ65" s="438"/>
      <c r="LCK65" s="438"/>
      <c r="LCL65" s="438"/>
      <c r="LCM65" s="438"/>
      <c r="LCN65" s="438"/>
      <c r="LCO65" s="438"/>
      <c r="LCP65" s="438"/>
      <c r="LCQ65" s="438"/>
      <c r="LCR65" s="438"/>
      <c r="LCS65" s="438"/>
      <c r="LCT65" s="438"/>
      <c r="LCU65" s="438"/>
      <c r="LCV65" s="438"/>
      <c r="LCW65" s="438"/>
      <c r="LCX65" s="438"/>
      <c r="LCY65" s="438"/>
      <c r="LCZ65" s="438"/>
      <c r="LDA65" s="438"/>
      <c r="LDB65" s="438"/>
      <c r="LDC65" s="438"/>
      <c r="LDD65" s="438"/>
      <c r="LDE65" s="438"/>
      <c r="LDF65" s="438"/>
      <c r="LDG65" s="438"/>
      <c r="LDH65" s="438"/>
      <c r="LDI65" s="438"/>
      <c r="LDJ65" s="438"/>
      <c r="LDK65" s="438"/>
      <c r="LDL65" s="438"/>
      <c r="LDM65" s="438"/>
      <c r="LDN65" s="438"/>
      <c r="LDO65" s="438"/>
      <c r="LDP65" s="438"/>
      <c r="LDQ65" s="438"/>
      <c r="LDR65" s="438"/>
      <c r="LDS65" s="438"/>
      <c r="LDT65" s="438"/>
      <c r="LDU65" s="438"/>
      <c r="LDV65" s="438"/>
      <c r="LDW65" s="438"/>
      <c r="LDX65" s="438"/>
      <c r="LDY65" s="438"/>
      <c r="LDZ65" s="438"/>
      <c r="LEA65" s="438"/>
      <c r="LEB65" s="438"/>
      <c r="LEC65" s="438"/>
      <c r="LED65" s="438"/>
      <c r="LEE65" s="438"/>
      <c r="LEF65" s="438"/>
      <c r="LEG65" s="438"/>
      <c r="LEH65" s="438"/>
      <c r="LEI65" s="438"/>
      <c r="LEJ65" s="438"/>
      <c r="LEK65" s="438"/>
      <c r="LEL65" s="438"/>
      <c r="LEM65" s="438"/>
      <c r="LEN65" s="438"/>
      <c r="LEO65" s="438"/>
      <c r="LEP65" s="438"/>
      <c r="LEQ65" s="438"/>
      <c r="LER65" s="438"/>
      <c r="LES65" s="438"/>
      <c r="LET65" s="438"/>
      <c r="LEU65" s="438"/>
      <c r="LEV65" s="438"/>
      <c r="LEW65" s="438"/>
      <c r="LEX65" s="438"/>
      <c r="LEY65" s="438"/>
      <c r="LEZ65" s="438"/>
      <c r="LFA65" s="438"/>
      <c r="LFB65" s="438"/>
      <c r="LFC65" s="438"/>
      <c r="LFD65" s="438"/>
      <c r="LFE65" s="438"/>
      <c r="LFF65" s="438"/>
      <c r="LFG65" s="438"/>
      <c r="LFH65" s="438"/>
      <c r="LFI65" s="438"/>
      <c r="LFJ65" s="438"/>
      <c r="LFK65" s="438"/>
      <c r="LFL65" s="438"/>
      <c r="LFM65" s="438"/>
      <c r="LFN65" s="438"/>
      <c r="LFO65" s="438"/>
      <c r="LFP65" s="438"/>
      <c r="LFQ65" s="438"/>
      <c r="LFR65" s="438"/>
      <c r="LFS65" s="438"/>
      <c r="LFT65" s="438"/>
      <c r="LFU65" s="438"/>
      <c r="LFV65" s="438"/>
      <c r="LFW65" s="438"/>
      <c r="LFX65" s="438"/>
      <c r="LFY65" s="438"/>
      <c r="LFZ65" s="438"/>
      <c r="LGA65" s="438"/>
      <c r="LGB65" s="438"/>
      <c r="LGC65" s="438"/>
      <c r="LGD65" s="438"/>
      <c r="LGE65" s="438"/>
      <c r="LGF65" s="438"/>
      <c r="LGG65" s="438"/>
      <c r="LGH65" s="438"/>
      <c r="LGI65" s="438"/>
      <c r="LGJ65" s="438"/>
      <c r="LGK65" s="438"/>
      <c r="LGL65" s="438"/>
      <c r="LGM65" s="438"/>
      <c r="LGN65" s="438"/>
      <c r="LGO65" s="438"/>
      <c r="LGP65" s="438"/>
      <c r="LGQ65" s="438"/>
      <c r="LGR65" s="438"/>
      <c r="LGS65" s="438"/>
      <c r="LGT65" s="438"/>
      <c r="LGU65" s="438"/>
      <c r="LGV65" s="438"/>
      <c r="LGW65" s="438"/>
      <c r="LGX65" s="438"/>
      <c r="LGY65" s="438"/>
      <c r="LGZ65" s="438"/>
      <c r="LHA65" s="438"/>
      <c r="LHB65" s="438"/>
      <c r="LHC65" s="438"/>
      <c r="LHD65" s="438"/>
      <c r="LHE65" s="438"/>
      <c r="LHF65" s="438"/>
      <c r="LHG65" s="438"/>
      <c r="LHH65" s="438"/>
      <c r="LHI65" s="438"/>
      <c r="LHJ65" s="438"/>
      <c r="LHK65" s="438"/>
      <c r="LHL65" s="438"/>
      <c r="LHM65" s="438"/>
      <c r="LHN65" s="438"/>
      <c r="LHO65" s="438"/>
      <c r="LHP65" s="438"/>
      <c r="LHQ65" s="438"/>
      <c r="LHR65" s="438"/>
      <c r="LHS65" s="438"/>
      <c r="LHT65" s="438"/>
      <c r="LHU65" s="438"/>
      <c r="LHV65" s="438"/>
      <c r="LHW65" s="438"/>
      <c r="LHX65" s="438"/>
      <c r="LHY65" s="438"/>
      <c r="LHZ65" s="438"/>
      <c r="LIA65" s="438"/>
      <c r="LIB65" s="438"/>
      <c r="LIC65" s="438"/>
      <c r="LID65" s="438"/>
      <c r="LIE65" s="438"/>
      <c r="LIF65" s="438"/>
      <c r="LIG65" s="438"/>
      <c r="LIH65" s="438"/>
      <c r="LII65" s="438"/>
      <c r="LIJ65" s="438"/>
      <c r="LIK65" s="438"/>
      <c r="LIL65" s="438"/>
      <c r="LIM65" s="438"/>
      <c r="LIN65" s="438"/>
      <c r="LIO65" s="438"/>
      <c r="LIP65" s="438"/>
      <c r="LIQ65" s="438"/>
      <c r="LIR65" s="438"/>
      <c r="LIS65" s="438"/>
      <c r="LIT65" s="438"/>
      <c r="LIU65" s="438"/>
      <c r="LIV65" s="438"/>
      <c r="LIW65" s="438"/>
      <c r="LIX65" s="438"/>
      <c r="LIY65" s="438"/>
      <c r="LIZ65" s="438"/>
      <c r="LJA65" s="438"/>
      <c r="LJB65" s="438"/>
      <c r="LJC65" s="438"/>
      <c r="LJD65" s="438"/>
      <c r="LJE65" s="438"/>
      <c r="LJF65" s="438"/>
      <c r="LJG65" s="438"/>
      <c r="LJH65" s="438"/>
      <c r="LJI65" s="438"/>
      <c r="LJJ65" s="438"/>
      <c r="LJK65" s="438"/>
      <c r="LJL65" s="438"/>
      <c r="LJM65" s="438"/>
      <c r="LJN65" s="438"/>
      <c r="LJO65" s="438"/>
      <c r="LJP65" s="438"/>
      <c r="LJQ65" s="438"/>
      <c r="LJR65" s="438"/>
      <c r="LJS65" s="438"/>
      <c r="LJT65" s="438"/>
      <c r="LJU65" s="438"/>
      <c r="LJV65" s="438"/>
      <c r="LJW65" s="438"/>
      <c r="LJX65" s="438"/>
      <c r="LJY65" s="438"/>
      <c r="LJZ65" s="438"/>
      <c r="LKA65" s="438"/>
      <c r="LKB65" s="438"/>
      <c r="LKC65" s="438"/>
      <c r="LKD65" s="438"/>
      <c r="LKE65" s="438"/>
      <c r="LKF65" s="438"/>
      <c r="LKG65" s="438"/>
      <c r="LKH65" s="438"/>
      <c r="LKI65" s="438"/>
      <c r="LKJ65" s="438"/>
      <c r="LKK65" s="438"/>
      <c r="LKL65" s="438"/>
      <c r="LKM65" s="438"/>
      <c r="LKN65" s="438"/>
      <c r="LKO65" s="438"/>
      <c r="LKP65" s="438"/>
      <c r="LKQ65" s="438"/>
      <c r="LKR65" s="438"/>
      <c r="LKS65" s="438"/>
      <c r="LKT65" s="438"/>
      <c r="LKU65" s="438"/>
      <c r="LKV65" s="438"/>
      <c r="LKW65" s="438"/>
      <c r="LKX65" s="438"/>
      <c r="LKY65" s="438"/>
      <c r="LKZ65" s="438"/>
      <c r="LLA65" s="438"/>
      <c r="LLB65" s="438"/>
      <c r="LLC65" s="438"/>
      <c r="LLD65" s="438"/>
      <c r="LLE65" s="438"/>
      <c r="LLF65" s="438"/>
      <c r="LLG65" s="438"/>
      <c r="LLH65" s="438"/>
      <c r="LLI65" s="438"/>
      <c r="LLJ65" s="438"/>
      <c r="LLK65" s="438"/>
      <c r="LLL65" s="438"/>
      <c r="LLM65" s="438"/>
      <c r="LLN65" s="438"/>
      <c r="LLO65" s="438"/>
      <c r="LLP65" s="438"/>
      <c r="LLQ65" s="438"/>
      <c r="LLR65" s="438"/>
      <c r="LLS65" s="438"/>
      <c r="LLT65" s="438"/>
      <c r="LLU65" s="438"/>
      <c r="LLV65" s="438"/>
      <c r="LLW65" s="438"/>
      <c r="LLX65" s="438"/>
      <c r="LLY65" s="438"/>
      <c r="LLZ65" s="438"/>
      <c r="LMA65" s="438"/>
      <c r="LMB65" s="438"/>
      <c r="LMC65" s="438"/>
      <c r="LMD65" s="438"/>
      <c r="LME65" s="438"/>
      <c r="LMF65" s="438"/>
      <c r="LMG65" s="438"/>
      <c r="LMH65" s="438"/>
      <c r="LMI65" s="438"/>
      <c r="LMJ65" s="438"/>
      <c r="LMK65" s="438"/>
      <c r="LML65" s="438"/>
      <c r="LMM65" s="438"/>
      <c r="LMN65" s="438"/>
      <c r="LMO65" s="438"/>
      <c r="LMP65" s="438"/>
      <c r="LMQ65" s="438"/>
      <c r="LMR65" s="438"/>
      <c r="LMS65" s="438"/>
      <c r="LMT65" s="438"/>
      <c r="LMU65" s="438"/>
      <c r="LMV65" s="438"/>
      <c r="LMW65" s="438"/>
      <c r="LMX65" s="438"/>
      <c r="LMY65" s="438"/>
      <c r="LMZ65" s="438"/>
      <c r="LNA65" s="438"/>
      <c r="LNB65" s="438"/>
      <c r="LNC65" s="438"/>
      <c r="LND65" s="438"/>
      <c r="LNE65" s="438"/>
      <c r="LNF65" s="438"/>
      <c r="LNG65" s="438"/>
      <c r="LNH65" s="438"/>
      <c r="LNI65" s="438"/>
      <c r="LNJ65" s="438"/>
      <c r="LNK65" s="438"/>
      <c r="LNL65" s="438"/>
      <c r="LNM65" s="438"/>
      <c r="LNN65" s="438"/>
      <c r="LNO65" s="438"/>
      <c r="LNP65" s="438"/>
      <c r="LNQ65" s="438"/>
      <c r="LNR65" s="438"/>
      <c r="LNS65" s="438"/>
      <c r="LNT65" s="438"/>
      <c r="LNU65" s="438"/>
      <c r="LNV65" s="438"/>
      <c r="LNW65" s="438"/>
      <c r="LNX65" s="438"/>
      <c r="LNY65" s="438"/>
      <c r="LNZ65" s="438"/>
      <c r="LOA65" s="438"/>
      <c r="LOB65" s="438"/>
      <c r="LOC65" s="438"/>
      <c r="LOD65" s="438"/>
      <c r="LOE65" s="438"/>
      <c r="LOF65" s="438"/>
      <c r="LOG65" s="438"/>
      <c r="LOH65" s="438"/>
      <c r="LOI65" s="438"/>
      <c r="LOJ65" s="438"/>
      <c r="LOK65" s="438"/>
      <c r="LOL65" s="438"/>
      <c r="LOM65" s="438"/>
      <c r="LON65" s="438"/>
      <c r="LOO65" s="438"/>
      <c r="LOP65" s="438"/>
      <c r="LOQ65" s="438"/>
      <c r="LOR65" s="438"/>
      <c r="LOS65" s="438"/>
      <c r="LOT65" s="438"/>
      <c r="LOU65" s="438"/>
      <c r="LOV65" s="438"/>
      <c r="LOW65" s="438"/>
      <c r="LOX65" s="438"/>
      <c r="LOY65" s="438"/>
      <c r="LOZ65" s="438"/>
      <c r="LPA65" s="438"/>
      <c r="LPB65" s="438"/>
      <c r="LPC65" s="438"/>
      <c r="LPD65" s="438"/>
      <c r="LPE65" s="438"/>
      <c r="LPF65" s="438"/>
      <c r="LPG65" s="438"/>
      <c r="LPH65" s="438"/>
      <c r="LPI65" s="438"/>
      <c r="LPJ65" s="438"/>
      <c r="LPK65" s="438"/>
      <c r="LPL65" s="438"/>
      <c r="LPM65" s="438"/>
      <c r="LPN65" s="438"/>
      <c r="LPO65" s="438"/>
      <c r="LPP65" s="438"/>
      <c r="LPQ65" s="438"/>
      <c r="LPR65" s="438"/>
      <c r="LPS65" s="438"/>
      <c r="LPT65" s="438"/>
      <c r="LPU65" s="438"/>
      <c r="LPV65" s="438"/>
      <c r="LPW65" s="438"/>
      <c r="LPX65" s="438"/>
      <c r="LPY65" s="438"/>
      <c r="LPZ65" s="438"/>
      <c r="LQA65" s="438"/>
      <c r="LQB65" s="438"/>
      <c r="LQC65" s="438"/>
      <c r="LQD65" s="438"/>
      <c r="LQE65" s="438"/>
      <c r="LQF65" s="438"/>
      <c r="LQG65" s="438"/>
      <c r="LQH65" s="438"/>
      <c r="LQI65" s="438"/>
      <c r="LQJ65" s="438"/>
      <c r="LQK65" s="438"/>
      <c r="LQL65" s="438"/>
      <c r="LQM65" s="438"/>
      <c r="LQN65" s="438"/>
      <c r="LQO65" s="438"/>
      <c r="LQP65" s="438"/>
      <c r="LQQ65" s="438"/>
      <c r="LQR65" s="438"/>
      <c r="LQS65" s="438"/>
      <c r="LQT65" s="438"/>
      <c r="LQU65" s="438"/>
      <c r="LQV65" s="438"/>
      <c r="LQW65" s="438"/>
      <c r="LQX65" s="438"/>
      <c r="LQY65" s="438"/>
      <c r="LQZ65" s="438"/>
      <c r="LRA65" s="438"/>
      <c r="LRB65" s="438"/>
      <c r="LRC65" s="438"/>
      <c r="LRD65" s="438"/>
      <c r="LRE65" s="438"/>
      <c r="LRF65" s="438"/>
      <c r="LRG65" s="438"/>
      <c r="LRH65" s="438"/>
      <c r="LRI65" s="438"/>
      <c r="LRJ65" s="438"/>
      <c r="LRK65" s="438"/>
      <c r="LRL65" s="438"/>
      <c r="LRM65" s="438"/>
      <c r="LRN65" s="438"/>
      <c r="LRO65" s="438"/>
      <c r="LRP65" s="438"/>
      <c r="LRQ65" s="438"/>
      <c r="LRR65" s="438"/>
      <c r="LRS65" s="438"/>
      <c r="LRT65" s="438"/>
      <c r="LRU65" s="438"/>
      <c r="LRV65" s="438"/>
      <c r="LRW65" s="438"/>
      <c r="LRX65" s="438"/>
      <c r="LRY65" s="438"/>
      <c r="LRZ65" s="438"/>
      <c r="LSA65" s="438"/>
      <c r="LSB65" s="438"/>
      <c r="LSC65" s="438"/>
      <c r="LSD65" s="438"/>
      <c r="LSE65" s="438"/>
      <c r="LSF65" s="438"/>
      <c r="LSG65" s="438"/>
      <c r="LSH65" s="438"/>
      <c r="LSI65" s="438"/>
      <c r="LSJ65" s="438"/>
      <c r="LSK65" s="438"/>
      <c r="LSL65" s="438"/>
      <c r="LSM65" s="438"/>
      <c r="LSN65" s="438"/>
      <c r="LSO65" s="438"/>
      <c r="LSP65" s="438"/>
      <c r="LSQ65" s="438"/>
      <c r="LSR65" s="438"/>
      <c r="LSS65" s="438"/>
      <c r="LST65" s="438"/>
      <c r="LSU65" s="438"/>
      <c r="LSV65" s="438"/>
      <c r="LSW65" s="438"/>
      <c r="LSX65" s="438"/>
      <c r="LSY65" s="438"/>
      <c r="LSZ65" s="438"/>
      <c r="LTA65" s="438"/>
      <c r="LTB65" s="438"/>
      <c r="LTC65" s="438"/>
      <c r="LTD65" s="438"/>
      <c r="LTE65" s="438"/>
      <c r="LTF65" s="438"/>
      <c r="LTG65" s="438"/>
      <c r="LTH65" s="438"/>
      <c r="LTI65" s="438"/>
      <c r="LTJ65" s="438"/>
      <c r="LTK65" s="438"/>
      <c r="LTL65" s="438"/>
      <c r="LTM65" s="438"/>
      <c r="LTN65" s="438"/>
      <c r="LTO65" s="438"/>
      <c r="LTP65" s="438"/>
      <c r="LTQ65" s="438"/>
      <c r="LTR65" s="438"/>
      <c r="LTS65" s="438"/>
      <c r="LTT65" s="438"/>
      <c r="LTU65" s="438"/>
      <c r="LTV65" s="438"/>
      <c r="LTW65" s="438"/>
      <c r="LTX65" s="438"/>
      <c r="LTY65" s="438"/>
      <c r="LTZ65" s="438"/>
      <c r="LUA65" s="438"/>
      <c r="LUB65" s="438"/>
      <c r="LUC65" s="438"/>
      <c r="LUD65" s="438"/>
      <c r="LUE65" s="438"/>
      <c r="LUF65" s="438"/>
      <c r="LUG65" s="438"/>
      <c r="LUH65" s="438"/>
      <c r="LUI65" s="438"/>
      <c r="LUJ65" s="438"/>
      <c r="LUK65" s="438"/>
      <c r="LUL65" s="438"/>
      <c r="LUM65" s="438"/>
      <c r="LUN65" s="438"/>
      <c r="LUO65" s="438"/>
      <c r="LUP65" s="438"/>
      <c r="LUQ65" s="438"/>
      <c r="LUR65" s="438"/>
      <c r="LUS65" s="438"/>
      <c r="LUT65" s="438"/>
      <c r="LUU65" s="438"/>
      <c r="LUV65" s="438"/>
      <c r="LUW65" s="438"/>
      <c r="LUX65" s="438"/>
      <c r="LUY65" s="438"/>
      <c r="LUZ65" s="438"/>
      <c r="LVA65" s="438"/>
      <c r="LVB65" s="438"/>
      <c r="LVC65" s="438"/>
      <c r="LVD65" s="438"/>
      <c r="LVE65" s="438"/>
      <c r="LVF65" s="438"/>
      <c r="LVG65" s="438"/>
      <c r="LVH65" s="438"/>
      <c r="LVI65" s="438"/>
      <c r="LVJ65" s="438"/>
      <c r="LVK65" s="438"/>
      <c r="LVL65" s="438"/>
      <c r="LVM65" s="438"/>
      <c r="LVN65" s="438"/>
      <c r="LVO65" s="438"/>
      <c r="LVP65" s="438"/>
      <c r="LVQ65" s="438"/>
      <c r="LVR65" s="438"/>
      <c r="LVS65" s="438"/>
      <c r="LVT65" s="438"/>
      <c r="LVU65" s="438"/>
      <c r="LVV65" s="438"/>
      <c r="LVW65" s="438"/>
      <c r="LVX65" s="438"/>
      <c r="LVY65" s="438"/>
      <c r="LVZ65" s="438"/>
      <c r="LWA65" s="438"/>
      <c r="LWB65" s="438"/>
      <c r="LWC65" s="438"/>
      <c r="LWD65" s="438"/>
      <c r="LWE65" s="438"/>
      <c r="LWF65" s="438"/>
      <c r="LWG65" s="438"/>
      <c r="LWH65" s="438"/>
      <c r="LWI65" s="438"/>
      <c r="LWJ65" s="438"/>
      <c r="LWK65" s="438"/>
      <c r="LWL65" s="438"/>
      <c r="LWM65" s="438"/>
      <c r="LWN65" s="438"/>
      <c r="LWO65" s="438"/>
      <c r="LWP65" s="438"/>
      <c r="LWQ65" s="438"/>
      <c r="LWR65" s="438"/>
      <c r="LWS65" s="438"/>
      <c r="LWT65" s="438"/>
      <c r="LWU65" s="438"/>
      <c r="LWV65" s="438"/>
      <c r="LWW65" s="438"/>
      <c r="LWX65" s="438"/>
      <c r="LWY65" s="438"/>
      <c r="LWZ65" s="438"/>
      <c r="LXA65" s="438"/>
      <c r="LXB65" s="438"/>
      <c r="LXC65" s="438"/>
      <c r="LXD65" s="438"/>
      <c r="LXE65" s="438"/>
      <c r="LXF65" s="438"/>
      <c r="LXG65" s="438"/>
      <c r="LXH65" s="438"/>
      <c r="LXI65" s="438"/>
      <c r="LXJ65" s="438"/>
      <c r="LXK65" s="438"/>
      <c r="LXL65" s="438"/>
      <c r="LXM65" s="438"/>
      <c r="LXN65" s="438"/>
      <c r="LXO65" s="438"/>
      <c r="LXP65" s="438"/>
      <c r="LXQ65" s="438"/>
      <c r="LXR65" s="438"/>
      <c r="LXS65" s="438"/>
      <c r="LXT65" s="438"/>
      <c r="LXU65" s="438"/>
      <c r="LXV65" s="438"/>
      <c r="LXW65" s="438"/>
      <c r="LXX65" s="438"/>
      <c r="LXY65" s="438"/>
      <c r="LXZ65" s="438"/>
      <c r="LYA65" s="438"/>
      <c r="LYB65" s="438"/>
      <c r="LYC65" s="438"/>
      <c r="LYD65" s="438"/>
      <c r="LYE65" s="438"/>
      <c r="LYF65" s="438"/>
      <c r="LYG65" s="438"/>
      <c r="LYH65" s="438"/>
      <c r="LYI65" s="438"/>
      <c r="LYJ65" s="438"/>
      <c r="LYK65" s="438"/>
      <c r="LYL65" s="438"/>
      <c r="LYM65" s="438"/>
      <c r="LYN65" s="438"/>
      <c r="LYO65" s="438"/>
      <c r="LYP65" s="438"/>
      <c r="LYQ65" s="438"/>
      <c r="LYR65" s="438"/>
      <c r="LYS65" s="438"/>
      <c r="LYT65" s="438"/>
      <c r="LYU65" s="438"/>
      <c r="LYV65" s="438"/>
      <c r="LYW65" s="438"/>
      <c r="LYX65" s="438"/>
      <c r="LYY65" s="438"/>
      <c r="LYZ65" s="438"/>
      <c r="LZA65" s="438"/>
      <c r="LZB65" s="438"/>
      <c r="LZC65" s="438"/>
      <c r="LZD65" s="438"/>
      <c r="LZE65" s="438"/>
      <c r="LZF65" s="438"/>
      <c r="LZG65" s="438"/>
      <c r="LZH65" s="438"/>
      <c r="LZI65" s="438"/>
      <c r="LZJ65" s="438"/>
      <c r="LZK65" s="438"/>
      <c r="LZL65" s="438"/>
      <c r="LZM65" s="438"/>
      <c r="LZN65" s="438"/>
      <c r="LZO65" s="438"/>
      <c r="LZP65" s="438"/>
      <c r="LZQ65" s="438"/>
      <c r="LZR65" s="438"/>
      <c r="LZS65" s="438"/>
      <c r="LZT65" s="438"/>
      <c r="LZU65" s="438"/>
      <c r="LZV65" s="438"/>
      <c r="LZW65" s="438"/>
      <c r="LZX65" s="438"/>
      <c r="LZY65" s="438"/>
      <c r="LZZ65" s="438"/>
      <c r="MAA65" s="438"/>
      <c r="MAB65" s="438"/>
      <c r="MAC65" s="438"/>
      <c r="MAD65" s="438"/>
      <c r="MAE65" s="438"/>
      <c r="MAF65" s="438"/>
      <c r="MAG65" s="438"/>
      <c r="MAH65" s="438"/>
      <c r="MAI65" s="438"/>
      <c r="MAJ65" s="438"/>
      <c r="MAK65" s="438"/>
      <c r="MAL65" s="438"/>
      <c r="MAM65" s="438"/>
      <c r="MAN65" s="438"/>
      <c r="MAO65" s="438"/>
      <c r="MAP65" s="438"/>
      <c r="MAQ65" s="438"/>
      <c r="MAR65" s="438"/>
      <c r="MAS65" s="438"/>
      <c r="MAT65" s="438"/>
      <c r="MAU65" s="438"/>
      <c r="MAV65" s="438"/>
      <c r="MAW65" s="438"/>
      <c r="MAX65" s="438"/>
      <c r="MAY65" s="438"/>
      <c r="MAZ65" s="438"/>
      <c r="MBA65" s="438"/>
      <c r="MBB65" s="438"/>
      <c r="MBC65" s="438"/>
      <c r="MBD65" s="438"/>
      <c r="MBE65" s="438"/>
      <c r="MBF65" s="438"/>
      <c r="MBG65" s="438"/>
      <c r="MBH65" s="438"/>
      <c r="MBI65" s="438"/>
      <c r="MBJ65" s="438"/>
      <c r="MBK65" s="438"/>
      <c r="MBL65" s="438"/>
      <c r="MBM65" s="438"/>
      <c r="MBN65" s="438"/>
      <c r="MBO65" s="438"/>
      <c r="MBP65" s="438"/>
      <c r="MBQ65" s="438"/>
      <c r="MBR65" s="438"/>
      <c r="MBS65" s="438"/>
      <c r="MBT65" s="438"/>
      <c r="MBU65" s="438"/>
      <c r="MBV65" s="438"/>
      <c r="MBW65" s="438"/>
      <c r="MBX65" s="438"/>
      <c r="MBY65" s="438"/>
      <c r="MBZ65" s="438"/>
      <c r="MCA65" s="438"/>
      <c r="MCB65" s="438"/>
      <c r="MCC65" s="438"/>
      <c r="MCD65" s="438"/>
      <c r="MCE65" s="438"/>
      <c r="MCF65" s="438"/>
      <c r="MCG65" s="438"/>
      <c r="MCH65" s="438"/>
      <c r="MCI65" s="438"/>
      <c r="MCJ65" s="438"/>
      <c r="MCK65" s="438"/>
      <c r="MCL65" s="438"/>
      <c r="MCM65" s="438"/>
      <c r="MCN65" s="438"/>
      <c r="MCO65" s="438"/>
      <c r="MCP65" s="438"/>
      <c r="MCQ65" s="438"/>
      <c r="MCR65" s="438"/>
      <c r="MCS65" s="438"/>
      <c r="MCT65" s="438"/>
      <c r="MCU65" s="438"/>
      <c r="MCV65" s="438"/>
      <c r="MCW65" s="438"/>
      <c r="MCX65" s="438"/>
      <c r="MCY65" s="438"/>
      <c r="MCZ65" s="438"/>
      <c r="MDA65" s="438"/>
      <c r="MDB65" s="438"/>
      <c r="MDC65" s="438"/>
      <c r="MDD65" s="438"/>
      <c r="MDE65" s="438"/>
      <c r="MDF65" s="438"/>
      <c r="MDG65" s="438"/>
      <c r="MDH65" s="438"/>
      <c r="MDI65" s="438"/>
      <c r="MDJ65" s="438"/>
      <c r="MDK65" s="438"/>
      <c r="MDL65" s="438"/>
      <c r="MDM65" s="438"/>
      <c r="MDN65" s="438"/>
      <c r="MDO65" s="438"/>
      <c r="MDP65" s="438"/>
      <c r="MDQ65" s="438"/>
      <c r="MDR65" s="438"/>
      <c r="MDS65" s="438"/>
      <c r="MDT65" s="438"/>
      <c r="MDU65" s="438"/>
      <c r="MDV65" s="438"/>
      <c r="MDW65" s="438"/>
      <c r="MDX65" s="438"/>
      <c r="MDY65" s="438"/>
      <c r="MDZ65" s="438"/>
      <c r="MEA65" s="438"/>
      <c r="MEB65" s="438"/>
      <c r="MEC65" s="438"/>
      <c r="MED65" s="438"/>
      <c r="MEE65" s="438"/>
      <c r="MEF65" s="438"/>
      <c r="MEG65" s="438"/>
      <c r="MEH65" s="438"/>
      <c r="MEI65" s="438"/>
      <c r="MEJ65" s="438"/>
      <c r="MEK65" s="438"/>
      <c r="MEL65" s="438"/>
      <c r="MEM65" s="438"/>
      <c r="MEN65" s="438"/>
      <c r="MEO65" s="438"/>
      <c r="MEP65" s="438"/>
      <c r="MEQ65" s="438"/>
      <c r="MER65" s="438"/>
      <c r="MES65" s="438"/>
      <c r="MET65" s="438"/>
      <c r="MEU65" s="438"/>
      <c r="MEV65" s="438"/>
      <c r="MEW65" s="438"/>
      <c r="MEX65" s="438"/>
      <c r="MEY65" s="438"/>
      <c r="MEZ65" s="438"/>
      <c r="MFA65" s="438"/>
      <c r="MFB65" s="438"/>
      <c r="MFC65" s="438"/>
      <c r="MFD65" s="438"/>
      <c r="MFE65" s="438"/>
      <c r="MFF65" s="438"/>
      <c r="MFG65" s="438"/>
      <c r="MFH65" s="438"/>
      <c r="MFI65" s="438"/>
      <c r="MFJ65" s="438"/>
      <c r="MFK65" s="438"/>
      <c r="MFL65" s="438"/>
      <c r="MFM65" s="438"/>
      <c r="MFN65" s="438"/>
      <c r="MFO65" s="438"/>
      <c r="MFP65" s="438"/>
      <c r="MFQ65" s="438"/>
      <c r="MFR65" s="438"/>
      <c r="MFS65" s="438"/>
      <c r="MFT65" s="438"/>
      <c r="MFU65" s="438"/>
      <c r="MFV65" s="438"/>
      <c r="MFW65" s="438"/>
      <c r="MFX65" s="438"/>
      <c r="MFY65" s="438"/>
      <c r="MFZ65" s="438"/>
      <c r="MGA65" s="438"/>
      <c r="MGB65" s="438"/>
      <c r="MGC65" s="438"/>
      <c r="MGD65" s="438"/>
      <c r="MGE65" s="438"/>
      <c r="MGF65" s="438"/>
      <c r="MGG65" s="438"/>
      <c r="MGH65" s="438"/>
      <c r="MGI65" s="438"/>
      <c r="MGJ65" s="438"/>
      <c r="MGK65" s="438"/>
      <c r="MGL65" s="438"/>
      <c r="MGM65" s="438"/>
      <c r="MGN65" s="438"/>
      <c r="MGO65" s="438"/>
      <c r="MGP65" s="438"/>
      <c r="MGQ65" s="438"/>
      <c r="MGR65" s="438"/>
      <c r="MGS65" s="438"/>
      <c r="MGT65" s="438"/>
      <c r="MGU65" s="438"/>
      <c r="MGV65" s="438"/>
      <c r="MGW65" s="438"/>
      <c r="MGX65" s="438"/>
      <c r="MGY65" s="438"/>
      <c r="MGZ65" s="438"/>
      <c r="MHA65" s="438"/>
      <c r="MHB65" s="438"/>
      <c r="MHC65" s="438"/>
      <c r="MHD65" s="438"/>
      <c r="MHE65" s="438"/>
      <c r="MHF65" s="438"/>
      <c r="MHG65" s="438"/>
      <c r="MHH65" s="438"/>
      <c r="MHI65" s="438"/>
      <c r="MHJ65" s="438"/>
      <c r="MHK65" s="438"/>
      <c r="MHL65" s="438"/>
      <c r="MHM65" s="438"/>
      <c r="MHN65" s="438"/>
      <c r="MHO65" s="438"/>
      <c r="MHP65" s="438"/>
      <c r="MHQ65" s="438"/>
      <c r="MHR65" s="438"/>
      <c r="MHS65" s="438"/>
      <c r="MHT65" s="438"/>
      <c r="MHU65" s="438"/>
      <c r="MHV65" s="438"/>
      <c r="MHW65" s="438"/>
      <c r="MHX65" s="438"/>
      <c r="MHY65" s="438"/>
      <c r="MHZ65" s="438"/>
      <c r="MIA65" s="438"/>
      <c r="MIB65" s="438"/>
      <c r="MIC65" s="438"/>
      <c r="MID65" s="438"/>
      <c r="MIE65" s="438"/>
      <c r="MIF65" s="438"/>
      <c r="MIG65" s="438"/>
      <c r="MIH65" s="438"/>
      <c r="MII65" s="438"/>
      <c r="MIJ65" s="438"/>
      <c r="MIK65" s="438"/>
      <c r="MIL65" s="438"/>
      <c r="MIM65" s="438"/>
      <c r="MIN65" s="438"/>
      <c r="MIO65" s="438"/>
      <c r="MIP65" s="438"/>
      <c r="MIQ65" s="438"/>
      <c r="MIR65" s="438"/>
      <c r="MIS65" s="438"/>
      <c r="MIT65" s="438"/>
      <c r="MIU65" s="438"/>
      <c r="MIV65" s="438"/>
      <c r="MIW65" s="438"/>
      <c r="MIX65" s="438"/>
      <c r="MIY65" s="438"/>
      <c r="MIZ65" s="438"/>
      <c r="MJA65" s="438"/>
      <c r="MJB65" s="438"/>
      <c r="MJC65" s="438"/>
      <c r="MJD65" s="438"/>
      <c r="MJE65" s="438"/>
      <c r="MJF65" s="438"/>
      <c r="MJG65" s="438"/>
      <c r="MJH65" s="438"/>
      <c r="MJI65" s="438"/>
      <c r="MJJ65" s="438"/>
      <c r="MJK65" s="438"/>
      <c r="MJL65" s="438"/>
      <c r="MJM65" s="438"/>
      <c r="MJN65" s="438"/>
      <c r="MJO65" s="438"/>
      <c r="MJP65" s="438"/>
      <c r="MJQ65" s="438"/>
      <c r="MJR65" s="438"/>
      <c r="MJS65" s="438"/>
      <c r="MJT65" s="438"/>
      <c r="MJU65" s="438"/>
      <c r="MJV65" s="438"/>
      <c r="MJW65" s="438"/>
      <c r="MJX65" s="438"/>
      <c r="MJY65" s="438"/>
      <c r="MJZ65" s="438"/>
      <c r="MKA65" s="438"/>
      <c r="MKB65" s="438"/>
      <c r="MKC65" s="438"/>
      <c r="MKD65" s="438"/>
      <c r="MKE65" s="438"/>
      <c r="MKF65" s="438"/>
      <c r="MKG65" s="438"/>
      <c r="MKH65" s="438"/>
      <c r="MKI65" s="438"/>
      <c r="MKJ65" s="438"/>
      <c r="MKK65" s="438"/>
      <c r="MKL65" s="438"/>
      <c r="MKM65" s="438"/>
      <c r="MKN65" s="438"/>
      <c r="MKO65" s="438"/>
      <c r="MKP65" s="438"/>
      <c r="MKQ65" s="438"/>
      <c r="MKR65" s="438"/>
      <c r="MKS65" s="438"/>
      <c r="MKT65" s="438"/>
      <c r="MKU65" s="438"/>
      <c r="MKV65" s="438"/>
      <c r="MKW65" s="438"/>
      <c r="MKX65" s="438"/>
      <c r="MKY65" s="438"/>
      <c r="MKZ65" s="438"/>
      <c r="MLA65" s="438"/>
      <c r="MLB65" s="438"/>
      <c r="MLC65" s="438"/>
      <c r="MLD65" s="438"/>
      <c r="MLE65" s="438"/>
      <c r="MLF65" s="438"/>
      <c r="MLG65" s="438"/>
      <c r="MLH65" s="438"/>
      <c r="MLI65" s="438"/>
      <c r="MLJ65" s="438"/>
      <c r="MLK65" s="438"/>
      <c r="MLL65" s="438"/>
      <c r="MLM65" s="438"/>
      <c r="MLN65" s="438"/>
      <c r="MLO65" s="438"/>
      <c r="MLP65" s="438"/>
      <c r="MLQ65" s="438"/>
      <c r="MLR65" s="438"/>
      <c r="MLS65" s="438"/>
      <c r="MLT65" s="438"/>
      <c r="MLU65" s="438"/>
      <c r="MLV65" s="438"/>
      <c r="MLW65" s="438"/>
      <c r="MLX65" s="438"/>
      <c r="MLY65" s="438"/>
      <c r="MLZ65" s="438"/>
      <c r="MMA65" s="438"/>
      <c r="MMB65" s="438"/>
      <c r="MMC65" s="438"/>
      <c r="MMD65" s="438"/>
      <c r="MME65" s="438"/>
      <c r="MMF65" s="438"/>
      <c r="MMG65" s="438"/>
      <c r="MMH65" s="438"/>
      <c r="MMI65" s="438"/>
      <c r="MMJ65" s="438"/>
      <c r="MMK65" s="438"/>
      <c r="MML65" s="438"/>
      <c r="MMM65" s="438"/>
      <c r="MMN65" s="438"/>
      <c r="MMO65" s="438"/>
      <c r="MMP65" s="438"/>
      <c r="MMQ65" s="438"/>
      <c r="MMR65" s="438"/>
      <c r="MMS65" s="438"/>
      <c r="MMT65" s="438"/>
      <c r="MMU65" s="438"/>
      <c r="MMV65" s="438"/>
      <c r="MMW65" s="438"/>
      <c r="MMX65" s="438"/>
      <c r="MMY65" s="438"/>
      <c r="MMZ65" s="438"/>
      <c r="MNA65" s="438"/>
      <c r="MNB65" s="438"/>
      <c r="MNC65" s="438"/>
      <c r="MND65" s="438"/>
      <c r="MNE65" s="438"/>
      <c r="MNF65" s="438"/>
      <c r="MNG65" s="438"/>
      <c r="MNH65" s="438"/>
      <c r="MNI65" s="438"/>
      <c r="MNJ65" s="438"/>
      <c r="MNK65" s="438"/>
      <c r="MNL65" s="438"/>
      <c r="MNM65" s="438"/>
      <c r="MNN65" s="438"/>
      <c r="MNO65" s="438"/>
      <c r="MNP65" s="438"/>
      <c r="MNQ65" s="438"/>
      <c r="MNR65" s="438"/>
      <c r="MNS65" s="438"/>
      <c r="MNT65" s="438"/>
      <c r="MNU65" s="438"/>
      <c r="MNV65" s="438"/>
      <c r="MNW65" s="438"/>
      <c r="MNX65" s="438"/>
      <c r="MNY65" s="438"/>
      <c r="MNZ65" s="438"/>
      <c r="MOA65" s="438"/>
      <c r="MOB65" s="438"/>
      <c r="MOC65" s="438"/>
      <c r="MOD65" s="438"/>
      <c r="MOE65" s="438"/>
      <c r="MOF65" s="438"/>
      <c r="MOG65" s="438"/>
      <c r="MOH65" s="438"/>
      <c r="MOI65" s="438"/>
      <c r="MOJ65" s="438"/>
      <c r="MOK65" s="438"/>
      <c r="MOL65" s="438"/>
      <c r="MOM65" s="438"/>
      <c r="MON65" s="438"/>
      <c r="MOO65" s="438"/>
      <c r="MOP65" s="438"/>
      <c r="MOQ65" s="438"/>
      <c r="MOR65" s="438"/>
      <c r="MOS65" s="438"/>
      <c r="MOT65" s="438"/>
      <c r="MOU65" s="438"/>
      <c r="MOV65" s="438"/>
      <c r="MOW65" s="438"/>
      <c r="MOX65" s="438"/>
      <c r="MOY65" s="438"/>
      <c r="MOZ65" s="438"/>
      <c r="MPA65" s="438"/>
      <c r="MPB65" s="438"/>
      <c r="MPC65" s="438"/>
      <c r="MPD65" s="438"/>
      <c r="MPE65" s="438"/>
      <c r="MPF65" s="438"/>
      <c r="MPG65" s="438"/>
      <c r="MPH65" s="438"/>
      <c r="MPI65" s="438"/>
      <c r="MPJ65" s="438"/>
      <c r="MPK65" s="438"/>
      <c r="MPL65" s="438"/>
      <c r="MPM65" s="438"/>
      <c r="MPN65" s="438"/>
      <c r="MPO65" s="438"/>
      <c r="MPP65" s="438"/>
      <c r="MPQ65" s="438"/>
      <c r="MPR65" s="438"/>
      <c r="MPS65" s="438"/>
      <c r="MPT65" s="438"/>
      <c r="MPU65" s="438"/>
      <c r="MPV65" s="438"/>
      <c r="MPW65" s="438"/>
      <c r="MPX65" s="438"/>
      <c r="MPY65" s="438"/>
      <c r="MPZ65" s="438"/>
      <c r="MQA65" s="438"/>
      <c r="MQB65" s="438"/>
      <c r="MQC65" s="438"/>
      <c r="MQD65" s="438"/>
      <c r="MQE65" s="438"/>
      <c r="MQF65" s="438"/>
      <c r="MQG65" s="438"/>
      <c r="MQH65" s="438"/>
      <c r="MQI65" s="438"/>
      <c r="MQJ65" s="438"/>
      <c r="MQK65" s="438"/>
      <c r="MQL65" s="438"/>
      <c r="MQM65" s="438"/>
      <c r="MQN65" s="438"/>
      <c r="MQO65" s="438"/>
      <c r="MQP65" s="438"/>
      <c r="MQQ65" s="438"/>
      <c r="MQR65" s="438"/>
      <c r="MQS65" s="438"/>
      <c r="MQT65" s="438"/>
      <c r="MQU65" s="438"/>
      <c r="MQV65" s="438"/>
      <c r="MQW65" s="438"/>
      <c r="MQX65" s="438"/>
      <c r="MQY65" s="438"/>
      <c r="MQZ65" s="438"/>
      <c r="MRA65" s="438"/>
      <c r="MRB65" s="438"/>
      <c r="MRC65" s="438"/>
      <c r="MRD65" s="438"/>
      <c r="MRE65" s="438"/>
      <c r="MRF65" s="438"/>
      <c r="MRG65" s="438"/>
      <c r="MRH65" s="438"/>
      <c r="MRI65" s="438"/>
      <c r="MRJ65" s="438"/>
      <c r="MRK65" s="438"/>
      <c r="MRL65" s="438"/>
      <c r="MRM65" s="438"/>
      <c r="MRN65" s="438"/>
      <c r="MRO65" s="438"/>
      <c r="MRP65" s="438"/>
      <c r="MRQ65" s="438"/>
      <c r="MRR65" s="438"/>
      <c r="MRS65" s="438"/>
      <c r="MRT65" s="438"/>
      <c r="MRU65" s="438"/>
      <c r="MRV65" s="438"/>
      <c r="MRW65" s="438"/>
      <c r="MRX65" s="438"/>
      <c r="MRY65" s="438"/>
      <c r="MRZ65" s="438"/>
      <c r="MSA65" s="438"/>
      <c r="MSB65" s="438"/>
      <c r="MSC65" s="438"/>
      <c r="MSD65" s="438"/>
      <c r="MSE65" s="438"/>
      <c r="MSF65" s="438"/>
      <c r="MSG65" s="438"/>
      <c r="MSH65" s="438"/>
      <c r="MSI65" s="438"/>
      <c r="MSJ65" s="438"/>
      <c r="MSK65" s="438"/>
      <c r="MSL65" s="438"/>
      <c r="MSM65" s="438"/>
      <c r="MSN65" s="438"/>
      <c r="MSO65" s="438"/>
      <c r="MSP65" s="438"/>
      <c r="MSQ65" s="438"/>
      <c r="MSR65" s="438"/>
      <c r="MSS65" s="438"/>
      <c r="MST65" s="438"/>
      <c r="MSU65" s="438"/>
      <c r="MSV65" s="438"/>
      <c r="MSW65" s="438"/>
      <c r="MSX65" s="438"/>
      <c r="MSY65" s="438"/>
      <c r="MSZ65" s="438"/>
      <c r="MTA65" s="438"/>
      <c r="MTB65" s="438"/>
      <c r="MTC65" s="438"/>
      <c r="MTD65" s="438"/>
      <c r="MTE65" s="438"/>
      <c r="MTF65" s="438"/>
      <c r="MTG65" s="438"/>
      <c r="MTH65" s="438"/>
      <c r="MTI65" s="438"/>
      <c r="MTJ65" s="438"/>
      <c r="MTK65" s="438"/>
      <c r="MTL65" s="438"/>
      <c r="MTM65" s="438"/>
      <c r="MTN65" s="438"/>
      <c r="MTO65" s="438"/>
      <c r="MTP65" s="438"/>
      <c r="MTQ65" s="438"/>
      <c r="MTR65" s="438"/>
      <c r="MTS65" s="438"/>
      <c r="MTT65" s="438"/>
      <c r="MTU65" s="438"/>
      <c r="MTV65" s="438"/>
      <c r="MTW65" s="438"/>
      <c r="MTX65" s="438"/>
      <c r="MTY65" s="438"/>
      <c r="MTZ65" s="438"/>
      <c r="MUA65" s="438"/>
      <c r="MUB65" s="438"/>
      <c r="MUC65" s="438"/>
      <c r="MUD65" s="438"/>
      <c r="MUE65" s="438"/>
      <c r="MUF65" s="438"/>
      <c r="MUG65" s="438"/>
      <c r="MUH65" s="438"/>
      <c r="MUI65" s="438"/>
      <c r="MUJ65" s="438"/>
      <c r="MUK65" s="438"/>
      <c r="MUL65" s="438"/>
      <c r="MUM65" s="438"/>
      <c r="MUN65" s="438"/>
      <c r="MUO65" s="438"/>
      <c r="MUP65" s="438"/>
      <c r="MUQ65" s="438"/>
      <c r="MUR65" s="438"/>
      <c r="MUS65" s="438"/>
      <c r="MUT65" s="438"/>
      <c r="MUU65" s="438"/>
      <c r="MUV65" s="438"/>
      <c r="MUW65" s="438"/>
      <c r="MUX65" s="438"/>
      <c r="MUY65" s="438"/>
      <c r="MUZ65" s="438"/>
      <c r="MVA65" s="438"/>
      <c r="MVB65" s="438"/>
      <c r="MVC65" s="438"/>
      <c r="MVD65" s="438"/>
      <c r="MVE65" s="438"/>
      <c r="MVF65" s="438"/>
      <c r="MVG65" s="438"/>
      <c r="MVH65" s="438"/>
      <c r="MVI65" s="438"/>
      <c r="MVJ65" s="438"/>
      <c r="MVK65" s="438"/>
      <c r="MVL65" s="438"/>
      <c r="MVM65" s="438"/>
      <c r="MVN65" s="438"/>
      <c r="MVO65" s="438"/>
      <c r="MVP65" s="438"/>
      <c r="MVQ65" s="438"/>
      <c r="MVR65" s="438"/>
      <c r="MVS65" s="438"/>
      <c r="MVT65" s="438"/>
      <c r="MVU65" s="438"/>
      <c r="MVV65" s="438"/>
      <c r="MVW65" s="438"/>
      <c r="MVX65" s="438"/>
      <c r="MVY65" s="438"/>
      <c r="MVZ65" s="438"/>
      <c r="MWA65" s="438"/>
      <c r="MWB65" s="438"/>
      <c r="MWC65" s="438"/>
      <c r="MWD65" s="438"/>
      <c r="MWE65" s="438"/>
      <c r="MWF65" s="438"/>
      <c r="MWG65" s="438"/>
      <c r="MWH65" s="438"/>
      <c r="MWI65" s="438"/>
      <c r="MWJ65" s="438"/>
      <c r="MWK65" s="438"/>
      <c r="MWL65" s="438"/>
      <c r="MWM65" s="438"/>
      <c r="MWN65" s="438"/>
      <c r="MWO65" s="438"/>
      <c r="MWP65" s="438"/>
      <c r="MWQ65" s="438"/>
      <c r="MWR65" s="438"/>
      <c r="MWS65" s="438"/>
      <c r="MWT65" s="438"/>
      <c r="MWU65" s="438"/>
      <c r="MWV65" s="438"/>
      <c r="MWW65" s="438"/>
      <c r="MWX65" s="438"/>
      <c r="MWY65" s="438"/>
      <c r="MWZ65" s="438"/>
      <c r="MXA65" s="438"/>
      <c r="MXB65" s="438"/>
      <c r="MXC65" s="438"/>
      <c r="MXD65" s="438"/>
      <c r="MXE65" s="438"/>
      <c r="MXF65" s="438"/>
      <c r="MXG65" s="438"/>
      <c r="MXH65" s="438"/>
      <c r="MXI65" s="438"/>
      <c r="MXJ65" s="438"/>
      <c r="MXK65" s="438"/>
      <c r="MXL65" s="438"/>
      <c r="MXM65" s="438"/>
      <c r="MXN65" s="438"/>
      <c r="MXO65" s="438"/>
      <c r="MXP65" s="438"/>
      <c r="MXQ65" s="438"/>
      <c r="MXR65" s="438"/>
      <c r="MXS65" s="438"/>
      <c r="MXT65" s="438"/>
      <c r="MXU65" s="438"/>
      <c r="MXV65" s="438"/>
      <c r="MXW65" s="438"/>
      <c r="MXX65" s="438"/>
      <c r="MXY65" s="438"/>
      <c r="MXZ65" s="438"/>
      <c r="MYA65" s="438"/>
      <c r="MYB65" s="438"/>
      <c r="MYC65" s="438"/>
      <c r="MYD65" s="438"/>
      <c r="MYE65" s="438"/>
      <c r="MYF65" s="438"/>
      <c r="MYG65" s="438"/>
      <c r="MYH65" s="438"/>
      <c r="MYI65" s="438"/>
      <c r="MYJ65" s="438"/>
      <c r="MYK65" s="438"/>
      <c r="MYL65" s="438"/>
      <c r="MYM65" s="438"/>
      <c r="MYN65" s="438"/>
      <c r="MYO65" s="438"/>
      <c r="MYP65" s="438"/>
      <c r="MYQ65" s="438"/>
      <c r="MYR65" s="438"/>
      <c r="MYS65" s="438"/>
      <c r="MYT65" s="438"/>
      <c r="MYU65" s="438"/>
      <c r="MYV65" s="438"/>
      <c r="MYW65" s="438"/>
      <c r="MYX65" s="438"/>
      <c r="MYY65" s="438"/>
      <c r="MYZ65" s="438"/>
      <c r="MZA65" s="438"/>
      <c r="MZB65" s="438"/>
      <c r="MZC65" s="438"/>
      <c r="MZD65" s="438"/>
      <c r="MZE65" s="438"/>
      <c r="MZF65" s="438"/>
      <c r="MZG65" s="438"/>
      <c r="MZH65" s="438"/>
      <c r="MZI65" s="438"/>
      <c r="MZJ65" s="438"/>
      <c r="MZK65" s="438"/>
      <c r="MZL65" s="438"/>
      <c r="MZM65" s="438"/>
      <c r="MZN65" s="438"/>
      <c r="MZO65" s="438"/>
      <c r="MZP65" s="438"/>
      <c r="MZQ65" s="438"/>
      <c r="MZR65" s="438"/>
      <c r="MZS65" s="438"/>
      <c r="MZT65" s="438"/>
      <c r="MZU65" s="438"/>
      <c r="MZV65" s="438"/>
      <c r="MZW65" s="438"/>
      <c r="MZX65" s="438"/>
      <c r="MZY65" s="438"/>
      <c r="MZZ65" s="438"/>
      <c r="NAA65" s="438"/>
      <c r="NAB65" s="438"/>
      <c r="NAC65" s="438"/>
      <c r="NAD65" s="438"/>
      <c r="NAE65" s="438"/>
      <c r="NAF65" s="438"/>
      <c r="NAG65" s="438"/>
      <c r="NAH65" s="438"/>
      <c r="NAI65" s="438"/>
      <c r="NAJ65" s="438"/>
      <c r="NAK65" s="438"/>
      <c r="NAL65" s="438"/>
      <c r="NAM65" s="438"/>
      <c r="NAN65" s="438"/>
      <c r="NAO65" s="438"/>
      <c r="NAP65" s="438"/>
      <c r="NAQ65" s="438"/>
      <c r="NAR65" s="438"/>
      <c r="NAS65" s="438"/>
      <c r="NAT65" s="438"/>
      <c r="NAU65" s="438"/>
      <c r="NAV65" s="438"/>
      <c r="NAW65" s="438"/>
      <c r="NAX65" s="438"/>
      <c r="NAY65" s="438"/>
      <c r="NAZ65" s="438"/>
      <c r="NBA65" s="438"/>
      <c r="NBB65" s="438"/>
      <c r="NBC65" s="438"/>
      <c r="NBD65" s="438"/>
      <c r="NBE65" s="438"/>
      <c r="NBF65" s="438"/>
      <c r="NBG65" s="438"/>
      <c r="NBH65" s="438"/>
      <c r="NBI65" s="438"/>
      <c r="NBJ65" s="438"/>
      <c r="NBK65" s="438"/>
      <c r="NBL65" s="438"/>
      <c r="NBM65" s="438"/>
      <c r="NBN65" s="438"/>
      <c r="NBO65" s="438"/>
      <c r="NBP65" s="438"/>
      <c r="NBQ65" s="438"/>
      <c r="NBR65" s="438"/>
      <c r="NBS65" s="438"/>
      <c r="NBT65" s="438"/>
      <c r="NBU65" s="438"/>
      <c r="NBV65" s="438"/>
      <c r="NBW65" s="438"/>
      <c r="NBX65" s="438"/>
      <c r="NBY65" s="438"/>
      <c r="NBZ65" s="438"/>
      <c r="NCA65" s="438"/>
      <c r="NCB65" s="438"/>
      <c r="NCC65" s="438"/>
      <c r="NCD65" s="438"/>
      <c r="NCE65" s="438"/>
      <c r="NCF65" s="438"/>
      <c r="NCG65" s="438"/>
      <c r="NCH65" s="438"/>
      <c r="NCI65" s="438"/>
      <c r="NCJ65" s="438"/>
      <c r="NCK65" s="438"/>
      <c r="NCL65" s="438"/>
      <c r="NCM65" s="438"/>
      <c r="NCN65" s="438"/>
      <c r="NCO65" s="438"/>
      <c r="NCP65" s="438"/>
      <c r="NCQ65" s="438"/>
      <c r="NCR65" s="438"/>
      <c r="NCS65" s="438"/>
      <c r="NCT65" s="438"/>
      <c r="NCU65" s="438"/>
      <c r="NCV65" s="438"/>
      <c r="NCW65" s="438"/>
      <c r="NCX65" s="438"/>
      <c r="NCY65" s="438"/>
      <c r="NCZ65" s="438"/>
      <c r="NDA65" s="438"/>
      <c r="NDB65" s="438"/>
      <c r="NDC65" s="438"/>
      <c r="NDD65" s="438"/>
      <c r="NDE65" s="438"/>
      <c r="NDF65" s="438"/>
      <c r="NDG65" s="438"/>
      <c r="NDH65" s="438"/>
      <c r="NDI65" s="438"/>
      <c r="NDJ65" s="438"/>
      <c r="NDK65" s="438"/>
      <c r="NDL65" s="438"/>
      <c r="NDM65" s="438"/>
      <c r="NDN65" s="438"/>
      <c r="NDO65" s="438"/>
      <c r="NDP65" s="438"/>
      <c r="NDQ65" s="438"/>
      <c r="NDR65" s="438"/>
      <c r="NDS65" s="438"/>
      <c r="NDT65" s="438"/>
      <c r="NDU65" s="438"/>
      <c r="NDV65" s="438"/>
      <c r="NDW65" s="438"/>
      <c r="NDX65" s="438"/>
      <c r="NDY65" s="438"/>
      <c r="NDZ65" s="438"/>
      <c r="NEA65" s="438"/>
      <c r="NEB65" s="438"/>
      <c r="NEC65" s="438"/>
      <c r="NED65" s="438"/>
      <c r="NEE65" s="438"/>
      <c r="NEF65" s="438"/>
      <c r="NEG65" s="438"/>
      <c r="NEH65" s="438"/>
      <c r="NEI65" s="438"/>
      <c r="NEJ65" s="438"/>
      <c r="NEK65" s="438"/>
      <c r="NEL65" s="438"/>
      <c r="NEM65" s="438"/>
      <c r="NEN65" s="438"/>
      <c r="NEO65" s="438"/>
      <c r="NEP65" s="438"/>
      <c r="NEQ65" s="438"/>
      <c r="NER65" s="438"/>
      <c r="NES65" s="438"/>
      <c r="NET65" s="438"/>
      <c r="NEU65" s="438"/>
      <c r="NEV65" s="438"/>
      <c r="NEW65" s="438"/>
      <c r="NEX65" s="438"/>
      <c r="NEY65" s="438"/>
      <c r="NEZ65" s="438"/>
      <c r="NFA65" s="438"/>
      <c r="NFB65" s="438"/>
      <c r="NFC65" s="438"/>
      <c r="NFD65" s="438"/>
      <c r="NFE65" s="438"/>
      <c r="NFF65" s="438"/>
      <c r="NFG65" s="438"/>
      <c r="NFH65" s="438"/>
      <c r="NFI65" s="438"/>
      <c r="NFJ65" s="438"/>
      <c r="NFK65" s="438"/>
      <c r="NFL65" s="438"/>
      <c r="NFM65" s="438"/>
      <c r="NFN65" s="438"/>
      <c r="NFO65" s="438"/>
      <c r="NFP65" s="438"/>
      <c r="NFQ65" s="438"/>
      <c r="NFR65" s="438"/>
      <c r="NFS65" s="438"/>
      <c r="NFT65" s="438"/>
      <c r="NFU65" s="438"/>
      <c r="NFV65" s="438"/>
      <c r="NFW65" s="438"/>
      <c r="NFX65" s="438"/>
      <c r="NFY65" s="438"/>
      <c r="NFZ65" s="438"/>
      <c r="NGA65" s="438"/>
      <c r="NGB65" s="438"/>
      <c r="NGC65" s="438"/>
      <c r="NGD65" s="438"/>
      <c r="NGE65" s="438"/>
      <c r="NGF65" s="438"/>
      <c r="NGG65" s="438"/>
      <c r="NGH65" s="438"/>
      <c r="NGI65" s="438"/>
      <c r="NGJ65" s="438"/>
      <c r="NGK65" s="438"/>
      <c r="NGL65" s="438"/>
      <c r="NGM65" s="438"/>
      <c r="NGN65" s="438"/>
      <c r="NGO65" s="438"/>
      <c r="NGP65" s="438"/>
      <c r="NGQ65" s="438"/>
      <c r="NGR65" s="438"/>
      <c r="NGS65" s="438"/>
      <c r="NGT65" s="438"/>
      <c r="NGU65" s="438"/>
      <c r="NGV65" s="438"/>
      <c r="NGW65" s="438"/>
      <c r="NGX65" s="438"/>
      <c r="NGY65" s="438"/>
      <c r="NGZ65" s="438"/>
      <c r="NHA65" s="438"/>
      <c r="NHB65" s="438"/>
      <c r="NHC65" s="438"/>
      <c r="NHD65" s="438"/>
      <c r="NHE65" s="438"/>
      <c r="NHF65" s="438"/>
      <c r="NHG65" s="438"/>
      <c r="NHH65" s="438"/>
      <c r="NHI65" s="438"/>
      <c r="NHJ65" s="438"/>
      <c r="NHK65" s="438"/>
      <c r="NHL65" s="438"/>
      <c r="NHM65" s="438"/>
      <c r="NHN65" s="438"/>
      <c r="NHO65" s="438"/>
      <c r="NHP65" s="438"/>
      <c r="NHQ65" s="438"/>
      <c r="NHR65" s="438"/>
      <c r="NHS65" s="438"/>
      <c r="NHT65" s="438"/>
      <c r="NHU65" s="438"/>
      <c r="NHV65" s="438"/>
      <c r="NHW65" s="438"/>
      <c r="NHX65" s="438"/>
      <c r="NHY65" s="438"/>
      <c r="NHZ65" s="438"/>
      <c r="NIA65" s="438"/>
      <c r="NIB65" s="438"/>
      <c r="NIC65" s="438"/>
      <c r="NID65" s="438"/>
      <c r="NIE65" s="438"/>
      <c r="NIF65" s="438"/>
      <c r="NIG65" s="438"/>
      <c r="NIH65" s="438"/>
      <c r="NII65" s="438"/>
      <c r="NIJ65" s="438"/>
      <c r="NIK65" s="438"/>
      <c r="NIL65" s="438"/>
      <c r="NIM65" s="438"/>
      <c r="NIN65" s="438"/>
      <c r="NIO65" s="438"/>
      <c r="NIP65" s="438"/>
      <c r="NIQ65" s="438"/>
      <c r="NIR65" s="438"/>
      <c r="NIS65" s="438"/>
      <c r="NIT65" s="438"/>
      <c r="NIU65" s="438"/>
      <c r="NIV65" s="438"/>
      <c r="NIW65" s="438"/>
      <c r="NIX65" s="438"/>
      <c r="NIY65" s="438"/>
      <c r="NIZ65" s="438"/>
      <c r="NJA65" s="438"/>
      <c r="NJB65" s="438"/>
      <c r="NJC65" s="438"/>
      <c r="NJD65" s="438"/>
      <c r="NJE65" s="438"/>
      <c r="NJF65" s="438"/>
      <c r="NJG65" s="438"/>
      <c r="NJH65" s="438"/>
      <c r="NJI65" s="438"/>
      <c r="NJJ65" s="438"/>
      <c r="NJK65" s="438"/>
      <c r="NJL65" s="438"/>
      <c r="NJM65" s="438"/>
      <c r="NJN65" s="438"/>
      <c r="NJO65" s="438"/>
      <c r="NJP65" s="438"/>
      <c r="NJQ65" s="438"/>
      <c r="NJR65" s="438"/>
      <c r="NJS65" s="438"/>
      <c r="NJT65" s="438"/>
      <c r="NJU65" s="438"/>
      <c r="NJV65" s="438"/>
      <c r="NJW65" s="438"/>
      <c r="NJX65" s="438"/>
      <c r="NJY65" s="438"/>
      <c r="NJZ65" s="438"/>
      <c r="NKA65" s="438"/>
      <c r="NKB65" s="438"/>
      <c r="NKC65" s="438"/>
      <c r="NKD65" s="438"/>
      <c r="NKE65" s="438"/>
      <c r="NKF65" s="438"/>
      <c r="NKG65" s="438"/>
      <c r="NKH65" s="438"/>
      <c r="NKI65" s="438"/>
      <c r="NKJ65" s="438"/>
      <c r="NKK65" s="438"/>
      <c r="NKL65" s="438"/>
      <c r="NKM65" s="438"/>
      <c r="NKN65" s="438"/>
      <c r="NKO65" s="438"/>
      <c r="NKP65" s="438"/>
      <c r="NKQ65" s="438"/>
      <c r="NKR65" s="438"/>
      <c r="NKS65" s="438"/>
      <c r="NKT65" s="438"/>
      <c r="NKU65" s="438"/>
      <c r="NKV65" s="438"/>
      <c r="NKW65" s="438"/>
      <c r="NKX65" s="438"/>
      <c r="NKY65" s="438"/>
      <c r="NKZ65" s="438"/>
      <c r="NLA65" s="438"/>
      <c r="NLB65" s="438"/>
      <c r="NLC65" s="438"/>
      <c r="NLD65" s="438"/>
      <c r="NLE65" s="438"/>
      <c r="NLF65" s="438"/>
      <c r="NLG65" s="438"/>
      <c r="NLH65" s="438"/>
      <c r="NLI65" s="438"/>
      <c r="NLJ65" s="438"/>
      <c r="NLK65" s="438"/>
      <c r="NLL65" s="438"/>
      <c r="NLM65" s="438"/>
      <c r="NLN65" s="438"/>
      <c r="NLO65" s="438"/>
      <c r="NLP65" s="438"/>
      <c r="NLQ65" s="438"/>
      <c r="NLR65" s="438"/>
      <c r="NLS65" s="438"/>
      <c r="NLT65" s="438"/>
      <c r="NLU65" s="438"/>
      <c r="NLV65" s="438"/>
      <c r="NLW65" s="438"/>
      <c r="NLX65" s="438"/>
      <c r="NLY65" s="438"/>
      <c r="NLZ65" s="438"/>
      <c r="NMA65" s="438"/>
      <c r="NMB65" s="438"/>
      <c r="NMC65" s="438"/>
      <c r="NMD65" s="438"/>
      <c r="NME65" s="438"/>
      <c r="NMF65" s="438"/>
      <c r="NMG65" s="438"/>
      <c r="NMH65" s="438"/>
      <c r="NMI65" s="438"/>
      <c r="NMJ65" s="438"/>
      <c r="NMK65" s="438"/>
      <c r="NML65" s="438"/>
      <c r="NMM65" s="438"/>
      <c r="NMN65" s="438"/>
      <c r="NMO65" s="438"/>
      <c r="NMP65" s="438"/>
      <c r="NMQ65" s="438"/>
      <c r="NMR65" s="438"/>
      <c r="NMS65" s="438"/>
      <c r="NMT65" s="438"/>
      <c r="NMU65" s="438"/>
      <c r="NMV65" s="438"/>
      <c r="NMW65" s="438"/>
      <c r="NMX65" s="438"/>
      <c r="NMY65" s="438"/>
      <c r="NMZ65" s="438"/>
      <c r="NNA65" s="438"/>
      <c r="NNB65" s="438"/>
      <c r="NNC65" s="438"/>
      <c r="NND65" s="438"/>
      <c r="NNE65" s="438"/>
      <c r="NNF65" s="438"/>
      <c r="NNG65" s="438"/>
      <c r="NNH65" s="438"/>
      <c r="NNI65" s="438"/>
      <c r="NNJ65" s="438"/>
      <c r="NNK65" s="438"/>
      <c r="NNL65" s="438"/>
      <c r="NNM65" s="438"/>
      <c r="NNN65" s="438"/>
      <c r="NNO65" s="438"/>
      <c r="NNP65" s="438"/>
      <c r="NNQ65" s="438"/>
      <c r="NNR65" s="438"/>
      <c r="NNS65" s="438"/>
      <c r="NNT65" s="438"/>
      <c r="NNU65" s="438"/>
      <c r="NNV65" s="438"/>
      <c r="NNW65" s="438"/>
      <c r="NNX65" s="438"/>
      <c r="NNY65" s="438"/>
      <c r="NNZ65" s="438"/>
      <c r="NOA65" s="438"/>
      <c r="NOB65" s="438"/>
      <c r="NOC65" s="438"/>
      <c r="NOD65" s="438"/>
      <c r="NOE65" s="438"/>
      <c r="NOF65" s="438"/>
      <c r="NOG65" s="438"/>
      <c r="NOH65" s="438"/>
      <c r="NOI65" s="438"/>
      <c r="NOJ65" s="438"/>
      <c r="NOK65" s="438"/>
      <c r="NOL65" s="438"/>
      <c r="NOM65" s="438"/>
      <c r="NON65" s="438"/>
      <c r="NOO65" s="438"/>
      <c r="NOP65" s="438"/>
      <c r="NOQ65" s="438"/>
      <c r="NOR65" s="438"/>
      <c r="NOS65" s="438"/>
      <c r="NOT65" s="438"/>
      <c r="NOU65" s="438"/>
      <c r="NOV65" s="438"/>
      <c r="NOW65" s="438"/>
      <c r="NOX65" s="438"/>
      <c r="NOY65" s="438"/>
      <c r="NOZ65" s="438"/>
      <c r="NPA65" s="438"/>
      <c r="NPB65" s="438"/>
      <c r="NPC65" s="438"/>
      <c r="NPD65" s="438"/>
      <c r="NPE65" s="438"/>
      <c r="NPF65" s="438"/>
      <c r="NPG65" s="438"/>
      <c r="NPH65" s="438"/>
      <c r="NPI65" s="438"/>
      <c r="NPJ65" s="438"/>
      <c r="NPK65" s="438"/>
      <c r="NPL65" s="438"/>
      <c r="NPM65" s="438"/>
      <c r="NPN65" s="438"/>
      <c r="NPO65" s="438"/>
      <c r="NPP65" s="438"/>
      <c r="NPQ65" s="438"/>
      <c r="NPR65" s="438"/>
      <c r="NPS65" s="438"/>
      <c r="NPT65" s="438"/>
      <c r="NPU65" s="438"/>
      <c r="NPV65" s="438"/>
      <c r="NPW65" s="438"/>
      <c r="NPX65" s="438"/>
      <c r="NPY65" s="438"/>
      <c r="NPZ65" s="438"/>
      <c r="NQA65" s="438"/>
      <c r="NQB65" s="438"/>
      <c r="NQC65" s="438"/>
      <c r="NQD65" s="438"/>
      <c r="NQE65" s="438"/>
      <c r="NQF65" s="438"/>
      <c r="NQG65" s="438"/>
      <c r="NQH65" s="438"/>
      <c r="NQI65" s="438"/>
      <c r="NQJ65" s="438"/>
      <c r="NQK65" s="438"/>
      <c r="NQL65" s="438"/>
      <c r="NQM65" s="438"/>
      <c r="NQN65" s="438"/>
      <c r="NQO65" s="438"/>
      <c r="NQP65" s="438"/>
      <c r="NQQ65" s="438"/>
      <c r="NQR65" s="438"/>
      <c r="NQS65" s="438"/>
      <c r="NQT65" s="438"/>
      <c r="NQU65" s="438"/>
      <c r="NQV65" s="438"/>
      <c r="NQW65" s="438"/>
      <c r="NQX65" s="438"/>
      <c r="NQY65" s="438"/>
      <c r="NQZ65" s="438"/>
      <c r="NRA65" s="438"/>
      <c r="NRB65" s="438"/>
      <c r="NRC65" s="438"/>
      <c r="NRD65" s="438"/>
      <c r="NRE65" s="438"/>
      <c r="NRF65" s="438"/>
      <c r="NRG65" s="438"/>
      <c r="NRH65" s="438"/>
      <c r="NRI65" s="438"/>
      <c r="NRJ65" s="438"/>
      <c r="NRK65" s="438"/>
      <c r="NRL65" s="438"/>
      <c r="NRM65" s="438"/>
      <c r="NRN65" s="438"/>
      <c r="NRO65" s="438"/>
      <c r="NRP65" s="438"/>
      <c r="NRQ65" s="438"/>
      <c r="NRR65" s="438"/>
      <c r="NRS65" s="438"/>
      <c r="NRT65" s="438"/>
      <c r="NRU65" s="438"/>
      <c r="NRV65" s="438"/>
      <c r="NRW65" s="438"/>
      <c r="NRX65" s="438"/>
      <c r="NRY65" s="438"/>
      <c r="NRZ65" s="438"/>
      <c r="NSA65" s="438"/>
      <c r="NSB65" s="438"/>
      <c r="NSC65" s="438"/>
      <c r="NSD65" s="438"/>
      <c r="NSE65" s="438"/>
      <c r="NSF65" s="438"/>
      <c r="NSG65" s="438"/>
      <c r="NSH65" s="438"/>
      <c r="NSI65" s="438"/>
      <c r="NSJ65" s="438"/>
      <c r="NSK65" s="438"/>
      <c r="NSL65" s="438"/>
      <c r="NSM65" s="438"/>
      <c r="NSN65" s="438"/>
      <c r="NSO65" s="438"/>
      <c r="NSP65" s="438"/>
      <c r="NSQ65" s="438"/>
      <c r="NSR65" s="438"/>
      <c r="NSS65" s="438"/>
      <c r="NST65" s="438"/>
      <c r="NSU65" s="438"/>
      <c r="NSV65" s="438"/>
      <c r="NSW65" s="438"/>
      <c r="NSX65" s="438"/>
      <c r="NSY65" s="438"/>
      <c r="NSZ65" s="438"/>
      <c r="NTA65" s="438"/>
      <c r="NTB65" s="438"/>
      <c r="NTC65" s="438"/>
      <c r="NTD65" s="438"/>
      <c r="NTE65" s="438"/>
      <c r="NTF65" s="438"/>
      <c r="NTG65" s="438"/>
      <c r="NTH65" s="438"/>
      <c r="NTI65" s="438"/>
      <c r="NTJ65" s="438"/>
      <c r="NTK65" s="438"/>
      <c r="NTL65" s="438"/>
      <c r="NTM65" s="438"/>
      <c r="NTN65" s="438"/>
      <c r="NTO65" s="438"/>
      <c r="NTP65" s="438"/>
      <c r="NTQ65" s="438"/>
      <c r="NTR65" s="438"/>
      <c r="NTS65" s="438"/>
      <c r="NTT65" s="438"/>
      <c r="NTU65" s="438"/>
      <c r="NTV65" s="438"/>
      <c r="NTW65" s="438"/>
      <c r="NTX65" s="438"/>
      <c r="NTY65" s="438"/>
      <c r="NTZ65" s="438"/>
      <c r="NUA65" s="438"/>
      <c r="NUB65" s="438"/>
      <c r="NUC65" s="438"/>
      <c r="NUD65" s="438"/>
      <c r="NUE65" s="438"/>
      <c r="NUF65" s="438"/>
      <c r="NUG65" s="438"/>
      <c r="NUH65" s="438"/>
      <c r="NUI65" s="438"/>
      <c r="NUJ65" s="438"/>
      <c r="NUK65" s="438"/>
      <c r="NUL65" s="438"/>
      <c r="NUM65" s="438"/>
      <c r="NUN65" s="438"/>
      <c r="NUO65" s="438"/>
      <c r="NUP65" s="438"/>
      <c r="NUQ65" s="438"/>
      <c r="NUR65" s="438"/>
      <c r="NUS65" s="438"/>
      <c r="NUT65" s="438"/>
      <c r="NUU65" s="438"/>
      <c r="NUV65" s="438"/>
      <c r="NUW65" s="438"/>
      <c r="NUX65" s="438"/>
      <c r="NUY65" s="438"/>
      <c r="NUZ65" s="438"/>
      <c r="NVA65" s="438"/>
      <c r="NVB65" s="438"/>
      <c r="NVC65" s="438"/>
      <c r="NVD65" s="438"/>
      <c r="NVE65" s="438"/>
      <c r="NVF65" s="438"/>
      <c r="NVG65" s="438"/>
      <c r="NVH65" s="438"/>
      <c r="NVI65" s="438"/>
      <c r="NVJ65" s="438"/>
      <c r="NVK65" s="438"/>
      <c r="NVL65" s="438"/>
      <c r="NVM65" s="438"/>
      <c r="NVN65" s="438"/>
      <c r="NVO65" s="438"/>
      <c r="NVP65" s="438"/>
      <c r="NVQ65" s="438"/>
      <c r="NVR65" s="438"/>
      <c r="NVS65" s="438"/>
      <c r="NVT65" s="438"/>
      <c r="NVU65" s="438"/>
      <c r="NVV65" s="438"/>
      <c r="NVW65" s="438"/>
      <c r="NVX65" s="438"/>
      <c r="NVY65" s="438"/>
      <c r="NVZ65" s="438"/>
      <c r="NWA65" s="438"/>
      <c r="NWB65" s="438"/>
      <c r="NWC65" s="438"/>
      <c r="NWD65" s="438"/>
      <c r="NWE65" s="438"/>
      <c r="NWF65" s="438"/>
      <c r="NWG65" s="438"/>
      <c r="NWH65" s="438"/>
      <c r="NWI65" s="438"/>
      <c r="NWJ65" s="438"/>
      <c r="NWK65" s="438"/>
      <c r="NWL65" s="438"/>
      <c r="NWM65" s="438"/>
      <c r="NWN65" s="438"/>
      <c r="NWO65" s="438"/>
      <c r="NWP65" s="438"/>
      <c r="NWQ65" s="438"/>
      <c r="NWR65" s="438"/>
      <c r="NWS65" s="438"/>
      <c r="NWT65" s="438"/>
      <c r="NWU65" s="438"/>
      <c r="NWV65" s="438"/>
      <c r="NWW65" s="438"/>
      <c r="NWX65" s="438"/>
      <c r="NWY65" s="438"/>
      <c r="NWZ65" s="438"/>
      <c r="NXA65" s="438"/>
      <c r="NXB65" s="438"/>
      <c r="NXC65" s="438"/>
      <c r="NXD65" s="438"/>
      <c r="NXE65" s="438"/>
      <c r="NXF65" s="438"/>
      <c r="NXG65" s="438"/>
      <c r="NXH65" s="438"/>
      <c r="NXI65" s="438"/>
      <c r="NXJ65" s="438"/>
      <c r="NXK65" s="438"/>
      <c r="NXL65" s="438"/>
      <c r="NXM65" s="438"/>
      <c r="NXN65" s="438"/>
      <c r="NXO65" s="438"/>
      <c r="NXP65" s="438"/>
      <c r="NXQ65" s="438"/>
      <c r="NXR65" s="438"/>
      <c r="NXS65" s="438"/>
      <c r="NXT65" s="438"/>
      <c r="NXU65" s="438"/>
      <c r="NXV65" s="438"/>
      <c r="NXW65" s="438"/>
      <c r="NXX65" s="438"/>
      <c r="NXY65" s="438"/>
      <c r="NXZ65" s="438"/>
      <c r="NYA65" s="438"/>
      <c r="NYB65" s="438"/>
      <c r="NYC65" s="438"/>
      <c r="NYD65" s="438"/>
      <c r="NYE65" s="438"/>
      <c r="NYF65" s="438"/>
      <c r="NYG65" s="438"/>
      <c r="NYH65" s="438"/>
      <c r="NYI65" s="438"/>
      <c r="NYJ65" s="438"/>
      <c r="NYK65" s="438"/>
      <c r="NYL65" s="438"/>
      <c r="NYM65" s="438"/>
      <c r="NYN65" s="438"/>
      <c r="NYO65" s="438"/>
      <c r="NYP65" s="438"/>
      <c r="NYQ65" s="438"/>
      <c r="NYR65" s="438"/>
      <c r="NYS65" s="438"/>
      <c r="NYT65" s="438"/>
      <c r="NYU65" s="438"/>
      <c r="NYV65" s="438"/>
      <c r="NYW65" s="438"/>
      <c r="NYX65" s="438"/>
      <c r="NYY65" s="438"/>
      <c r="NYZ65" s="438"/>
      <c r="NZA65" s="438"/>
      <c r="NZB65" s="438"/>
      <c r="NZC65" s="438"/>
      <c r="NZD65" s="438"/>
      <c r="NZE65" s="438"/>
      <c r="NZF65" s="438"/>
      <c r="NZG65" s="438"/>
      <c r="NZH65" s="438"/>
      <c r="NZI65" s="438"/>
      <c r="NZJ65" s="438"/>
      <c r="NZK65" s="438"/>
      <c r="NZL65" s="438"/>
      <c r="NZM65" s="438"/>
      <c r="NZN65" s="438"/>
      <c r="NZO65" s="438"/>
      <c r="NZP65" s="438"/>
      <c r="NZQ65" s="438"/>
      <c r="NZR65" s="438"/>
      <c r="NZS65" s="438"/>
      <c r="NZT65" s="438"/>
      <c r="NZU65" s="438"/>
      <c r="NZV65" s="438"/>
      <c r="NZW65" s="438"/>
      <c r="NZX65" s="438"/>
      <c r="NZY65" s="438"/>
      <c r="NZZ65" s="438"/>
      <c r="OAA65" s="438"/>
      <c r="OAB65" s="438"/>
      <c r="OAC65" s="438"/>
      <c r="OAD65" s="438"/>
      <c r="OAE65" s="438"/>
      <c r="OAF65" s="438"/>
      <c r="OAG65" s="438"/>
      <c r="OAH65" s="438"/>
      <c r="OAI65" s="438"/>
      <c r="OAJ65" s="438"/>
      <c r="OAK65" s="438"/>
      <c r="OAL65" s="438"/>
      <c r="OAM65" s="438"/>
      <c r="OAN65" s="438"/>
      <c r="OAO65" s="438"/>
      <c r="OAP65" s="438"/>
      <c r="OAQ65" s="438"/>
      <c r="OAR65" s="438"/>
      <c r="OAS65" s="438"/>
      <c r="OAT65" s="438"/>
      <c r="OAU65" s="438"/>
      <c r="OAV65" s="438"/>
      <c r="OAW65" s="438"/>
      <c r="OAX65" s="438"/>
      <c r="OAY65" s="438"/>
      <c r="OAZ65" s="438"/>
      <c r="OBA65" s="438"/>
      <c r="OBB65" s="438"/>
      <c r="OBC65" s="438"/>
      <c r="OBD65" s="438"/>
      <c r="OBE65" s="438"/>
      <c r="OBF65" s="438"/>
      <c r="OBG65" s="438"/>
      <c r="OBH65" s="438"/>
      <c r="OBI65" s="438"/>
      <c r="OBJ65" s="438"/>
      <c r="OBK65" s="438"/>
      <c r="OBL65" s="438"/>
      <c r="OBM65" s="438"/>
      <c r="OBN65" s="438"/>
      <c r="OBO65" s="438"/>
      <c r="OBP65" s="438"/>
      <c r="OBQ65" s="438"/>
      <c r="OBR65" s="438"/>
      <c r="OBS65" s="438"/>
      <c r="OBT65" s="438"/>
      <c r="OBU65" s="438"/>
      <c r="OBV65" s="438"/>
      <c r="OBW65" s="438"/>
      <c r="OBX65" s="438"/>
      <c r="OBY65" s="438"/>
      <c r="OBZ65" s="438"/>
      <c r="OCA65" s="438"/>
      <c r="OCB65" s="438"/>
      <c r="OCC65" s="438"/>
      <c r="OCD65" s="438"/>
      <c r="OCE65" s="438"/>
      <c r="OCF65" s="438"/>
      <c r="OCG65" s="438"/>
      <c r="OCH65" s="438"/>
      <c r="OCI65" s="438"/>
      <c r="OCJ65" s="438"/>
      <c r="OCK65" s="438"/>
      <c r="OCL65" s="438"/>
      <c r="OCM65" s="438"/>
      <c r="OCN65" s="438"/>
      <c r="OCO65" s="438"/>
      <c r="OCP65" s="438"/>
      <c r="OCQ65" s="438"/>
      <c r="OCR65" s="438"/>
      <c r="OCS65" s="438"/>
      <c r="OCT65" s="438"/>
      <c r="OCU65" s="438"/>
      <c r="OCV65" s="438"/>
      <c r="OCW65" s="438"/>
      <c r="OCX65" s="438"/>
      <c r="OCY65" s="438"/>
      <c r="OCZ65" s="438"/>
      <c r="ODA65" s="438"/>
      <c r="ODB65" s="438"/>
      <c r="ODC65" s="438"/>
      <c r="ODD65" s="438"/>
      <c r="ODE65" s="438"/>
      <c r="ODF65" s="438"/>
      <c r="ODG65" s="438"/>
      <c r="ODH65" s="438"/>
      <c r="ODI65" s="438"/>
      <c r="ODJ65" s="438"/>
      <c r="ODK65" s="438"/>
      <c r="ODL65" s="438"/>
      <c r="ODM65" s="438"/>
      <c r="ODN65" s="438"/>
      <c r="ODO65" s="438"/>
      <c r="ODP65" s="438"/>
      <c r="ODQ65" s="438"/>
      <c r="ODR65" s="438"/>
      <c r="ODS65" s="438"/>
      <c r="ODT65" s="438"/>
      <c r="ODU65" s="438"/>
      <c r="ODV65" s="438"/>
      <c r="ODW65" s="438"/>
      <c r="ODX65" s="438"/>
      <c r="ODY65" s="438"/>
      <c r="ODZ65" s="438"/>
      <c r="OEA65" s="438"/>
      <c r="OEB65" s="438"/>
      <c r="OEC65" s="438"/>
      <c r="OED65" s="438"/>
      <c r="OEE65" s="438"/>
      <c r="OEF65" s="438"/>
      <c r="OEG65" s="438"/>
      <c r="OEH65" s="438"/>
      <c r="OEI65" s="438"/>
      <c r="OEJ65" s="438"/>
      <c r="OEK65" s="438"/>
      <c r="OEL65" s="438"/>
      <c r="OEM65" s="438"/>
      <c r="OEN65" s="438"/>
      <c r="OEO65" s="438"/>
      <c r="OEP65" s="438"/>
      <c r="OEQ65" s="438"/>
      <c r="OER65" s="438"/>
      <c r="OES65" s="438"/>
      <c r="OET65" s="438"/>
      <c r="OEU65" s="438"/>
      <c r="OEV65" s="438"/>
      <c r="OEW65" s="438"/>
      <c r="OEX65" s="438"/>
      <c r="OEY65" s="438"/>
      <c r="OEZ65" s="438"/>
      <c r="OFA65" s="438"/>
      <c r="OFB65" s="438"/>
      <c r="OFC65" s="438"/>
      <c r="OFD65" s="438"/>
      <c r="OFE65" s="438"/>
      <c r="OFF65" s="438"/>
      <c r="OFG65" s="438"/>
      <c r="OFH65" s="438"/>
      <c r="OFI65" s="438"/>
      <c r="OFJ65" s="438"/>
      <c r="OFK65" s="438"/>
      <c r="OFL65" s="438"/>
      <c r="OFM65" s="438"/>
      <c r="OFN65" s="438"/>
      <c r="OFO65" s="438"/>
      <c r="OFP65" s="438"/>
      <c r="OFQ65" s="438"/>
      <c r="OFR65" s="438"/>
      <c r="OFS65" s="438"/>
      <c r="OFT65" s="438"/>
      <c r="OFU65" s="438"/>
      <c r="OFV65" s="438"/>
      <c r="OFW65" s="438"/>
      <c r="OFX65" s="438"/>
      <c r="OFY65" s="438"/>
      <c r="OFZ65" s="438"/>
      <c r="OGA65" s="438"/>
      <c r="OGB65" s="438"/>
      <c r="OGC65" s="438"/>
      <c r="OGD65" s="438"/>
      <c r="OGE65" s="438"/>
      <c r="OGF65" s="438"/>
      <c r="OGG65" s="438"/>
      <c r="OGH65" s="438"/>
      <c r="OGI65" s="438"/>
      <c r="OGJ65" s="438"/>
      <c r="OGK65" s="438"/>
      <c r="OGL65" s="438"/>
      <c r="OGM65" s="438"/>
      <c r="OGN65" s="438"/>
      <c r="OGO65" s="438"/>
      <c r="OGP65" s="438"/>
      <c r="OGQ65" s="438"/>
      <c r="OGR65" s="438"/>
      <c r="OGS65" s="438"/>
      <c r="OGT65" s="438"/>
      <c r="OGU65" s="438"/>
      <c r="OGV65" s="438"/>
      <c r="OGW65" s="438"/>
      <c r="OGX65" s="438"/>
      <c r="OGY65" s="438"/>
      <c r="OGZ65" s="438"/>
      <c r="OHA65" s="438"/>
      <c r="OHB65" s="438"/>
      <c r="OHC65" s="438"/>
      <c r="OHD65" s="438"/>
      <c r="OHE65" s="438"/>
      <c r="OHF65" s="438"/>
      <c r="OHG65" s="438"/>
      <c r="OHH65" s="438"/>
      <c r="OHI65" s="438"/>
      <c r="OHJ65" s="438"/>
      <c r="OHK65" s="438"/>
      <c r="OHL65" s="438"/>
      <c r="OHM65" s="438"/>
      <c r="OHN65" s="438"/>
      <c r="OHO65" s="438"/>
      <c r="OHP65" s="438"/>
      <c r="OHQ65" s="438"/>
      <c r="OHR65" s="438"/>
      <c r="OHS65" s="438"/>
      <c r="OHT65" s="438"/>
      <c r="OHU65" s="438"/>
      <c r="OHV65" s="438"/>
      <c r="OHW65" s="438"/>
      <c r="OHX65" s="438"/>
      <c r="OHY65" s="438"/>
      <c r="OHZ65" s="438"/>
      <c r="OIA65" s="438"/>
      <c r="OIB65" s="438"/>
      <c r="OIC65" s="438"/>
      <c r="OID65" s="438"/>
      <c r="OIE65" s="438"/>
      <c r="OIF65" s="438"/>
      <c r="OIG65" s="438"/>
      <c r="OIH65" s="438"/>
      <c r="OII65" s="438"/>
      <c r="OIJ65" s="438"/>
      <c r="OIK65" s="438"/>
      <c r="OIL65" s="438"/>
      <c r="OIM65" s="438"/>
      <c r="OIN65" s="438"/>
      <c r="OIO65" s="438"/>
      <c r="OIP65" s="438"/>
      <c r="OIQ65" s="438"/>
      <c r="OIR65" s="438"/>
      <c r="OIS65" s="438"/>
      <c r="OIT65" s="438"/>
      <c r="OIU65" s="438"/>
      <c r="OIV65" s="438"/>
      <c r="OIW65" s="438"/>
      <c r="OIX65" s="438"/>
      <c r="OIY65" s="438"/>
      <c r="OIZ65" s="438"/>
      <c r="OJA65" s="438"/>
      <c r="OJB65" s="438"/>
      <c r="OJC65" s="438"/>
      <c r="OJD65" s="438"/>
      <c r="OJE65" s="438"/>
      <c r="OJF65" s="438"/>
      <c r="OJG65" s="438"/>
      <c r="OJH65" s="438"/>
      <c r="OJI65" s="438"/>
      <c r="OJJ65" s="438"/>
      <c r="OJK65" s="438"/>
      <c r="OJL65" s="438"/>
      <c r="OJM65" s="438"/>
      <c r="OJN65" s="438"/>
      <c r="OJO65" s="438"/>
      <c r="OJP65" s="438"/>
      <c r="OJQ65" s="438"/>
      <c r="OJR65" s="438"/>
      <c r="OJS65" s="438"/>
      <c r="OJT65" s="438"/>
      <c r="OJU65" s="438"/>
      <c r="OJV65" s="438"/>
      <c r="OJW65" s="438"/>
      <c r="OJX65" s="438"/>
      <c r="OJY65" s="438"/>
      <c r="OJZ65" s="438"/>
      <c r="OKA65" s="438"/>
      <c r="OKB65" s="438"/>
      <c r="OKC65" s="438"/>
      <c r="OKD65" s="438"/>
      <c r="OKE65" s="438"/>
      <c r="OKF65" s="438"/>
      <c r="OKG65" s="438"/>
      <c r="OKH65" s="438"/>
      <c r="OKI65" s="438"/>
      <c r="OKJ65" s="438"/>
      <c r="OKK65" s="438"/>
      <c r="OKL65" s="438"/>
      <c r="OKM65" s="438"/>
      <c r="OKN65" s="438"/>
      <c r="OKO65" s="438"/>
      <c r="OKP65" s="438"/>
      <c r="OKQ65" s="438"/>
      <c r="OKR65" s="438"/>
      <c r="OKS65" s="438"/>
      <c r="OKT65" s="438"/>
      <c r="OKU65" s="438"/>
      <c r="OKV65" s="438"/>
      <c r="OKW65" s="438"/>
      <c r="OKX65" s="438"/>
      <c r="OKY65" s="438"/>
      <c r="OKZ65" s="438"/>
      <c r="OLA65" s="438"/>
      <c r="OLB65" s="438"/>
      <c r="OLC65" s="438"/>
      <c r="OLD65" s="438"/>
      <c r="OLE65" s="438"/>
      <c r="OLF65" s="438"/>
      <c r="OLG65" s="438"/>
      <c r="OLH65" s="438"/>
      <c r="OLI65" s="438"/>
      <c r="OLJ65" s="438"/>
      <c r="OLK65" s="438"/>
      <c r="OLL65" s="438"/>
      <c r="OLM65" s="438"/>
      <c r="OLN65" s="438"/>
      <c r="OLO65" s="438"/>
      <c r="OLP65" s="438"/>
      <c r="OLQ65" s="438"/>
      <c r="OLR65" s="438"/>
      <c r="OLS65" s="438"/>
      <c r="OLT65" s="438"/>
      <c r="OLU65" s="438"/>
      <c r="OLV65" s="438"/>
      <c r="OLW65" s="438"/>
      <c r="OLX65" s="438"/>
      <c r="OLY65" s="438"/>
      <c r="OLZ65" s="438"/>
      <c r="OMA65" s="438"/>
      <c r="OMB65" s="438"/>
      <c r="OMC65" s="438"/>
      <c r="OMD65" s="438"/>
      <c r="OME65" s="438"/>
      <c r="OMF65" s="438"/>
      <c r="OMG65" s="438"/>
      <c r="OMH65" s="438"/>
      <c r="OMI65" s="438"/>
      <c r="OMJ65" s="438"/>
      <c r="OMK65" s="438"/>
      <c r="OML65" s="438"/>
      <c r="OMM65" s="438"/>
      <c r="OMN65" s="438"/>
      <c r="OMO65" s="438"/>
      <c r="OMP65" s="438"/>
      <c r="OMQ65" s="438"/>
      <c r="OMR65" s="438"/>
      <c r="OMS65" s="438"/>
      <c r="OMT65" s="438"/>
      <c r="OMU65" s="438"/>
      <c r="OMV65" s="438"/>
      <c r="OMW65" s="438"/>
      <c r="OMX65" s="438"/>
      <c r="OMY65" s="438"/>
      <c r="OMZ65" s="438"/>
      <c r="ONA65" s="438"/>
      <c r="ONB65" s="438"/>
      <c r="ONC65" s="438"/>
      <c r="OND65" s="438"/>
      <c r="ONE65" s="438"/>
      <c r="ONF65" s="438"/>
      <c r="ONG65" s="438"/>
      <c r="ONH65" s="438"/>
      <c r="ONI65" s="438"/>
      <c r="ONJ65" s="438"/>
      <c r="ONK65" s="438"/>
      <c r="ONL65" s="438"/>
      <c r="ONM65" s="438"/>
      <c r="ONN65" s="438"/>
      <c r="ONO65" s="438"/>
      <c r="ONP65" s="438"/>
      <c r="ONQ65" s="438"/>
      <c r="ONR65" s="438"/>
      <c r="ONS65" s="438"/>
      <c r="ONT65" s="438"/>
      <c r="ONU65" s="438"/>
      <c r="ONV65" s="438"/>
      <c r="ONW65" s="438"/>
      <c r="ONX65" s="438"/>
      <c r="ONY65" s="438"/>
      <c r="ONZ65" s="438"/>
      <c r="OOA65" s="438"/>
      <c r="OOB65" s="438"/>
      <c r="OOC65" s="438"/>
      <c r="OOD65" s="438"/>
      <c r="OOE65" s="438"/>
      <c r="OOF65" s="438"/>
      <c r="OOG65" s="438"/>
      <c r="OOH65" s="438"/>
      <c r="OOI65" s="438"/>
      <c r="OOJ65" s="438"/>
      <c r="OOK65" s="438"/>
      <c r="OOL65" s="438"/>
      <c r="OOM65" s="438"/>
      <c r="OON65" s="438"/>
      <c r="OOO65" s="438"/>
      <c r="OOP65" s="438"/>
      <c r="OOQ65" s="438"/>
      <c r="OOR65" s="438"/>
      <c r="OOS65" s="438"/>
      <c r="OOT65" s="438"/>
      <c r="OOU65" s="438"/>
      <c r="OOV65" s="438"/>
      <c r="OOW65" s="438"/>
      <c r="OOX65" s="438"/>
      <c r="OOY65" s="438"/>
      <c r="OOZ65" s="438"/>
      <c r="OPA65" s="438"/>
      <c r="OPB65" s="438"/>
      <c r="OPC65" s="438"/>
      <c r="OPD65" s="438"/>
      <c r="OPE65" s="438"/>
      <c r="OPF65" s="438"/>
      <c r="OPG65" s="438"/>
      <c r="OPH65" s="438"/>
      <c r="OPI65" s="438"/>
      <c r="OPJ65" s="438"/>
      <c r="OPK65" s="438"/>
      <c r="OPL65" s="438"/>
      <c r="OPM65" s="438"/>
      <c r="OPN65" s="438"/>
      <c r="OPO65" s="438"/>
      <c r="OPP65" s="438"/>
      <c r="OPQ65" s="438"/>
      <c r="OPR65" s="438"/>
      <c r="OPS65" s="438"/>
      <c r="OPT65" s="438"/>
      <c r="OPU65" s="438"/>
      <c r="OPV65" s="438"/>
      <c r="OPW65" s="438"/>
      <c r="OPX65" s="438"/>
      <c r="OPY65" s="438"/>
      <c r="OPZ65" s="438"/>
      <c r="OQA65" s="438"/>
      <c r="OQB65" s="438"/>
      <c r="OQC65" s="438"/>
      <c r="OQD65" s="438"/>
      <c r="OQE65" s="438"/>
      <c r="OQF65" s="438"/>
      <c r="OQG65" s="438"/>
      <c r="OQH65" s="438"/>
      <c r="OQI65" s="438"/>
      <c r="OQJ65" s="438"/>
      <c r="OQK65" s="438"/>
      <c r="OQL65" s="438"/>
      <c r="OQM65" s="438"/>
      <c r="OQN65" s="438"/>
      <c r="OQO65" s="438"/>
      <c r="OQP65" s="438"/>
      <c r="OQQ65" s="438"/>
      <c r="OQR65" s="438"/>
      <c r="OQS65" s="438"/>
      <c r="OQT65" s="438"/>
      <c r="OQU65" s="438"/>
      <c r="OQV65" s="438"/>
      <c r="OQW65" s="438"/>
      <c r="OQX65" s="438"/>
      <c r="OQY65" s="438"/>
      <c r="OQZ65" s="438"/>
      <c r="ORA65" s="438"/>
      <c r="ORB65" s="438"/>
      <c r="ORC65" s="438"/>
      <c r="ORD65" s="438"/>
      <c r="ORE65" s="438"/>
      <c r="ORF65" s="438"/>
      <c r="ORG65" s="438"/>
      <c r="ORH65" s="438"/>
      <c r="ORI65" s="438"/>
      <c r="ORJ65" s="438"/>
      <c r="ORK65" s="438"/>
      <c r="ORL65" s="438"/>
      <c r="ORM65" s="438"/>
      <c r="ORN65" s="438"/>
      <c r="ORO65" s="438"/>
      <c r="ORP65" s="438"/>
      <c r="ORQ65" s="438"/>
      <c r="ORR65" s="438"/>
      <c r="ORS65" s="438"/>
      <c r="ORT65" s="438"/>
      <c r="ORU65" s="438"/>
      <c r="ORV65" s="438"/>
      <c r="ORW65" s="438"/>
      <c r="ORX65" s="438"/>
      <c r="ORY65" s="438"/>
      <c r="ORZ65" s="438"/>
      <c r="OSA65" s="438"/>
      <c r="OSB65" s="438"/>
      <c r="OSC65" s="438"/>
      <c r="OSD65" s="438"/>
      <c r="OSE65" s="438"/>
      <c r="OSF65" s="438"/>
      <c r="OSG65" s="438"/>
      <c r="OSH65" s="438"/>
      <c r="OSI65" s="438"/>
      <c r="OSJ65" s="438"/>
      <c r="OSK65" s="438"/>
      <c r="OSL65" s="438"/>
      <c r="OSM65" s="438"/>
      <c r="OSN65" s="438"/>
      <c r="OSO65" s="438"/>
      <c r="OSP65" s="438"/>
      <c r="OSQ65" s="438"/>
      <c r="OSR65" s="438"/>
      <c r="OSS65" s="438"/>
      <c r="OST65" s="438"/>
      <c r="OSU65" s="438"/>
      <c r="OSV65" s="438"/>
      <c r="OSW65" s="438"/>
      <c r="OSX65" s="438"/>
      <c r="OSY65" s="438"/>
      <c r="OSZ65" s="438"/>
      <c r="OTA65" s="438"/>
      <c r="OTB65" s="438"/>
      <c r="OTC65" s="438"/>
      <c r="OTD65" s="438"/>
      <c r="OTE65" s="438"/>
      <c r="OTF65" s="438"/>
      <c r="OTG65" s="438"/>
      <c r="OTH65" s="438"/>
      <c r="OTI65" s="438"/>
      <c r="OTJ65" s="438"/>
      <c r="OTK65" s="438"/>
      <c r="OTL65" s="438"/>
      <c r="OTM65" s="438"/>
      <c r="OTN65" s="438"/>
      <c r="OTO65" s="438"/>
      <c r="OTP65" s="438"/>
      <c r="OTQ65" s="438"/>
      <c r="OTR65" s="438"/>
      <c r="OTS65" s="438"/>
      <c r="OTT65" s="438"/>
      <c r="OTU65" s="438"/>
      <c r="OTV65" s="438"/>
      <c r="OTW65" s="438"/>
      <c r="OTX65" s="438"/>
      <c r="OTY65" s="438"/>
      <c r="OTZ65" s="438"/>
      <c r="OUA65" s="438"/>
      <c r="OUB65" s="438"/>
      <c r="OUC65" s="438"/>
      <c r="OUD65" s="438"/>
      <c r="OUE65" s="438"/>
      <c r="OUF65" s="438"/>
      <c r="OUG65" s="438"/>
      <c r="OUH65" s="438"/>
      <c r="OUI65" s="438"/>
      <c r="OUJ65" s="438"/>
      <c r="OUK65" s="438"/>
      <c r="OUL65" s="438"/>
      <c r="OUM65" s="438"/>
      <c r="OUN65" s="438"/>
      <c r="OUO65" s="438"/>
      <c r="OUP65" s="438"/>
      <c r="OUQ65" s="438"/>
      <c r="OUR65" s="438"/>
      <c r="OUS65" s="438"/>
      <c r="OUT65" s="438"/>
      <c r="OUU65" s="438"/>
      <c r="OUV65" s="438"/>
      <c r="OUW65" s="438"/>
      <c r="OUX65" s="438"/>
      <c r="OUY65" s="438"/>
      <c r="OUZ65" s="438"/>
      <c r="OVA65" s="438"/>
      <c r="OVB65" s="438"/>
      <c r="OVC65" s="438"/>
      <c r="OVD65" s="438"/>
      <c r="OVE65" s="438"/>
      <c r="OVF65" s="438"/>
      <c r="OVG65" s="438"/>
      <c r="OVH65" s="438"/>
      <c r="OVI65" s="438"/>
      <c r="OVJ65" s="438"/>
      <c r="OVK65" s="438"/>
      <c r="OVL65" s="438"/>
      <c r="OVM65" s="438"/>
      <c r="OVN65" s="438"/>
      <c r="OVO65" s="438"/>
      <c r="OVP65" s="438"/>
      <c r="OVQ65" s="438"/>
      <c r="OVR65" s="438"/>
      <c r="OVS65" s="438"/>
      <c r="OVT65" s="438"/>
      <c r="OVU65" s="438"/>
      <c r="OVV65" s="438"/>
      <c r="OVW65" s="438"/>
      <c r="OVX65" s="438"/>
      <c r="OVY65" s="438"/>
      <c r="OVZ65" s="438"/>
      <c r="OWA65" s="438"/>
      <c r="OWB65" s="438"/>
      <c r="OWC65" s="438"/>
      <c r="OWD65" s="438"/>
      <c r="OWE65" s="438"/>
      <c r="OWF65" s="438"/>
      <c r="OWG65" s="438"/>
      <c r="OWH65" s="438"/>
      <c r="OWI65" s="438"/>
      <c r="OWJ65" s="438"/>
      <c r="OWK65" s="438"/>
      <c r="OWL65" s="438"/>
      <c r="OWM65" s="438"/>
      <c r="OWN65" s="438"/>
      <c r="OWO65" s="438"/>
      <c r="OWP65" s="438"/>
      <c r="OWQ65" s="438"/>
      <c r="OWR65" s="438"/>
      <c r="OWS65" s="438"/>
      <c r="OWT65" s="438"/>
      <c r="OWU65" s="438"/>
      <c r="OWV65" s="438"/>
      <c r="OWW65" s="438"/>
      <c r="OWX65" s="438"/>
      <c r="OWY65" s="438"/>
      <c r="OWZ65" s="438"/>
      <c r="OXA65" s="438"/>
      <c r="OXB65" s="438"/>
      <c r="OXC65" s="438"/>
      <c r="OXD65" s="438"/>
      <c r="OXE65" s="438"/>
      <c r="OXF65" s="438"/>
      <c r="OXG65" s="438"/>
      <c r="OXH65" s="438"/>
      <c r="OXI65" s="438"/>
      <c r="OXJ65" s="438"/>
      <c r="OXK65" s="438"/>
      <c r="OXL65" s="438"/>
      <c r="OXM65" s="438"/>
      <c r="OXN65" s="438"/>
      <c r="OXO65" s="438"/>
      <c r="OXP65" s="438"/>
      <c r="OXQ65" s="438"/>
      <c r="OXR65" s="438"/>
      <c r="OXS65" s="438"/>
      <c r="OXT65" s="438"/>
      <c r="OXU65" s="438"/>
      <c r="OXV65" s="438"/>
      <c r="OXW65" s="438"/>
      <c r="OXX65" s="438"/>
      <c r="OXY65" s="438"/>
      <c r="OXZ65" s="438"/>
      <c r="OYA65" s="438"/>
      <c r="OYB65" s="438"/>
      <c r="OYC65" s="438"/>
      <c r="OYD65" s="438"/>
      <c r="OYE65" s="438"/>
      <c r="OYF65" s="438"/>
      <c r="OYG65" s="438"/>
      <c r="OYH65" s="438"/>
      <c r="OYI65" s="438"/>
      <c r="OYJ65" s="438"/>
      <c r="OYK65" s="438"/>
      <c r="OYL65" s="438"/>
      <c r="OYM65" s="438"/>
      <c r="OYN65" s="438"/>
      <c r="OYO65" s="438"/>
      <c r="OYP65" s="438"/>
      <c r="OYQ65" s="438"/>
      <c r="OYR65" s="438"/>
      <c r="OYS65" s="438"/>
      <c r="OYT65" s="438"/>
      <c r="OYU65" s="438"/>
      <c r="OYV65" s="438"/>
      <c r="OYW65" s="438"/>
      <c r="OYX65" s="438"/>
      <c r="OYY65" s="438"/>
      <c r="OYZ65" s="438"/>
      <c r="OZA65" s="438"/>
      <c r="OZB65" s="438"/>
      <c r="OZC65" s="438"/>
      <c r="OZD65" s="438"/>
      <c r="OZE65" s="438"/>
      <c r="OZF65" s="438"/>
      <c r="OZG65" s="438"/>
      <c r="OZH65" s="438"/>
      <c r="OZI65" s="438"/>
      <c r="OZJ65" s="438"/>
      <c r="OZK65" s="438"/>
      <c r="OZL65" s="438"/>
      <c r="OZM65" s="438"/>
      <c r="OZN65" s="438"/>
      <c r="OZO65" s="438"/>
      <c r="OZP65" s="438"/>
      <c r="OZQ65" s="438"/>
      <c r="OZR65" s="438"/>
      <c r="OZS65" s="438"/>
      <c r="OZT65" s="438"/>
      <c r="OZU65" s="438"/>
      <c r="OZV65" s="438"/>
      <c r="OZW65" s="438"/>
      <c r="OZX65" s="438"/>
      <c r="OZY65" s="438"/>
      <c r="OZZ65" s="438"/>
      <c r="PAA65" s="438"/>
      <c r="PAB65" s="438"/>
      <c r="PAC65" s="438"/>
      <c r="PAD65" s="438"/>
      <c r="PAE65" s="438"/>
      <c r="PAF65" s="438"/>
      <c r="PAG65" s="438"/>
      <c r="PAH65" s="438"/>
      <c r="PAI65" s="438"/>
      <c r="PAJ65" s="438"/>
      <c r="PAK65" s="438"/>
      <c r="PAL65" s="438"/>
      <c r="PAM65" s="438"/>
      <c r="PAN65" s="438"/>
      <c r="PAO65" s="438"/>
      <c r="PAP65" s="438"/>
      <c r="PAQ65" s="438"/>
      <c r="PAR65" s="438"/>
      <c r="PAS65" s="438"/>
      <c r="PAT65" s="438"/>
      <c r="PAU65" s="438"/>
      <c r="PAV65" s="438"/>
      <c r="PAW65" s="438"/>
      <c r="PAX65" s="438"/>
      <c r="PAY65" s="438"/>
      <c r="PAZ65" s="438"/>
      <c r="PBA65" s="438"/>
      <c r="PBB65" s="438"/>
      <c r="PBC65" s="438"/>
      <c r="PBD65" s="438"/>
      <c r="PBE65" s="438"/>
      <c r="PBF65" s="438"/>
      <c r="PBG65" s="438"/>
      <c r="PBH65" s="438"/>
      <c r="PBI65" s="438"/>
      <c r="PBJ65" s="438"/>
      <c r="PBK65" s="438"/>
      <c r="PBL65" s="438"/>
      <c r="PBM65" s="438"/>
      <c r="PBN65" s="438"/>
      <c r="PBO65" s="438"/>
      <c r="PBP65" s="438"/>
      <c r="PBQ65" s="438"/>
      <c r="PBR65" s="438"/>
      <c r="PBS65" s="438"/>
      <c r="PBT65" s="438"/>
      <c r="PBU65" s="438"/>
      <c r="PBV65" s="438"/>
      <c r="PBW65" s="438"/>
      <c r="PBX65" s="438"/>
      <c r="PBY65" s="438"/>
      <c r="PBZ65" s="438"/>
      <c r="PCA65" s="438"/>
      <c r="PCB65" s="438"/>
      <c r="PCC65" s="438"/>
      <c r="PCD65" s="438"/>
      <c r="PCE65" s="438"/>
      <c r="PCF65" s="438"/>
      <c r="PCG65" s="438"/>
      <c r="PCH65" s="438"/>
      <c r="PCI65" s="438"/>
      <c r="PCJ65" s="438"/>
      <c r="PCK65" s="438"/>
      <c r="PCL65" s="438"/>
      <c r="PCM65" s="438"/>
      <c r="PCN65" s="438"/>
      <c r="PCO65" s="438"/>
      <c r="PCP65" s="438"/>
      <c r="PCQ65" s="438"/>
      <c r="PCR65" s="438"/>
      <c r="PCS65" s="438"/>
      <c r="PCT65" s="438"/>
      <c r="PCU65" s="438"/>
      <c r="PCV65" s="438"/>
      <c r="PCW65" s="438"/>
      <c r="PCX65" s="438"/>
      <c r="PCY65" s="438"/>
      <c r="PCZ65" s="438"/>
      <c r="PDA65" s="438"/>
      <c r="PDB65" s="438"/>
      <c r="PDC65" s="438"/>
      <c r="PDD65" s="438"/>
      <c r="PDE65" s="438"/>
      <c r="PDF65" s="438"/>
      <c r="PDG65" s="438"/>
      <c r="PDH65" s="438"/>
      <c r="PDI65" s="438"/>
      <c r="PDJ65" s="438"/>
      <c r="PDK65" s="438"/>
      <c r="PDL65" s="438"/>
      <c r="PDM65" s="438"/>
      <c r="PDN65" s="438"/>
      <c r="PDO65" s="438"/>
      <c r="PDP65" s="438"/>
      <c r="PDQ65" s="438"/>
      <c r="PDR65" s="438"/>
      <c r="PDS65" s="438"/>
      <c r="PDT65" s="438"/>
      <c r="PDU65" s="438"/>
      <c r="PDV65" s="438"/>
      <c r="PDW65" s="438"/>
      <c r="PDX65" s="438"/>
      <c r="PDY65" s="438"/>
      <c r="PDZ65" s="438"/>
      <c r="PEA65" s="438"/>
      <c r="PEB65" s="438"/>
      <c r="PEC65" s="438"/>
      <c r="PED65" s="438"/>
      <c r="PEE65" s="438"/>
      <c r="PEF65" s="438"/>
      <c r="PEG65" s="438"/>
      <c r="PEH65" s="438"/>
      <c r="PEI65" s="438"/>
      <c r="PEJ65" s="438"/>
      <c r="PEK65" s="438"/>
      <c r="PEL65" s="438"/>
      <c r="PEM65" s="438"/>
      <c r="PEN65" s="438"/>
      <c r="PEO65" s="438"/>
      <c r="PEP65" s="438"/>
      <c r="PEQ65" s="438"/>
      <c r="PER65" s="438"/>
      <c r="PES65" s="438"/>
      <c r="PET65" s="438"/>
      <c r="PEU65" s="438"/>
      <c r="PEV65" s="438"/>
      <c r="PEW65" s="438"/>
      <c r="PEX65" s="438"/>
      <c r="PEY65" s="438"/>
      <c r="PEZ65" s="438"/>
      <c r="PFA65" s="438"/>
      <c r="PFB65" s="438"/>
      <c r="PFC65" s="438"/>
      <c r="PFD65" s="438"/>
      <c r="PFE65" s="438"/>
      <c r="PFF65" s="438"/>
      <c r="PFG65" s="438"/>
      <c r="PFH65" s="438"/>
      <c r="PFI65" s="438"/>
      <c r="PFJ65" s="438"/>
      <c r="PFK65" s="438"/>
      <c r="PFL65" s="438"/>
      <c r="PFM65" s="438"/>
      <c r="PFN65" s="438"/>
      <c r="PFO65" s="438"/>
      <c r="PFP65" s="438"/>
      <c r="PFQ65" s="438"/>
      <c r="PFR65" s="438"/>
      <c r="PFS65" s="438"/>
      <c r="PFT65" s="438"/>
      <c r="PFU65" s="438"/>
      <c r="PFV65" s="438"/>
      <c r="PFW65" s="438"/>
      <c r="PFX65" s="438"/>
      <c r="PFY65" s="438"/>
      <c r="PFZ65" s="438"/>
      <c r="PGA65" s="438"/>
      <c r="PGB65" s="438"/>
      <c r="PGC65" s="438"/>
      <c r="PGD65" s="438"/>
      <c r="PGE65" s="438"/>
      <c r="PGF65" s="438"/>
      <c r="PGG65" s="438"/>
      <c r="PGH65" s="438"/>
      <c r="PGI65" s="438"/>
      <c r="PGJ65" s="438"/>
      <c r="PGK65" s="438"/>
      <c r="PGL65" s="438"/>
      <c r="PGM65" s="438"/>
      <c r="PGN65" s="438"/>
      <c r="PGO65" s="438"/>
      <c r="PGP65" s="438"/>
      <c r="PGQ65" s="438"/>
      <c r="PGR65" s="438"/>
      <c r="PGS65" s="438"/>
      <c r="PGT65" s="438"/>
      <c r="PGU65" s="438"/>
      <c r="PGV65" s="438"/>
      <c r="PGW65" s="438"/>
      <c r="PGX65" s="438"/>
      <c r="PGY65" s="438"/>
      <c r="PGZ65" s="438"/>
      <c r="PHA65" s="438"/>
      <c r="PHB65" s="438"/>
      <c r="PHC65" s="438"/>
      <c r="PHD65" s="438"/>
      <c r="PHE65" s="438"/>
      <c r="PHF65" s="438"/>
      <c r="PHG65" s="438"/>
      <c r="PHH65" s="438"/>
      <c r="PHI65" s="438"/>
      <c r="PHJ65" s="438"/>
      <c r="PHK65" s="438"/>
      <c r="PHL65" s="438"/>
      <c r="PHM65" s="438"/>
      <c r="PHN65" s="438"/>
      <c r="PHO65" s="438"/>
      <c r="PHP65" s="438"/>
      <c r="PHQ65" s="438"/>
      <c r="PHR65" s="438"/>
      <c r="PHS65" s="438"/>
      <c r="PHT65" s="438"/>
      <c r="PHU65" s="438"/>
      <c r="PHV65" s="438"/>
      <c r="PHW65" s="438"/>
      <c r="PHX65" s="438"/>
      <c r="PHY65" s="438"/>
      <c r="PHZ65" s="438"/>
      <c r="PIA65" s="438"/>
      <c r="PIB65" s="438"/>
      <c r="PIC65" s="438"/>
      <c r="PID65" s="438"/>
      <c r="PIE65" s="438"/>
      <c r="PIF65" s="438"/>
      <c r="PIG65" s="438"/>
      <c r="PIH65" s="438"/>
      <c r="PII65" s="438"/>
      <c r="PIJ65" s="438"/>
      <c r="PIK65" s="438"/>
      <c r="PIL65" s="438"/>
      <c r="PIM65" s="438"/>
      <c r="PIN65" s="438"/>
      <c r="PIO65" s="438"/>
      <c r="PIP65" s="438"/>
      <c r="PIQ65" s="438"/>
      <c r="PIR65" s="438"/>
      <c r="PIS65" s="438"/>
      <c r="PIT65" s="438"/>
      <c r="PIU65" s="438"/>
      <c r="PIV65" s="438"/>
      <c r="PIW65" s="438"/>
      <c r="PIX65" s="438"/>
      <c r="PIY65" s="438"/>
      <c r="PIZ65" s="438"/>
      <c r="PJA65" s="438"/>
      <c r="PJB65" s="438"/>
      <c r="PJC65" s="438"/>
      <c r="PJD65" s="438"/>
      <c r="PJE65" s="438"/>
      <c r="PJF65" s="438"/>
      <c r="PJG65" s="438"/>
      <c r="PJH65" s="438"/>
      <c r="PJI65" s="438"/>
      <c r="PJJ65" s="438"/>
      <c r="PJK65" s="438"/>
      <c r="PJL65" s="438"/>
      <c r="PJM65" s="438"/>
      <c r="PJN65" s="438"/>
      <c r="PJO65" s="438"/>
      <c r="PJP65" s="438"/>
      <c r="PJQ65" s="438"/>
      <c r="PJR65" s="438"/>
      <c r="PJS65" s="438"/>
      <c r="PJT65" s="438"/>
      <c r="PJU65" s="438"/>
      <c r="PJV65" s="438"/>
      <c r="PJW65" s="438"/>
      <c r="PJX65" s="438"/>
      <c r="PJY65" s="438"/>
      <c r="PJZ65" s="438"/>
      <c r="PKA65" s="438"/>
      <c r="PKB65" s="438"/>
      <c r="PKC65" s="438"/>
      <c r="PKD65" s="438"/>
      <c r="PKE65" s="438"/>
      <c r="PKF65" s="438"/>
      <c r="PKG65" s="438"/>
      <c r="PKH65" s="438"/>
      <c r="PKI65" s="438"/>
      <c r="PKJ65" s="438"/>
      <c r="PKK65" s="438"/>
      <c r="PKL65" s="438"/>
      <c r="PKM65" s="438"/>
      <c r="PKN65" s="438"/>
      <c r="PKO65" s="438"/>
      <c r="PKP65" s="438"/>
      <c r="PKQ65" s="438"/>
      <c r="PKR65" s="438"/>
      <c r="PKS65" s="438"/>
      <c r="PKT65" s="438"/>
      <c r="PKU65" s="438"/>
      <c r="PKV65" s="438"/>
      <c r="PKW65" s="438"/>
      <c r="PKX65" s="438"/>
      <c r="PKY65" s="438"/>
      <c r="PKZ65" s="438"/>
      <c r="PLA65" s="438"/>
      <c r="PLB65" s="438"/>
      <c r="PLC65" s="438"/>
      <c r="PLD65" s="438"/>
      <c r="PLE65" s="438"/>
      <c r="PLF65" s="438"/>
      <c r="PLG65" s="438"/>
      <c r="PLH65" s="438"/>
      <c r="PLI65" s="438"/>
      <c r="PLJ65" s="438"/>
      <c r="PLK65" s="438"/>
      <c r="PLL65" s="438"/>
      <c r="PLM65" s="438"/>
      <c r="PLN65" s="438"/>
      <c r="PLO65" s="438"/>
      <c r="PLP65" s="438"/>
      <c r="PLQ65" s="438"/>
      <c r="PLR65" s="438"/>
      <c r="PLS65" s="438"/>
      <c r="PLT65" s="438"/>
      <c r="PLU65" s="438"/>
      <c r="PLV65" s="438"/>
      <c r="PLW65" s="438"/>
      <c r="PLX65" s="438"/>
      <c r="PLY65" s="438"/>
      <c r="PLZ65" s="438"/>
      <c r="PMA65" s="438"/>
      <c r="PMB65" s="438"/>
      <c r="PMC65" s="438"/>
      <c r="PMD65" s="438"/>
      <c r="PME65" s="438"/>
      <c r="PMF65" s="438"/>
      <c r="PMG65" s="438"/>
      <c r="PMH65" s="438"/>
      <c r="PMI65" s="438"/>
      <c r="PMJ65" s="438"/>
      <c r="PMK65" s="438"/>
      <c r="PML65" s="438"/>
      <c r="PMM65" s="438"/>
      <c r="PMN65" s="438"/>
      <c r="PMO65" s="438"/>
      <c r="PMP65" s="438"/>
      <c r="PMQ65" s="438"/>
      <c r="PMR65" s="438"/>
      <c r="PMS65" s="438"/>
      <c r="PMT65" s="438"/>
      <c r="PMU65" s="438"/>
      <c r="PMV65" s="438"/>
      <c r="PMW65" s="438"/>
      <c r="PMX65" s="438"/>
      <c r="PMY65" s="438"/>
      <c r="PMZ65" s="438"/>
      <c r="PNA65" s="438"/>
      <c r="PNB65" s="438"/>
      <c r="PNC65" s="438"/>
      <c r="PND65" s="438"/>
      <c r="PNE65" s="438"/>
      <c r="PNF65" s="438"/>
      <c r="PNG65" s="438"/>
      <c r="PNH65" s="438"/>
      <c r="PNI65" s="438"/>
      <c r="PNJ65" s="438"/>
      <c r="PNK65" s="438"/>
      <c r="PNL65" s="438"/>
      <c r="PNM65" s="438"/>
      <c r="PNN65" s="438"/>
      <c r="PNO65" s="438"/>
      <c r="PNP65" s="438"/>
      <c r="PNQ65" s="438"/>
      <c r="PNR65" s="438"/>
      <c r="PNS65" s="438"/>
      <c r="PNT65" s="438"/>
      <c r="PNU65" s="438"/>
      <c r="PNV65" s="438"/>
      <c r="PNW65" s="438"/>
      <c r="PNX65" s="438"/>
      <c r="PNY65" s="438"/>
      <c r="PNZ65" s="438"/>
      <c r="POA65" s="438"/>
      <c r="POB65" s="438"/>
      <c r="POC65" s="438"/>
      <c r="POD65" s="438"/>
      <c r="POE65" s="438"/>
      <c r="POF65" s="438"/>
      <c r="POG65" s="438"/>
      <c r="POH65" s="438"/>
      <c r="POI65" s="438"/>
      <c r="POJ65" s="438"/>
      <c r="POK65" s="438"/>
      <c r="POL65" s="438"/>
      <c r="POM65" s="438"/>
      <c r="PON65" s="438"/>
      <c r="POO65" s="438"/>
      <c r="POP65" s="438"/>
      <c r="POQ65" s="438"/>
      <c r="POR65" s="438"/>
      <c r="POS65" s="438"/>
      <c r="POT65" s="438"/>
      <c r="POU65" s="438"/>
      <c r="POV65" s="438"/>
      <c r="POW65" s="438"/>
      <c r="POX65" s="438"/>
      <c r="POY65" s="438"/>
      <c r="POZ65" s="438"/>
      <c r="PPA65" s="438"/>
      <c r="PPB65" s="438"/>
      <c r="PPC65" s="438"/>
      <c r="PPD65" s="438"/>
      <c r="PPE65" s="438"/>
      <c r="PPF65" s="438"/>
      <c r="PPG65" s="438"/>
      <c r="PPH65" s="438"/>
      <c r="PPI65" s="438"/>
      <c r="PPJ65" s="438"/>
      <c r="PPK65" s="438"/>
      <c r="PPL65" s="438"/>
      <c r="PPM65" s="438"/>
      <c r="PPN65" s="438"/>
      <c r="PPO65" s="438"/>
      <c r="PPP65" s="438"/>
      <c r="PPQ65" s="438"/>
      <c r="PPR65" s="438"/>
      <c r="PPS65" s="438"/>
      <c r="PPT65" s="438"/>
      <c r="PPU65" s="438"/>
      <c r="PPV65" s="438"/>
      <c r="PPW65" s="438"/>
      <c r="PPX65" s="438"/>
      <c r="PPY65" s="438"/>
      <c r="PPZ65" s="438"/>
      <c r="PQA65" s="438"/>
      <c r="PQB65" s="438"/>
      <c r="PQC65" s="438"/>
      <c r="PQD65" s="438"/>
      <c r="PQE65" s="438"/>
      <c r="PQF65" s="438"/>
      <c r="PQG65" s="438"/>
      <c r="PQH65" s="438"/>
      <c r="PQI65" s="438"/>
      <c r="PQJ65" s="438"/>
      <c r="PQK65" s="438"/>
      <c r="PQL65" s="438"/>
      <c r="PQM65" s="438"/>
      <c r="PQN65" s="438"/>
      <c r="PQO65" s="438"/>
      <c r="PQP65" s="438"/>
      <c r="PQQ65" s="438"/>
      <c r="PQR65" s="438"/>
      <c r="PQS65" s="438"/>
      <c r="PQT65" s="438"/>
      <c r="PQU65" s="438"/>
      <c r="PQV65" s="438"/>
      <c r="PQW65" s="438"/>
      <c r="PQX65" s="438"/>
      <c r="PQY65" s="438"/>
      <c r="PQZ65" s="438"/>
      <c r="PRA65" s="438"/>
      <c r="PRB65" s="438"/>
      <c r="PRC65" s="438"/>
      <c r="PRD65" s="438"/>
      <c r="PRE65" s="438"/>
      <c r="PRF65" s="438"/>
      <c r="PRG65" s="438"/>
      <c r="PRH65" s="438"/>
      <c r="PRI65" s="438"/>
      <c r="PRJ65" s="438"/>
      <c r="PRK65" s="438"/>
      <c r="PRL65" s="438"/>
      <c r="PRM65" s="438"/>
      <c r="PRN65" s="438"/>
      <c r="PRO65" s="438"/>
      <c r="PRP65" s="438"/>
      <c r="PRQ65" s="438"/>
      <c r="PRR65" s="438"/>
      <c r="PRS65" s="438"/>
      <c r="PRT65" s="438"/>
      <c r="PRU65" s="438"/>
      <c r="PRV65" s="438"/>
      <c r="PRW65" s="438"/>
      <c r="PRX65" s="438"/>
      <c r="PRY65" s="438"/>
      <c r="PRZ65" s="438"/>
      <c r="PSA65" s="438"/>
      <c r="PSB65" s="438"/>
      <c r="PSC65" s="438"/>
      <c r="PSD65" s="438"/>
      <c r="PSE65" s="438"/>
      <c r="PSF65" s="438"/>
      <c r="PSG65" s="438"/>
      <c r="PSH65" s="438"/>
      <c r="PSI65" s="438"/>
      <c r="PSJ65" s="438"/>
      <c r="PSK65" s="438"/>
      <c r="PSL65" s="438"/>
      <c r="PSM65" s="438"/>
      <c r="PSN65" s="438"/>
      <c r="PSO65" s="438"/>
      <c r="PSP65" s="438"/>
      <c r="PSQ65" s="438"/>
      <c r="PSR65" s="438"/>
      <c r="PSS65" s="438"/>
      <c r="PST65" s="438"/>
      <c r="PSU65" s="438"/>
      <c r="PSV65" s="438"/>
      <c r="PSW65" s="438"/>
      <c r="PSX65" s="438"/>
      <c r="PSY65" s="438"/>
      <c r="PSZ65" s="438"/>
      <c r="PTA65" s="438"/>
      <c r="PTB65" s="438"/>
      <c r="PTC65" s="438"/>
      <c r="PTD65" s="438"/>
      <c r="PTE65" s="438"/>
      <c r="PTF65" s="438"/>
      <c r="PTG65" s="438"/>
      <c r="PTH65" s="438"/>
      <c r="PTI65" s="438"/>
      <c r="PTJ65" s="438"/>
      <c r="PTK65" s="438"/>
      <c r="PTL65" s="438"/>
      <c r="PTM65" s="438"/>
      <c r="PTN65" s="438"/>
      <c r="PTO65" s="438"/>
      <c r="PTP65" s="438"/>
      <c r="PTQ65" s="438"/>
      <c r="PTR65" s="438"/>
      <c r="PTS65" s="438"/>
      <c r="PTT65" s="438"/>
      <c r="PTU65" s="438"/>
      <c r="PTV65" s="438"/>
      <c r="PTW65" s="438"/>
      <c r="PTX65" s="438"/>
      <c r="PTY65" s="438"/>
      <c r="PTZ65" s="438"/>
      <c r="PUA65" s="438"/>
      <c r="PUB65" s="438"/>
      <c r="PUC65" s="438"/>
      <c r="PUD65" s="438"/>
      <c r="PUE65" s="438"/>
      <c r="PUF65" s="438"/>
      <c r="PUG65" s="438"/>
      <c r="PUH65" s="438"/>
      <c r="PUI65" s="438"/>
      <c r="PUJ65" s="438"/>
      <c r="PUK65" s="438"/>
      <c r="PUL65" s="438"/>
      <c r="PUM65" s="438"/>
      <c r="PUN65" s="438"/>
      <c r="PUO65" s="438"/>
      <c r="PUP65" s="438"/>
      <c r="PUQ65" s="438"/>
      <c r="PUR65" s="438"/>
      <c r="PUS65" s="438"/>
      <c r="PUT65" s="438"/>
      <c r="PUU65" s="438"/>
      <c r="PUV65" s="438"/>
      <c r="PUW65" s="438"/>
      <c r="PUX65" s="438"/>
      <c r="PUY65" s="438"/>
      <c r="PUZ65" s="438"/>
      <c r="PVA65" s="438"/>
      <c r="PVB65" s="438"/>
      <c r="PVC65" s="438"/>
      <c r="PVD65" s="438"/>
      <c r="PVE65" s="438"/>
      <c r="PVF65" s="438"/>
      <c r="PVG65" s="438"/>
      <c r="PVH65" s="438"/>
      <c r="PVI65" s="438"/>
      <c r="PVJ65" s="438"/>
      <c r="PVK65" s="438"/>
      <c r="PVL65" s="438"/>
      <c r="PVM65" s="438"/>
      <c r="PVN65" s="438"/>
      <c r="PVO65" s="438"/>
      <c r="PVP65" s="438"/>
      <c r="PVQ65" s="438"/>
      <c r="PVR65" s="438"/>
      <c r="PVS65" s="438"/>
      <c r="PVT65" s="438"/>
      <c r="PVU65" s="438"/>
      <c r="PVV65" s="438"/>
      <c r="PVW65" s="438"/>
      <c r="PVX65" s="438"/>
      <c r="PVY65" s="438"/>
      <c r="PVZ65" s="438"/>
      <c r="PWA65" s="438"/>
      <c r="PWB65" s="438"/>
      <c r="PWC65" s="438"/>
      <c r="PWD65" s="438"/>
      <c r="PWE65" s="438"/>
      <c r="PWF65" s="438"/>
      <c r="PWG65" s="438"/>
      <c r="PWH65" s="438"/>
      <c r="PWI65" s="438"/>
      <c r="PWJ65" s="438"/>
      <c r="PWK65" s="438"/>
      <c r="PWL65" s="438"/>
      <c r="PWM65" s="438"/>
      <c r="PWN65" s="438"/>
      <c r="PWO65" s="438"/>
      <c r="PWP65" s="438"/>
      <c r="PWQ65" s="438"/>
      <c r="PWR65" s="438"/>
      <c r="PWS65" s="438"/>
      <c r="PWT65" s="438"/>
      <c r="PWU65" s="438"/>
      <c r="PWV65" s="438"/>
      <c r="PWW65" s="438"/>
      <c r="PWX65" s="438"/>
      <c r="PWY65" s="438"/>
      <c r="PWZ65" s="438"/>
      <c r="PXA65" s="438"/>
      <c r="PXB65" s="438"/>
      <c r="PXC65" s="438"/>
      <c r="PXD65" s="438"/>
      <c r="PXE65" s="438"/>
      <c r="PXF65" s="438"/>
      <c r="PXG65" s="438"/>
      <c r="PXH65" s="438"/>
      <c r="PXI65" s="438"/>
      <c r="PXJ65" s="438"/>
      <c r="PXK65" s="438"/>
      <c r="PXL65" s="438"/>
      <c r="PXM65" s="438"/>
      <c r="PXN65" s="438"/>
      <c r="PXO65" s="438"/>
      <c r="PXP65" s="438"/>
      <c r="PXQ65" s="438"/>
      <c r="PXR65" s="438"/>
      <c r="PXS65" s="438"/>
      <c r="PXT65" s="438"/>
      <c r="PXU65" s="438"/>
      <c r="PXV65" s="438"/>
      <c r="PXW65" s="438"/>
      <c r="PXX65" s="438"/>
      <c r="PXY65" s="438"/>
      <c r="PXZ65" s="438"/>
      <c r="PYA65" s="438"/>
      <c r="PYB65" s="438"/>
      <c r="PYC65" s="438"/>
      <c r="PYD65" s="438"/>
      <c r="PYE65" s="438"/>
      <c r="PYF65" s="438"/>
      <c r="PYG65" s="438"/>
      <c r="PYH65" s="438"/>
      <c r="PYI65" s="438"/>
      <c r="PYJ65" s="438"/>
      <c r="PYK65" s="438"/>
      <c r="PYL65" s="438"/>
      <c r="PYM65" s="438"/>
      <c r="PYN65" s="438"/>
      <c r="PYO65" s="438"/>
      <c r="PYP65" s="438"/>
      <c r="PYQ65" s="438"/>
      <c r="PYR65" s="438"/>
      <c r="PYS65" s="438"/>
      <c r="PYT65" s="438"/>
      <c r="PYU65" s="438"/>
      <c r="PYV65" s="438"/>
      <c r="PYW65" s="438"/>
      <c r="PYX65" s="438"/>
      <c r="PYY65" s="438"/>
      <c r="PYZ65" s="438"/>
      <c r="PZA65" s="438"/>
      <c r="PZB65" s="438"/>
      <c r="PZC65" s="438"/>
      <c r="PZD65" s="438"/>
      <c r="PZE65" s="438"/>
      <c r="PZF65" s="438"/>
      <c r="PZG65" s="438"/>
      <c r="PZH65" s="438"/>
      <c r="PZI65" s="438"/>
      <c r="PZJ65" s="438"/>
      <c r="PZK65" s="438"/>
      <c r="PZL65" s="438"/>
      <c r="PZM65" s="438"/>
      <c r="PZN65" s="438"/>
      <c r="PZO65" s="438"/>
      <c r="PZP65" s="438"/>
      <c r="PZQ65" s="438"/>
      <c r="PZR65" s="438"/>
      <c r="PZS65" s="438"/>
      <c r="PZT65" s="438"/>
      <c r="PZU65" s="438"/>
      <c r="PZV65" s="438"/>
      <c r="PZW65" s="438"/>
      <c r="PZX65" s="438"/>
      <c r="PZY65" s="438"/>
      <c r="PZZ65" s="438"/>
      <c r="QAA65" s="438"/>
      <c r="QAB65" s="438"/>
      <c r="QAC65" s="438"/>
      <c r="QAD65" s="438"/>
      <c r="QAE65" s="438"/>
      <c r="QAF65" s="438"/>
      <c r="QAG65" s="438"/>
      <c r="QAH65" s="438"/>
      <c r="QAI65" s="438"/>
      <c r="QAJ65" s="438"/>
      <c r="QAK65" s="438"/>
      <c r="QAL65" s="438"/>
      <c r="QAM65" s="438"/>
      <c r="QAN65" s="438"/>
      <c r="QAO65" s="438"/>
      <c r="QAP65" s="438"/>
      <c r="QAQ65" s="438"/>
      <c r="QAR65" s="438"/>
      <c r="QAS65" s="438"/>
      <c r="QAT65" s="438"/>
      <c r="QAU65" s="438"/>
      <c r="QAV65" s="438"/>
      <c r="QAW65" s="438"/>
      <c r="QAX65" s="438"/>
      <c r="QAY65" s="438"/>
      <c r="QAZ65" s="438"/>
      <c r="QBA65" s="438"/>
      <c r="QBB65" s="438"/>
      <c r="QBC65" s="438"/>
      <c r="QBD65" s="438"/>
      <c r="QBE65" s="438"/>
      <c r="QBF65" s="438"/>
      <c r="QBG65" s="438"/>
      <c r="QBH65" s="438"/>
      <c r="QBI65" s="438"/>
      <c r="QBJ65" s="438"/>
      <c r="QBK65" s="438"/>
      <c r="QBL65" s="438"/>
      <c r="QBM65" s="438"/>
      <c r="QBN65" s="438"/>
      <c r="QBO65" s="438"/>
      <c r="QBP65" s="438"/>
      <c r="QBQ65" s="438"/>
      <c r="QBR65" s="438"/>
      <c r="QBS65" s="438"/>
      <c r="QBT65" s="438"/>
      <c r="QBU65" s="438"/>
      <c r="QBV65" s="438"/>
      <c r="QBW65" s="438"/>
      <c r="QBX65" s="438"/>
      <c r="QBY65" s="438"/>
      <c r="QBZ65" s="438"/>
      <c r="QCA65" s="438"/>
      <c r="QCB65" s="438"/>
      <c r="QCC65" s="438"/>
      <c r="QCD65" s="438"/>
      <c r="QCE65" s="438"/>
      <c r="QCF65" s="438"/>
      <c r="QCG65" s="438"/>
      <c r="QCH65" s="438"/>
      <c r="QCI65" s="438"/>
      <c r="QCJ65" s="438"/>
      <c r="QCK65" s="438"/>
      <c r="QCL65" s="438"/>
      <c r="QCM65" s="438"/>
      <c r="QCN65" s="438"/>
      <c r="QCO65" s="438"/>
      <c r="QCP65" s="438"/>
      <c r="QCQ65" s="438"/>
      <c r="QCR65" s="438"/>
      <c r="QCS65" s="438"/>
      <c r="QCT65" s="438"/>
      <c r="QCU65" s="438"/>
      <c r="QCV65" s="438"/>
      <c r="QCW65" s="438"/>
      <c r="QCX65" s="438"/>
      <c r="QCY65" s="438"/>
      <c r="QCZ65" s="438"/>
      <c r="QDA65" s="438"/>
      <c r="QDB65" s="438"/>
      <c r="QDC65" s="438"/>
      <c r="QDD65" s="438"/>
      <c r="QDE65" s="438"/>
      <c r="QDF65" s="438"/>
      <c r="QDG65" s="438"/>
      <c r="QDH65" s="438"/>
      <c r="QDI65" s="438"/>
      <c r="QDJ65" s="438"/>
      <c r="QDK65" s="438"/>
      <c r="QDL65" s="438"/>
      <c r="QDM65" s="438"/>
      <c r="QDN65" s="438"/>
      <c r="QDO65" s="438"/>
      <c r="QDP65" s="438"/>
      <c r="QDQ65" s="438"/>
      <c r="QDR65" s="438"/>
      <c r="QDS65" s="438"/>
      <c r="QDT65" s="438"/>
      <c r="QDU65" s="438"/>
      <c r="QDV65" s="438"/>
      <c r="QDW65" s="438"/>
      <c r="QDX65" s="438"/>
      <c r="QDY65" s="438"/>
      <c r="QDZ65" s="438"/>
      <c r="QEA65" s="438"/>
      <c r="QEB65" s="438"/>
      <c r="QEC65" s="438"/>
      <c r="QED65" s="438"/>
      <c r="QEE65" s="438"/>
      <c r="QEF65" s="438"/>
      <c r="QEG65" s="438"/>
      <c r="QEH65" s="438"/>
      <c r="QEI65" s="438"/>
      <c r="QEJ65" s="438"/>
      <c r="QEK65" s="438"/>
      <c r="QEL65" s="438"/>
      <c r="QEM65" s="438"/>
      <c r="QEN65" s="438"/>
      <c r="QEO65" s="438"/>
      <c r="QEP65" s="438"/>
      <c r="QEQ65" s="438"/>
      <c r="QER65" s="438"/>
      <c r="QES65" s="438"/>
      <c r="QET65" s="438"/>
      <c r="QEU65" s="438"/>
      <c r="QEV65" s="438"/>
      <c r="QEW65" s="438"/>
      <c r="QEX65" s="438"/>
      <c r="QEY65" s="438"/>
      <c r="QEZ65" s="438"/>
      <c r="QFA65" s="438"/>
      <c r="QFB65" s="438"/>
      <c r="QFC65" s="438"/>
      <c r="QFD65" s="438"/>
      <c r="QFE65" s="438"/>
      <c r="QFF65" s="438"/>
      <c r="QFG65" s="438"/>
      <c r="QFH65" s="438"/>
      <c r="QFI65" s="438"/>
      <c r="QFJ65" s="438"/>
      <c r="QFK65" s="438"/>
      <c r="QFL65" s="438"/>
      <c r="QFM65" s="438"/>
      <c r="QFN65" s="438"/>
      <c r="QFO65" s="438"/>
      <c r="QFP65" s="438"/>
      <c r="QFQ65" s="438"/>
      <c r="QFR65" s="438"/>
      <c r="QFS65" s="438"/>
      <c r="QFT65" s="438"/>
      <c r="QFU65" s="438"/>
      <c r="QFV65" s="438"/>
      <c r="QFW65" s="438"/>
      <c r="QFX65" s="438"/>
      <c r="QFY65" s="438"/>
      <c r="QFZ65" s="438"/>
      <c r="QGA65" s="438"/>
      <c r="QGB65" s="438"/>
      <c r="QGC65" s="438"/>
      <c r="QGD65" s="438"/>
      <c r="QGE65" s="438"/>
      <c r="QGF65" s="438"/>
      <c r="QGG65" s="438"/>
      <c r="QGH65" s="438"/>
      <c r="QGI65" s="438"/>
      <c r="QGJ65" s="438"/>
      <c r="QGK65" s="438"/>
      <c r="QGL65" s="438"/>
      <c r="QGM65" s="438"/>
      <c r="QGN65" s="438"/>
      <c r="QGO65" s="438"/>
      <c r="QGP65" s="438"/>
      <c r="QGQ65" s="438"/>
      <c r="QGR65" s="438"/>
      <c r="QGS65" s="438"/>
      <c r="QGT65" s="438"/>
      <c r="QGU65" s="438"/>
      <c r="QGV65" s="438"/>
      <c r="QGW65" s="438"/>
      <c r="QGX65" s="438"/>
      <c r="QGY65" s="438"/>
      <c r="QGZ65" s="438"/>
      <c r="QHA65" s="438"/>
      <c r="QHB65" s="438"/>
      <c r="QHC65" s="438"/>
      <c r="QHD65" s="438"/>
      <c r="QHE65" s="438"/>
      <c r="QHF65" s="438"/>
      <c r="QHG65" s="438"/>
      <c r="QHH65" s="438"/>
      <c r="QHI65" s="438"/>
      <c r="QHJ65" s="438"/>
      <c r="QHK65" s="438"/>
      <c r="QHL65" s="438"/>
      <c r="QHM65" s="438"/>
      <c r="QHN65" s="438"/>
      <c r="QHO65" s="438"/>
      <c r="QHP65" s="438"/>
      <c r="QHQ65" s="438"/>
      <c r="QHR65" s="438"/>
      <c r="QHS65" s="438"/>
      <c r="QHT65" s="438"/>
      <c r="QHU65" s="438"/>
      <c r="QHV65" s="438"/>
      <c r="QHW65" s="438"/>
      <c r="QHX65" s="438"/>
      <c r="QHY65" s="438"/>
      <c r="QHZ65" s="438"/>
      <c r="QIA65" s="438"/>
      <c r="QIB65" s="438"/>
      <c r="QIC65" s="438"/>
      <c r="QID65" s="438"/>
      <c r="QIE65" s="438"/>
      <c r="QIF65" s="438"/>
      <c r="QIG65" s="438"/>
      <c r="QIH65" s="438"/>
      <c r="QII65" s="438"/>
      <c r="QIJ65" s="438"/>
      <c r="QIK65" s="438"/>
      <c r="QIL65" s="438"/>
      <c r="QIM65" s="438"/>
      <c r="QIN65" s="438"/>
      <c r="QIO65" s="438"/>
      <c r="QIP65" s="438"/>
      <c r="QIQ65" s="438"/>
      <c r="QIR65" s="438"/>
      <c r="QIS65" s="438"/>
      <c r="QIT65" s="438"/>
      <c r="QIU65" s="438"/>
      <c r="QIV65" s="438"/>
      <c r="QIW65" s="438"/>
      <c r="QIX65" s="438"/>
      <c r="QIY65" s="438"/>
      <c r="QIZ65" s="438"/>
      <c r="QJA65" s="438"/>
      <c r="QJB65" s="438"/>
      <c r="QJC65" s="438"/>
      <c r="QJD65" s="438"/>
      <c r="QJE65" s="438"/>
      <c r="QJF65" s="438"/>
      <c r="QJG65" s="438"/>
      <c r="QJH65" s="438"/>
      <c r="QJI65" s="438"/>
      <c r="QJJ65" s="438"/>
      <c r="QJK65" s="438"/>
      <c r="QJL65" s="438"/>
      <c r="QJM65" s="438"/>
      <c r="QJN65" s="438"/>
      <c r="QJO65" s="438"/>
      <c r="QJP65" s="438"/>
      <c r="QJQ65" s="438"/>
      <c r="QJR65" s="438"/>
      <c r="QJS65" s="438"/>
      <c r="QJT65" s="438"/>
      <c r="QJU65" s="438"/>
      <c r="QJV65" s="438"/>
      <c r="QJW65" s="438"/>
      <c r="QJX65" s="438"/>
      <c r="QJY65" s="438"/>
      <c r="QJZ65" s="438"/>
      <c r="QKA65" s="438"/>
      <c r="QKB65" s="438"/>
      <c r="QKC65" s="438"/>
      <c r="QKD65" s="438"/>
      <c r="QKE65" s="438"/>
      <c r="QKF65" s="438"/>
      <c r="QKG65" s="438"/>
      <c r="QKH65" s="438"/>
      <c r="QKI65" s="438"/>
      <c r="QKJ65" s="438"/>
      <c r="QKK65" s="438"/>
      <c r="QKL65" s="438"/>
      <c r="QKM65" s="438"/>
      <c r="QKN65" s="438"/>
      <c r="QKO65" s="438"/>
      <c r="QKP65" s="438"/>
      <c r="QKQ65" s="438"/>
      <c r="QKR65" s="438"/>
      <c r="QKS65" s="438"/>
      <c r="QKT65" s="438"/>
      <c r="QKU65" s="438"/>
      <c r="QKV65" s="438"/>
      <c r="QKW65" s="438"/>
      <c r="QKX65" s="438"/>
      <c r="QKY65" s="438"/>
      <c r="QKZ65" s="438"/>
      <c r="QLA65" s="438"/>
      <c r="QLB65" s="438"/>
      <c r="QLC65" s="438"/>
      <c r="QLD65" s="438"/>
      <c r="QLE65" s="438"/>
      <c r="QLF65" s="438"/>
      <c r="QLG65" s="438"/>
      <c r="QLH65" s="438"/>
      <c r="QLI65" s="438"/>
      <c r="QLJ65" s="438"/>
      <c r="QLK65" s="438"/>
      <c r="QLL65" s="438"/>
      <c r="QLM65" s="438"/>
      <c r="QLN65" s="438"/>
      <c r="QLO65" s="438"/>
      <c r="QLP65" s="438"/>
      <c r="QLQ65" s="438"/>
      <c r="QLR65" s="438"/>
      <c r="QLS65" s="438"/>
      <c r="QLT65" s="438"/>
      <c r="QLU65" s="438"/>
      <c r="QLV65" s="438"/>
      <c r="QLW65" s="438"/>
      <c r="QLX65" s="438"/>
      <c r="QLY65" s="438"/>
      <c r="QLZ65" s="438"/>
      <c r="QMA65" s="438"/>
      <c r="QMB65" s="438"/>
      <c r="QMC65" s="438"/>
      <c r="QMD65" s="438"/>
      <c r="QME65" s="438"/>
      <c r="QMF65" s="438"/>
      <c r="QMG65" s="438"/>
      <c r="QMH65" s="438"/>
      <c r="QMI65" s="438"/>
      <c r="QMJ65" s="438"/>
      <c r="QMK65" s="438"/>
      <c r="QML65" s="438"/>
      <c r="QMM65" s="438"/>
      <c r="QMN65" s="438"/>
      <c r="QMO65" s="438"/>
      <c r="QMP65" s="438"/>
      <c r="QMQ65" s="438"/>
      <c r="QMR65" s="438"/>
      <c r="QMS65" s="438"/>
      <c r="QMT65" s="438"/>
      <c r="QMU65" s="438"/>
      <c r="QMV65" s="438"/>
      <c r="QMW65" s="438"/>
      <c r="QMX65" s="438"/>
      <c r="QMY65" s="438"/>
      <c r="QMZ65" s="438"/>
      <c r="QNA65" s="438"/>
      <c r="QNB65" s="438"/>
      <c r="QNC65" s="438"/>
      <c r="QND65" s="438"/>
      <c r="QNE65" s="438"/>
      <c r="QNF65" s="438"/>
      <c r="QNG65" s="438"/>
      <c r="QNH65" s="438"/>
      <c r="QNI65" s="438"/>
      <c r="QNJ65" s="438"/>
      <c r="QNK65" s="438"/>
      <c r="QNL65" s="438"/>
      <c r="QNM65" s="438"/>
      <c r="QNN65" s="438"/>
      <c r="QNO65" s="438"/>
      <c r="QNP65" s="438"/>
      <c r="QNQ65" s="438"/>
      <c r="QNR65" s="438"/>
      <c r="QNS65" s="438"/>
      <c r="QNT65" s="438"/>
      <c r="QNU65" s="438"/>
      <c r="QNV65" s="438"/>
      <c r="QNW65" s="438"/>
      <c r="QNX65" s="438"/>
      <c r="QNY65" s="438"/>
      <c r="QNZ65" s="438"/>
      <c r="QOA65" s="438"/>
      <c r="QOB65" s="438"/>
      <c r="QOC65" s="438"/>
      <c r="QOD65" s="438"/>
      <c r="QOE65" s="438"/>
      <c r="QOF65" s="438"/>
      <c r="QOG65" s="438"/>
      <c r="QOH65" s="438"/>
      <c r="QOI65" s="438"/>
      <c r="QOJ65" s="438"/>
      <c r="QOK65" s="438"/>
      <c r="QOL65" s="438"/>
      <c r="QOM65" s="438"/>
      <c r="QON65" s="438"/>
      <c r="QOO65" s="438"/>
      <c r="QOP65" s="438"/>
      <c r="QOQ65" s="438"/>
      <c r="QOR65" s="438"/>
      <c r="QOS65" s="438"/>
      <c r="QOT65" s="438"/>
      <c r="QOU65" s="438"/>
      <c r="QOV65" s="438"/>
      <c r="QOW65" s="438"/>
      <c r="QOX65" s="438"/>
      <c r="QOY65" s="438"/>
      <c r="QOZ65" s="438"/>
      <c r="QPA65" s="438"/>
      <c r="QPB65" s="438"/>
      <c r="QPC65" s="438"/>
      <c r="QPD65" s="438"/>
      <c r="QPE65" s="438"/>
      <c r="QPF65" s="438"/>
      <c r="QPG65" s="438"/>
      <c r="QPH65" s="438"/>
      <c r="QPI65" s="438"/>
      <c r="QPJ65" s="438"/>
      <c r="QPK65" s="438"/>
      <c r="QPL65" s="438"/>
      <c r="QPM65" s="438"/>
      <c r="QPN65" s="438"/>
      <c r="QPO65" s="438"/>
      <c r="QPP65" s="438"/>
      <c r="QPQ65" s="438"/>
      <c r="QPR65" s="438"/>
      <c r="QPS65" s="438"/>
      <c r="QPT65" s="438"/>
      <c r="QPU65" s="438"/>
      <c r="QPV65" s="438"/>
      <c r="QPW65" s="438"/>
      <c r="QPX65" s="438"/>
      <c r="QPY65" s="438"/>
      <c r="QPZ65" s="438"/>
      <c r="QQA65" s="438"/>
      <c r="QQB65" s="438"/>
      <c r="QQC65" s="438"/>
      <c r="QQD65" s="438"/>
      <c r="QQE65" s="438"/>
      <c r="QQF65" s="438"/>
      <c r="QQG65" s="438"/>
      <c r="QQH65" s="438"/>
      <c r="QQI65" s="438"/>
      <c r="QQJ65" s="438"/>
      <c r="QQK65" s="438"/>
      <c r="QQL65" s="438"/>
      <c r="QQM65" s="438"/>
      <c r="QQN65" s="438"/>
      <c r="QQO65" s="438"/>
      <c r="QQP65" s="438"/>
      <c r="QQQ65" s="438"/>
      <c r="QQR65" s="438"/>
      <c r="QQS65" s="438"/>
      <c r="QQT65" s="438"/>
      <c r="QQU65" s="438"/>
      <c r="QQV65" s="438"/>
      <c r="QQW65" s="438"/>
      <c r="QQX65" s="438"/>
      <c r="QQY65" s="438"/>
      <c r="QQZ65" s="438"/>
      <c r="QRA65" s="438"/>
      <c r="QRB65" s="438"/>
      <c r="QRC65" s="438"/>
      <c r="QRD65" s="438"/>
      <c r="QRE65" s="438"/>
      <c r="QRF65" s="438"/>
      <c r="QRG65" s="438"/>
      <c r="QRH65" s="438"/>
      <c r="QRI65" s="438"/>
      <c r="QRJ65" s="438"/>
      <c r="QRK65" s="438"/>
      <c r="QRL65" s="438"/>
      <c r="QRM65" s="438"/>
      <c r="QRN65" s="438"/>
      <c r="QRO65" s="438"/>
      <c r="QRP65" s="438"/>
      <c r="QRQ65" s="438"/>
      <c r="QRR65" s="438"/>
      <c r="QRS65" s="438"/>
      <c r="QRT65" s="438"/>
      <c r="QRU65" s="438"/>
      <c r="QRV65" s="438"/>
      <c r="QRW65" s="438"/>
      <c r="QRX65" s="438"/>
      <c r="QRY65" s="438"/>
      <c r="QRZ65" s="438"/>
      <c r="QSA65" s="438"/>
      <c r="QSB65" s="438"/>
      <c r="QSC65" s="438"/>
      <c r="QSD65" s="438"/>
      <c r="QSE65" s="438"/>
      <c r="QSF65" s="438"/>
      <c r="QSG65" s="438"/>
      <c r="QSH65" s="438"/>
      <c r="QSI65" s="438"/>
      <c r="QSJ65" s="438"/>
      <c r="QSK65" s="438"/>
      <c r="QSL65" s="438"/>
      <c r="QSM65" s="438"/>
      <c r="QSN65" s="438"/>
      <c r="QSO65" s="438"/>
      <c r="QSP65" s="438"/>
      <c r="QSQ65" s="438"/>
      <c r="QSR65" s="438"/>
      <c r="QSS65" s="438"/>
      <c r="QST65" s="438"/>
      <c r="QSU65" s="438"/>
      <c r="QSV65" s="438"/>
      <c r="QSW65" s="438"/>
      <c r="QSX65" s="438"/>
      <c r="QSY65" s="438"/>
      <c r="QSZ65" s="438"/>
      <c r="QTA65" s="438"/>
      <c r="QTB65" s="438"/>
      <c r="QTC65" s="438"/>
      <c r="QTD65" s="438"/>
      <c r="QTE65" s="438"/>
      <c r="QTF65" s="438"/>
      <c r="QTG65" s="438"/>
      <c r="QTH65" s="438"/>
      <c r="QTI65" s="438"/>
      <c r="QTJ65" s="438"/>
      <c r="QTK65" s="438"/>
      <c r="QTL65" s="438"/>
      <c r="QTM65" s="438"/>
      <c r="QTN65" s="438"/>
      <c r="QTO65" s="438"/>
      <c r="QTP65" s="438"/>
      <c r="QTQ65" s="438"/>
      <c r="QTR65" s="438"/>
      <c r="QTS65" s="438"/>
      <c r="QTT65" s="438"/>
      <c r="QTU65" s="438"/>
      <c r="QTV65" s="438"/>
      <c r="QTW65" s="438"/>
      <c r="QTX65" s="438"/>
      <c r="QTY65" s="438"/>
      <c r="QTZ65" s="438"/>
      <c r="QUA65" s="438"/>
      <c r="QUB65" s="438"/>
      <c r="QUC65" s="438"/>
      <c r="QUD65" s="438"/>
      <c r="QUE65" s="438"/>
      <c r="QUF65" s="438"/>
      <c r="QUG65" s="438"/>
      <c r="QUH65" s="438"/>
      <c r="QUI65" s="438"/>
      <c r="QUJ65" s="438"/>
      <c r="QUK65" s="438"/>
      <c r="QUL65" s="438"/>
      <c r="QUM65" s="438"/>
      <c r="QUN65" s="438"/>
      <c r="QUO65" s="438"/>
      <c r="QUP65" s="438"/>
      <c r="QUQ65" s="438"/>
      <c r="QUR65" s="438"/>
      <c r="QUS65" s="438"/>
      <c r="QUT65" s="438"/>
      <c r="QUU65" s="438"/>
      <c r="QUV65" s="438"/>
      <c r="QUW65" s="438"/>
      <c r="QUX65" s="438"/>
      <c r="QUY65" s="438"/>
      <c r="QUZ65" s="438"/>
      <c r="QVA65" s="438"/>
      <c r="QVB65" s="438"/>
      <c r="QVC65" s="438"/>
      <c r="QVD65" s="438"/>
      <c r="QVE65" s="438"/>
      <c r="QVF65" s="438"/>
      <c r="QVG65" s="438"/>
      <c r="QVH65" s="438"/>
      <c r="QVI65" s="438"/>
      <c r="QVJ65" s="438"/>
      <c r="QVK65" s="438"/>
      <c r="QVL65" s="438"/>
      <c r="QVM65" s="438"/>
      <c r="QVN65" s="438"/>
      <c r="QVO65" s="438"/>
      <c r="QVP65" s="438"/>
      <c r="QVQ65" s="438"/>
      <c r="QVR65" s="438"/>
      <c r="QVS65" s="438"/>
      <c r="QVT65" s="438"/>
      <c r="QVU65" s="438"/>
      <c r="QVV65" s="438"/>
      <c r="QVW65" s="438"/>
      <c r="QVX65" s="438"/>
      <c r="QVY65" s="438"/>
      <c r="QVZ65" s="438"/>
      <c r="QWA65" s="438"/>
      <c r="QWB65" s="438"/>
      <c r="QWC65" s="438"/>
      <c r="QWD65" s="438"/>
      <c r="QWE65" s="438"/>
      <c r="QWF65" s="438"/>
      <c r="QWG65" s="438"/>
      <c r="QWH65" s="438"/>
      <c r="QWI65" s="438"/>
      <c r="QWJ65" s="438"/>
      <c r="QWK65" s="438"/>
      <c r="QWL65" s="438"/>
      <c r="QWM65" s="438"/>
      <c r="QWN65" s="438"/>
      <c r="QWO65" s="438"/>
      <c r="QWP65" s="438"/>
      <c r="QWQ65" s="438"/>
      <c r="QWR65" s="438"/>
      <c r="QWS65" s="438"/>
      <c r="QWT65" s="438"/>
      <c r="QWU65" s="438"/>
      <c r="QWV65" s="438"/>
      <c r="QWW65" s="438"/>
      <c r="QWX65" s="438"/>
      <c r="QWY65" s="438"/>
      <c r="QWZ65" s="438"/>
      <c r="QXA65" s="438"/>
      <c r="QXB65" s="438"/>
      <c r="QXC65" s="438"/>
      <c r="QXD65" s="438"/>
      <c r="QXE65" s="438"/>
      <c r="QXF65" s="438"/>
      <c r="QXG65" s="438"/>
      <c r="QXH65" s="438"/>
      <c r="QXI65" s="438"/>
      <c r="QXJ65" s="438"/>
      <c r="QXK65" s="438"/>
      <c r="QXL65" s="438"/>
      <c r="QXM65" s="438"/>
      <c r="QXN65" s="438"/>
      <c r="QXO65" s="438"/>
      <c r="QXP65" s="438"/>
      <c r="QXQ65" s="438"/>
      <c r="QXR65" s="438"/>
      <c r="QXS65" s="438"/>
      <c r="QXT65" s="438"/>
      <c r="QXU65" s="438"/>
      <c r="QXV65" s="438"/>
      <c r="QXW65" s="438"/>
      <c r="QXX65" s="438"/>
      <c r="QXY65" s="438"/>
      <c r="QXZ65" s="438"/>
      <c r="QYA65" s="438"/>
      <c r="QYB65" s="438"/>
      <c r="QYC65" s="438"/>
      <c r="QYD65" s="438"/>
      <c r="QYE65" s="438"/>
      <c r="QYF65" s="438"/>
      <c r="QYG65" s="438"/>
      <c r="QYH65" s="438"/>
      <c r="QYI65" s="438"/>
      <c r="QYJ65" s="438"/>
      <c r="QYK65" s="438"/>
      <c r="QYL65" s="438"/>
      <c r="QYM65" s="438"/>
      <c r="QYN65" s="438"/>
      <c r="QYO65" s="438"/>
      <c r="QYP65" s="438"/>
      <c r="QYQ65" s="438"/>
      <c r="QYR65" s="438"/>
      <c r="QYS65" s="438"/>
      <c r="QYT65" s="438"/>
      <c r="QYU65" s="438"/>
      <c r="QYV65" s="438"/>
      <c r="QYW65" s="438"/>
      <c r="QYX65" s="438"/>
      <c r="QYY65" s="438"/>
      <c r="QYZ65" s="438"/>
      <c r="QZA65" s="438"/>
      <c r="QZB65" s="438"/>
      <c r="QZC65" s="438"/>
      <c r="QZD65" s="438"/>
      <c r="QZE65" s="438"/>
      <c r="QZF65" s="438"/>
      <c r="QZG65" s="438"/>
      <c r="QZH65" s="438"/>
      <c r="QZI65" s="438"/>
      <c r="QZJ65" s="438"/>
      <c r="QZK65" s="438"/>
      <c r="QZL65" s="438"/>
      <c r="QZM65" s="438"/>
      <c r="QZN65" s="438"/>
      <c r="QZO65" s="438"/>
      <c r="QZP65" s="438"/>
      <c r="QZQ65" s="438"/>
      <c r="QZR65" s="438"/>
      <c r="QZS65" s="438"/>
      <c r="QZT65" s="438"/>
      <c r="QZU65" s="438"/>
      <c r="QZV65" s="438"/>
      <c r="QZW65" s="438"/>
      <c r="QZX65" s="438"/>
      <c r="QZY65" s="438"/>
      <c r="QZZ65" s="438"/>
      <c r="RAA65" s="438"/>
      <c r="RAB65" s="438"/>
      <c r="RAC65" s="438"/>
      <c r="RAD65" s="438"/>
      <c r="RAE65" s="438"/>
      <c r="RAF65" s="438"/>
      <c r="RAG65" s="438"/>
      <c r="RAH65" s="438"/>
      <c r="RAI65" s="438"/>
      <c r="RAJ65" s="438"/>
      <c r="RAK65" s="438"/>
      <c r="RAL65" s="438"/>
      <c r="RAM65" s="438"/>
      <c r="RAN65" s="438"/>
      <c r="RAO65" s="438"/>
      <c r="RAP65" s="438"/>
      <c r="RAQ65" s="438"/>
      <c r="RAR65" s="438"/>
      <c r="RAS65" s="438"/>
      <c r="RAT65" s="438"/>
      <c r="RAU65" s="438"/>
      <c r="RAV65" s="438"/>
      <c r="RAW65" s="438"/>
      <c r="RAX65" s="438"/>
      <c r="RAY65" s="438"/>
      <c r="RAZ65" s="438"/>
      <c r="RBA65" s="438"/>
      <c r="RBB65" s="438"/>
      <c r="RBC65" s="438"/>
      <c r="RBD65" s="438"/>
      <c r="RBE65" s="438"/>
      <c r="RBF65" s="438"/>
      <c r="RBG65" s="438"/>
      <c r="RBH65" s="438"/>
      <c r="RBI65" s="438"/>
      <c r="RBJ65" s="438"/>
      <c r="RBK65" s="438"/>
      <c r="RBL65" s="438"/>
      <c r="RBM65" s="438"/>
      <c r="RBN65" s="438"/>
      <c r="RBO65" s="438"/>
      <c r="RBP65" s="438"/>
      <c r="RBQ65" s="438"/>
      <c r="RBR65" s="438"/>
      <c r="RBS65" s="438"/>
      <c r="RBT65" s="438"/>
      <c r="RBU65" s="438"/>
      <c r="RBV65" s="438"/>
      <c r="RBW65" s="438"/>
      <c r="RBX65" s="438"/>
      <c r="RBY65" s="438"/>
      <c r="RBZ65" s="438"/>
      <c r="RCA65" s="438"/>
      <c r="RCB65" s="438"/>
      <c r="RCC65" s="438"/>
      <c r="RCD65" s="438"/>
      <c r="RCE65" s="438"/>
      <c r="RCF65" s="438"/>
      <c r="RCG65" s="438"/>
      <c r="RCH65" s="438"/>
      <c r="RCI65" s="438"/>
      <c r="RCJ65" s="438"/>
      <c r="RCK65" s="438"/>
      <c r="RCL65" s="438"/>
      <c r="RCM65" s="438"/>
      <c r="RCN65" s="438"/>
      <c r="RCO65" s="438"/>
      <c r="RCP65" s="438"/>
      <c r="RCQ65" s="438"/>
      <c r="RCR65" s="438"/>
      <c r="RCS65" s="438"/>
      <c r="RCT65" s="438"/>
      <c r="RCU65" s="438"/>
      <c r="RCV65" s="438"/>
      <c r="RCW65" s="438"/>
      <c r="RCX65" s="438"/>
      <c r="RCY65" s="438"/>
      <c r="RCZ65" s="438"/>
      <c r="RDA65" s="438"/>
      <c r="RDB65" s="438"/>
      <c r="RDC65" s="438"/>
      <c r="RDD65" s="438"/>
      <c r="RDE65" s="438"/>
      <c r="RDF65" s="438"/>
      <c r="RDG65" s="438"/>
      <c r="RDH65" s="438"/>
      <c r="RDI65" s="438"/>
      <c r="RDJ65" s="438"/>
      <c r="RDK65" s="438"/>
      <c r="RDL65" s="438"/>
      <c r="RDM65" s="438"/>
      <c r="RDN65" s="438"/>
      <c r="RDO65" s="438"/>
      <c r="RDP65" s="438"/>
      <c r="RDQ65" s="438"/>
      <c r="RDR65" s="438"/>
      <c r="RDS65" s="438"/>
      <c r="RDT65" s="438"/>
      <c r="RDU65" s="438"/>
      <c r="RDV65" s="438"/>
      <c r="RDW65" s="438"/>
      <c r="RDX65" s="438"/>
      <c r="RDY65" s="438"/>
      <c r="RDZ65" s="438"/>
      <c r="REA65" s="438"/>
      <c r="REB65" s="438"/>
      <c r="REC65" s="438"/>
      <c r="RED65" s="438"/>
      <c r="REE65" s="438"/>
      <c r="REF65" s="438"/>
      <c r="REG65" s="438"/>
      <c r="REH65" s="438"/>
      <c r="REI65" s="438"/>
      <c r="REJ65" s="438"/>
      <c r="REK65" s="438"/>
      <c r="REL65" s="438"/>
      <c r="REM65" s="438"/>
      <c r="REN65" s="438"/>
      <c r="REO65" s="438"/>
      <c r="REP65" s="438"/>
      <c r="REQ65" s="438"/>
      <c r="RER65" s="438"/>
      <c r="RES65" s="438"/>
      <c r="RET65" s="438"/>
      <c r="REU65" s="438"/>
      <c r="REV65" s="438"/>
      <c r="REW65" s="438"/>
      <c r="REX65" s="438"/>
      <c r="REY65" s="438"/>
      <c r="REZ65" s="438"/>
      <c r="RFA65" s="438"/>
      <c r="RFB65" s="438"/>
      <c r="RFC65" s="438"/>
      <c r="RFD65" s="438"/>
      <c r="RFE65" s="438"/>
      <c r="RFF65" s="438"/>
      <c r="RFG65" s="438"/>
      <c r="RFH65" s="438"/>
      <c r="RFI65" s="438"/>
      <c r="RFJ65" s="438"/>
      <c r="RFK65" s="438"/>
      <c r="RFL65" s="438"/>
      <c r="RFM65" s="438"/>
      <c r="RFN65" s="438"/>
      <c r="RFO65" s="438"/>
      <c r="RFP65" s="438"/>
      <c r="RFQ65" s="438"/>
      <c r="RFR65" s="438"/>
      <c r="RFS65" s="438"/>
      <c r="RFT65" s="438"/>
      <c r="RFU65" s="438"/>
      <c r="RFV65" s="438"/>
      <c r="RFW65" s="438"/>
      <c r="RFX65" s="438"/>
      <c r="RFY65" s="438"/>
      <c r="RFZ65" s="438"/>
      <c r="RGA65" s="438"/>
      <c r="RGB65" s="438"/>
      <c r="RGC65" s="438"/>
      <c r="RGD65" s="438"/>
      <c r="RGE65" s="438"/>
      <c r="RGF65" s="438"/>
      <c r="RGG65" s="438"/>
      <c r="RGH65" s="438"/>
      <c r="RGI65" s="438"/>
      <c r="RGJ65" s="438"/>
      <c r="RGK65" s="438"/>
      <c r="RGL65" s="438"/>
      <c r="RGM65" s="438"/>
      <c r="RGN65" s="438"/>
      <c r="RGO65" s="438"/>
      <c r="RGP65" s="438"/>
      <c r="RGQ65" s="438"/>
      <c r="RGR65" s="438"/>
      <c r="RGS65" s="438"/>
      <c r="RGT65" s="438"/>
      <c r="RGU65" s="438"/>
      <c r="RGV65" s="438"/>
      <c r="RGW65" s="438"/>
      <c r="RGX65" s="438"/>
      <c r="RGY65" s="438"/>
      <c r="RGZ65" s="438"/>
      <c r="RHA65" s="438"/>
      <c r="RHB65" s="438"/>
      <c r="RHC65" s="438"/>
      <c r="RHD65" s="438"/>
      <c r="RHE65" s="438"/>
      <c r="RHF65" s="438"/>
      <c r="RHG65" s="438"/>
      <c r="RHH65" s="438"/>
      <c r="RHI65" s="438"/>
      <c r="RHJ65" s="438"/>
      <c r="RHK65" s="438"/>
      <c r="RHL65" s="438"/>
      <c r="RHM65" s="438"/>
      <c r="RHN65" s="438"/>
      <c r="RHO65" s="438"/>
      <c r="RHP65" s="438"/>
      <c r="RHQ65" s="438"/>
      <c r="RHR65" s="438"/>
      <c r="RHS65" s="438"/>
      <c r="RHT65" s="438"/>
      <c r="RHU65" s="438"/>
      <c r="RHV65" s="438"/>
      <c r="RHW65" s="438"/>
      <c r="RHX65" s="438"/>
      <c r="RHY65" s="438"/>
      <c r="RHZ65" s="438"/>
      <c r="RIA65" s="438"/>
      <c r="RIB65" s="438"/>
      <c r="RIC65" s="438"/>
      <c r="RID65" s="438"/>
      <c r="RIE65" s="438"/>
      <c r="RIF65" s="438"/>
      <c r="RIG65" s="438"/>
      <c r="RIH65" s="438"/>
      <c r="RII65" s="438"/>
      <c r="RIJ65" s="438"/>
      <c r="RIK65" s="438"/>
      <c r="RIL65" s="438"/>
      <c r="RIM65" s="438"/>
      <c r="RIN65" s="438"/>
      <c r="RIO65" s="438"/>
      <c r="RIP65" s="438"/>
      <c r="RIQ65" s="438"/>
      <c r="RIR65" s="438"/>
      <c r="RIS65" s="438"/>
      <c r="RIT65" s="438"/>
      <c r="RIU65" s="438"/>
      <c r="RIV65" s="438"/>
      <c r="RIW65" s="438"/>
      <c r="RIX65" s="438"/>
      <c r="RIY65" s="438"/>
      <c r="RIZ65" s="438"/>
      <c r="RJA65" s="438"/>
      <c r="RJB65" s="438"/>
      <c r="RJC65" s="438"/>
      <c r="RJD65" s="438"/>
      <c r="RJE65" s="438"/>
      <c r="RJF65" s="438"/>
      <c r="RJG65" s="438"/>
      <c r="RJH65" s="438"/>
      <c r="RJI65" s="438"/>
      <c r="RJJ65" s="438"/>
      <c r="RJK65" s="438"/>
      <c r="RJL65" s="438"/>
      <c r="RJM65" s="438"/>
      <c r="RJN65" s="438"/>
      <c r="RJO65" s="438"/>
      <c r="RJP65" s="438"/>
      <c r="RJQ65" s="438"/>
      <c r="RJR65" s="438"/>
      <c r="RJS65" s="438"/>
      <c r="RJT65" s="438"/>
      <c r="RJU65" s="438"/>
      <c r="RJV65" s="438"/>
      <c r="RJW65" s="438"/>
      <c r="RJX65" s="438"/>
      <c r="RJY65" s="438"/>
      <c r="RJZ65" s="438"/>
      <c r="RKA65" s="438"/>
      <c r="RKB65" s="438"/>
      <c r="RKC65" s="438"/>
      <c r="RKD65" s="438"/>
      <c r="RKE65" s="438"/>
      <c r="RKF65" s="438"/>
      <c r="RKG65" s="438"/>
      <c r="RKH65" s="438"/>
      <c r="RKI65" s="438"/>
      <c r="RKJ65" s="438"/>
      <c r="RKK65" s="438"/>
      <c r="RKL65" s="438"/>
      <c r="RKM65" s="438"/>
      <c r="RKN65" s="438"/>
      <c r="RKO65" s="438"/>
      <c r="RKP65" s="438"/>
      <c r="RKQ65" s="438"/>
      <c r="RKR65" s="438"/>
      <c r="RKS65" s="438"/>
      <c r="RKT65" s="438"/>
      <c r="RKU65" s="438"/>
      <c r="RKV65" s="438"/>
      <c r="RKW65" s="438"/>
      <c r="RKX65" s="438"/>
      <c r="RKY65" s="438"/>
      <c r="RKZ65" s="438"/>
      <c r="RLA65" s="438"/>
      <c r="RLB65" s="438"/>
      <c r="RLC65" s="438"/>
      <c r="RLD65" s="438"/>
      <c r="RLE65" s="438"/>
      <c r="RLF65" s="438"/>
      <c r="RLG65" s="438"/>
      <c r="RLH65" s="438"/>
      <c r="RLI65" s="438"/>
      <c r="RLJ65" s="438"/>
      <c r="RLK65" s="438"/>
      <c r="RLL65" s="438"/>
      <c r="RLM65" s="438"/>
      <c r="RLN65" s="438"/>
      <c r="RLO65" s="438"/>
      <c r="RLP65" s="438"/>
      <c r="RLQ65" s="438"/>
      <c r="RLR65" s="438"/>
      <c r="RLS65" s="438"/>
      <c r="RLT65" s="438"/>
      <c r="RLU65" s="438"/>
      <c r="RLV65" s="438"/>
      <c r="RLW65" s="438"/>
      <c r="RLX65" s="438"/>
      <c r="RLY65" s="438"/>
      <c r="RLZ65" s="438"/>
      <c r="RMA65" s="438"/>
      <c r="RMB65" s="438"/>
      <c r="RMC65" s="438"/>
      <c r="RMD65" s="438"/>
      <c r="RME65" s="438"/>
      <c r="RMF65" s="438"/>
      <c r="RMG65" s="438"/>
      <c r="RMH65" s="438"/>
      <c r="RMI65" s="438"/>
      <c r="RMJ65" s="438"/>
      <c r="RMK65" s="438"/>
      <c r="RML65" s="438"/>
      <c r="RMM65" s="438"/>
      <c r="RMN65" s="438"/>
      <c r="RMO65" s="438"/>
      <c r="RMP65" s="438"/>
      <c r="RMQ65" s="438"/>
      <c r="RMR65" s="438"/>
      <c r="RMS65" s="438"/>
      <c r="RMT65" s="438"/>
      <c r="RMU65" s="438"/>
      <c r="RMV65" s="438"/>
      <c r="RMW65" s="438"/>
      <c r="RMX65" s="438"/>
      <c r="RMY65" s="438"/>
      <c r="RMZ65" s="438"/>
      <c r="RNA65" s="438"/>
      <c r="RNB65" s="438"/>
      <c r="RNC65" s="438"/>
      <c r="RND65" s="438"/>
      <c r="RNE65" s="438"/>
      <c r="RNF65" s="438"/>
      <c r="RNG65" s="438"/>
      <c r="RNH65" s="438"/>
      <c r="RNI65" s="438"/>
      <c r="RNJ65" s="438"/>
      <c r="RNK65" s="438"/>
      <c r="RNL65" s="438"/>
      <c r="RNM65" s="438"/>
      <c r="RNN65" s="438"/>
      <c r="RNO65" s="438"/>
      <c r="RNP65" s="438"/>
      <c r="RNQ65" s="438"/>
      <c r="RNR65" s="438"/>
      <c r="RNS65" s="438"/>
      <c r="RNT65" s="438"/>
      <c r="RNU65" s="438"/>
      <c r="RNV65" s="438"/>
      <c r="RNW65" s="438"/>
      <c r="RNX65" s="438"/>
      <c r="RNY65" s="438"/>
      <c r="RNZ65" s="438"/>
      <c r="ROA65" s="438"/>
      <c r="ROB65" s="438"/>
      <c r="ROC65" s="438"/>
      <c r="ROD65" s="438"/>
      <c r="ROE65" s="438"/>
      <c r="ROF65" s="438"/>
      <c r="ROG65" s="438"/>
      <c r="ROH65" s="438"/>
      <c r="ROI65" s="438"/>
      <c r="ROJ65" s="438"/>
      <c r="ROK65" s="438"/>
      <c r="ROL65" s="438"/>
      <c r="ROM65" s="438"/>
      <c r="RON65" s="438"/>
      <c r="ROO65" s="438"/>
      <c r="ROP65" s="438"/>
      <c r="ROQ65" s="438"/>
      <c r="ROR65" s="438"/>
      <c r="ROS65" s="438"/>
      <c r="ROT65" s="438"/>
      <c r="ROU65" s="438"/>
      <c r="ROV65" s="438"/>
      <c r="ROW65" s="438"/>
      <c r="ROX65" s="438"/>
      <c r="ROY65" s="438"/>
      <c r="ROZ65" s="438"/>
      <c r="RPA65" s="438"/>
      <c r="RPB65" s="438"/>
      <c r="RPC65" s="438"/>
      <c r="RPD65" s="438"/>
      <c r="RPE65" s="438"/>
      <c r="RPF65" s="438"/>
      <c r="RPG65" s="438"/>
      <c r="RPH65" s="438"/>
      <c r="RPI65" s="438"/>
      <c r="RPJ65" s="438"/>
      <c r="RPK65" s="438"/>
      <c r="RPL65" s="438"/>
      <c r="RPM65" s="438"/>
      <c r="RPN65" s="438"/>
      <c r="RPO65" s="438"/>
      <c r="RPP65" s="438"/>
      <c r="RPQ65" s="438"/>
      <c r="RPR65" s="438"/>
      <c r="RPS65" s="438"/>
      <c r="RPT65" s="438"/>
      <c r="RPU65" s="438"/>
      <c r="RPV65" s="438"/>
      <c r="RPW65" s="438"/>
      <c r="RPX65" s="438"/>
      <c r="RPY65" s="438"/>
      <c r="RPZ65" s="438"/>
      <c r="RQA65" s="438"/>
      <c r="RQB65" s="438"/>
      <c r="RQC65" s="438"/>
      <c r="RQD65" s="438"/>
      <c r="RQE65" s="438"/>
      <c r="RQF65" s="438"/>
      <c r="RQG65" s="438"/>
      <c r="RQH65" s="438"/>
      <c r="RQI65" s="438"/>
      <c r="RQJ65" s="438"/>
      <c r="RQK65" s="438"/>
      <c r="RQL65" s="438"/>
      <c r="RQM65" s="438"/>
      <c r="RQN65" s="438"/>
      <c r="RQO65" s="438"/>
      <c r="RQP65" s="438"/>
      <c r="RQQ65" s="438"/>
      <c r="RQR65" s="438"/>
      <c r="RQS65" s="438"/>
      <c r="RQT65" s="438"/>
      <c r="RQU65" s="438"/>
      <c r="RQV65" s="438"/>
      <c r="RQW65" s="438"/>
      <c r="RQX65" s="438"/>
      <c r="RQY65" s="438"/>
      <c r="RQZ65" s="438"/>
      <c r="RRA65" s="438"/>
      <c r="RRB65" s="438"/>
      <c r="RRC65" s="438"/>
      <c r="RRD65" s="438"/>
      <c r="RRE65" s="438"/>
      <c r="RRF65" s="438"/>
      <c r="RRG65" s="438"/>
      <c r="RRH65" s="438"/>
      <c r="RRI65" s="438"/>
      <c r="RRJ65" s="438"/>
      <c r="RRK65" s="438"/>
      <c r="RRL65" s="438"/>
      <c r="RRM65" s="438"/>
      <c r="RRN65" s="438"/>
      <c r="RRO65" s="438"/>
      <c r="RRP65" s="438"/>
      <c r="RRQ65" s="438"/>
      <c r="RRR65" s="438"/>
      <c r="RRS65" s="438"/>
      <c r="RRT65" s="438"/>
      <c r="RRU65" s="438"/>
      <c r="RRV65" s="438"/>
      <c r="RRW65" s="438"/>
      <c r="RRX65" s="438"/>
      <c r="RRY65" s="438"/>
      <c r="RRZ65" s="438"/>
      <c r="RSA65" s="438"/>
      <c r="RSB65" s="438"/>
      <c r="RSC65" s="438"/>
      <c r="RSD65" s="438"/>
      <c r="RSE65" s="438"/>
      <c r="RSF65" s="438"/>
      <c r="RSG65" s="438"/>
      <c r="RSH65" s="438"/>
      <c r="RSI65" s="438"/>
      <c r="RSJ65" s="438"/>
      <c r="RSK65" s="438"/>
      <c r="RSL65" s="438"/>
      <c r="RSM65" s="438"/>
      <c r="RSN65" s="438"/>
      <c r="RSO65" s="438"/>
      <c r="RSP65" s="438"/>
      <c r="RSQ65" s="438"/>
      <c r="RSR65" s="438"/>
      <c r="RSS65" s="438"/>
      <c r="RST65" s="438"/>
      <c r="RSU65" s="438"/>
      <c r="RSV65" s="438"/>
      <c r="RSW65" s="438"/>
      <c r="RSX65" s="438"/>
      <c r="RSY65" s="438"/>
      <c r="RSZ65" s="438"/>
      <c r="RTA65" s="438"/>
      <c r="RTB65" s="438"/>
      <c r="RTC65" s="438"/>
      <c r="RTD65" s="438"/>
      <c r="RTE65" s="438"/>
      <c r="RTF65" s="438"/>
      <c r="RTG65" s="438"/>
      <c r="RTH65" s="438"/>
      <c r="RTI65" s="438"/>
      <c r="RTJ65" s="438"/>
      <c r="RTK65" s="438"/>
      <c r="RTL65" s="438"/>
      <c r="RTM65" s="438"/>
      <c r="RTN65" s="438"/>
      <c r="RTO65" s="438"/>
      <c r="RTP65" s="438"/>
      <c r="RTQ65" s="438"/>
      <c r="RTR65" s="438"/>
      <c r="RTS65" s="438"/>
      <c r="RTT65" s="438"/>
      <c r="RTU65" s="438"/>
      <c r="RTV65" s="438"/>
      <c r="RTW65" s="438"/>
      <c r="RTX65" s="438"/>
      <c r="RTY65" s="438"/>
      <c r="RTZ65" s="438"/>
      <c r="RUA65" s="438"/>
      <c r="RUB65" s="438"/>
      <c r="RUC65" s="438"/>
      <c r="RUD65" s="438"/>
      <c r="RUE65" s="438"/>
      <c r="RUF65" s="438"/>
      <c r="RUG65" s="438"/>
      <c r="RUH65" s="438"/>
      <c r="RUI65" s="438"/>
      <c r="RUJ65" s="438"/>
      <c r="RUK65" s="438"/>
      <c r="RUL65" s="438"/>
      <c r="RUM65" s="438"/>
      <c r="RUN65" s="438"/>
      <c r="RUO65" s="438"/>
      <c r="RUP65" s="438"/>
      <c r="RUQ65" s="438"/>
      <c r="RUR65" s="438"/>
      <c r="RUS65" s="438"/>
      <c r="RUT65" s="438"/>
      <c r="RUU65" s="438"/>
      <c r="RUV65" s="438"/>
      <c r="RUW65" s="438"/>
      <c r="RUX65" s="438"/>
      <c r="RUY65" s="438"/>
      <c r="RUZ65" s="438"/>
      <c r="RVA65" s="438"/>
      <c r="RVB65" s="438"/>
      <c r="RVC65" s="438"/>
      <c r="RVD65" s="438"/>
      <c r="RVE65" s="438"/>
      <c r="RVF65" s="438"/>
      <c r="RVG65" s="438"/>
      <c r="RVH65" s="438"/>
      <c r="RVI65" s="438"/>
      <c r="RVJ65" s="438"/>
      <c r="RVK65" s="438"/>
      <c r="RVL65" s="438"/>
      <c r="RVM65" s="438"/>
      <c r="RVN65" s="438"/>
      <c r="RVO65" s="438"/>
      <c r="RVP65" s="438"/>
      <c r="RVQ65" s="438"/>
      <c r="RVR65" s="438"/>
      <c r="RVS65" s="438"/>
      <c r="RVT65" s="438"/>
      <c r="RVU65" s="438"/>
      <c r="RVV65" s="438"/>
      <c r="RVW65" s="438"/>
      <c r="RVX65" s="438"/>
      <c r="RVY65" s="438"/>
      <c r="RVZ65" s="438"/>
      <c r="RWA65" s="438"/>
      <c r="RWB65" s="438"/>
      <c r="RWC65" s="438"/>
      <c r="RWD65" s="438"/>
      <c r="RWE65" s="438"/>
      <c r="RWF65" s="438"/>
      <c r="RWG65" s="438"/>
      <c r="RWH65" s="438"/>
      <c r="RWI65" s="438"/>
      <c r="RWJ65" s="438"/>
      <c r="RWK65" s="438"/>
      <c r="RWL65" s="438"/>
      <c r="RWM65" s="438"/>
      <c r="RWN65" s="438"/>
      <c r="RWO65" s="438"/>
      <c r="RWP65" s="438"/>
      <c r="RWQ65" s="438"/>
      <c r="RWR65" s="438"/>
      <c r="RWS65" s="438"/>
      <c r="RWT65" s="438"/>
      <c r="RWU65" s="438"/>
      <c r="RWV65" s="438"/>
      <c r="RWW65" s="438"/>
      <c r="RWX65" s="438"/>
      <c r="RWY65" s="438"/>
      <c r="RWZ65" s="438"/>
      <c r="RXA65" s="438"/>
      <c r="RXB65" s="438"/>
      <c r="RXC65" s="438"/>
      <c r="RXD65" s="438"/>
      <c r="RXE65" s="438"/>
      <c r="RXF65" s="438"/>
      <c r="RXG65" s="438"/>
      <c r="RXH65" s="438"/>
      <c r="RXI65" s="438"/>
      <c r="RXJ65" s="438"/>
      <c r="RXK65" s="438"/>
      <c r="RXL65" s="438"/>
      <c r="RXM65" s="438"/>
      <c r="RXN65" s="438"/>
      <c r="RXO65" s="438"/>
      <c r="RXP65" s="438"/>
      <c r="RXQ65" s="438"/>
      <c r="RXR65" s="438"/>
      <c r="RXS65" s="438"/>
      <c r="RXT65" s="438"/>
      <c r="RXU65" s="438"/>
      <c r="RXV65" s="438"/>
      <c r="RXW65" s="438"/>
      <c r="RXX65" s="438"/>
      <c r="RXY65" s="438"/>
      <c r="RXZ65" s="438"/>
      <c r="RYA65" s="438"/>
      <c r="RYB65" s="438"/>
      <c r="RYC65" s="438"/>
      <c r="RYD65" s="438"/>
      <c r="RYE65" s="438"/>
      <c r="RYF65" s="438"/>
      <c r="RYG65" s="438"/>
      <c r="RYH65" s="438"/>
      <c r="RYI65" s="438"/>
      <c r="RYJ65" s="438"/>
      <c r="RYK65" s="438"/>
      <c r="RYL65" s="438"/>
      <c r="RYM65" s="438"/>
      <c r="RYN65" s="438"/>
      <c r="RYO65" s="438"/>
      <c r="RYP65" s="438"/>
      <c r="RYQ65" s="438"/>
      <c r="RYR65" s="438"/>
      <c r="RYS65" s="438"/>
      <c r="RYT65" s="438"/>
      <c r="RYU65" s="438"/>
      <c r="RYV65" s="438"/>
      <c r="RYW65" s="438"/>
      <c r="RYX65" s="438"/>
      <c r="RYY65" s="438"/>
      <c r="RYZ65" s="438"/>
      <c r="RZA65" s="438"/>
      <c r="RZB65" s="438"/>
      <c r="RZC65" s="438"/>
      <c r="RZD65" s="438"/>
      <c r="RZE65" s="438"/>
      <c r="RZF65" s="438"/>
      <c r="RZG65" s="438"/>
      <c r="RZH65" s="438"/>
      <c r="RZI65" s="438"/>
      <c r="RZJ65" s="438"/>
      <c r="RZK65" s="438"/>
      <c r="RZL65" s="438"/>
      <c r="RZM65" s="438"/>
      <c r="RZN65" s="438"/>
      <c r="RZO65" s="438"/>
      <c r="RZP65" s="438"/>
      <c r="RZQ65" s="438"/>
      <c r="RZR65" s="438"/>
      <c r="RZS65" s="438"/>
      <c r="RZT65" s="438"/>
      <c r="RZU65" s="438"/>
      <c r="RZV65" s="438"/>
      <c r="RZW65" s="438"/>
      <c r="RZX65" s="438"/>
      <c r="RZY65" s="438"/>
      <c r="RZZ65" s="438"/>
      <c r="SAA65" s="438"/>
      <c r="SAB65" s="438"/>
      <c r="SAC65" s="438"/>
      <c r="SAD65" s="438"/>
      <c r="SAE65" s="438"/>
      <c r="SAF65" s="438"/>
      <c r="SAG65" s="438"/>
      <c r="SAH65" s="438"/>
      <c r="SAI65" s="438"/>
      <c r="SAJ65" s="438"/>
      <c r="SAK65" s="438"/>
      <c r="SAL65" s="438"/>
      <c r="SAM65" s="438"/>
      <c r="SAN65" s="438"/>
      <c r="SAO65" s="438"/>
      <c r="SAP65" s="438"/>
      <c r="SAQ65" s="438"/>
      <c r="SAR65" s="438"/>
      <c r="SAS65" s="438"/>
      <c r="SAT65" s="438"/>
      <c r="SAU65" s="438"/>
      <c r="SAV65" s="438"/>
      <c r="SAW65" s="438"/>
      <c r="SAX65" s="438"/>
      <c r="SAY65" s="438"/>
      <c r="SAZ65" s="438"/>
      <c r="SBA65" s="438"/>
      <c r="SBB65" s="438"/>
      <c r="SBC65" s="438"/>
      <c r="SBD65" s="438"/>
      <c r="SBE65" s="438"/>
      <c r="SBF65" s="438"/>
      <c r="SBG65" s="438"/>
      <c r="SBH65" s="438"/>
      <c r="SBI65" s="438"/>
      <c r="SBJ65" s="438"/>
      <c r="SBK65" s="438"/>
      <c r="SBL65" s="438"/>
      <c r="SBM65" s="438"/>
      <c r="SBN65" s="438"/>
      <c r="SBO65" s="438"/>
      <c r="SBP65" s="438"/>
      <c r="SBQ65" s="438"/>
      <c r="SBR65" s="438"/>
      <c r="SBS65" s="438"/>
      <c r="SBT65" s="438"/>
      <c r="SBU65" s="438"/>
      <c r="SBV65" s="438"/>
      <c r="SBW65" s="438"/>
      <c r="SBX65" s="438"/>
      <c r="SBY65" s="438"/>
      <c r="SBZ65" s="438"/>
      <c r="SCA65" s="438"/>
      <c r="SCB65" s="438"/>
      <c r="SCC65" s="438"/>
      <c r="SCD65" s="438"/>
      <c r="SCE65" s="438"/>
      <c r="SCF65" s="438"/>
      <c r="SCG65" s="438"/>
      <c r="SCH65" s="438"/>
      <c r="SCI65" s="438"/>
      <c r="SCJ65" s="438"/>
      <c r="SCK65" s="438"/>
      <c r="SCL65" s="438"/>
      <c r="SCM65" s="438"/>
      <c r="SCN65" s="438"/>
      <c r="SCO65" s="438"/>
      <c r="SCP65" s="438"/>
      <c r="SCQ65" s="438"/>
      <c r="SCR65" s="438"/>
      <c r="SCS65" s="438"/>
      <c r="SCT65" s="438"/>
      <c r="SCU65" s="438"/>
      <c r="SCV65" s="438"/>
      <c r="SCW65" s="438"/>
      <c r="SCX65" s="438"/>
      <c r="SCY65" s="438"/>
      <c r="SCZ65" s="438"/>
      <c r="SDA65" s="438"/>
      <c r="SDB65" s="438"/>
      <c r="SDC65" s="438"/>
      <c r="SDD65" s="438"/>
      <c r="SDE65" s="438"/>
      <c r="SDF65" s="438"/>
      <c r="SDG65" s="438"/>
      <c r="SDH65" s="438"/>
      <c r="SDI65" s="438"/>
      <c r="SDJ65" s="438"/>
      <c r="SDK65" s="438"/>
      <c r="SDL65" s="438"/>
      <c r="SDM65" s="438"/>
      <c r="SDN65" s="438"/>
      <c r="SDO65" s="438"/>
      <c r="SDP65" s="438"/>
      <c r="SDQ65" s="438"/>
      <c r="SDR65" s="438"/>
      <c r="SDS65" s="438"/>
      <c r="SDT65" s="438"/>
      <c r="SDU65" s="438"/>
      <c r="SDV65" s="438"/>
      <c r="SDW65" s="438"/>
      <c r="SDX65" s="438"/>
      <c r="SDY65" s="438"/>
      <c r="SDZ65" s="438"/>
      <c r="SEA65" s="438"/>
      <c r="SEB65" s="438"/>
      <c r="SEC65" s="438"/>
      <c r="SED65" s="438"/>
      <c r="SEE65" s="438"/>
      <c r="SEF65" s="438"/>
      <c r="SEG65" s="438"/>
      <c r="SEH65" s="438"/>
      <c r="SEI65" s="438"/>
      <c r="SEJ65" s="438"/>
      <c r="SEK65" s="438"/>
      <c r="SEL65" s="438"/>
      <c r="SEM65" s="438"/>
      <c r="SEN65" s="438"/>
      <c r="SEO65" s="438"/>
      <c r="SEP65" s="438"/>
      <c r="SEQ65" s="438"/>
      <c r="SER65" s="438"/>
      <c r="SES65" s="438"/>
      <c r="SET65" s="438"/>
      <c r="SEU65" s="438"/>
      <c r="SEV65" s="438"/>
      <c r="SEW65" s="438"/>
      <c r="SEX65" s="438"/>
      <c r="SEY65" s="438"/>
      <c r="SEZ65" s="438"/>
      <c r="SFA65" s="438"/>
      <c r="SFB65" s="438"/>
      <c r="SFC65" s="438"/>
      <c r="SFD65" s="438"/>
      <c r="SFE65" s="438"/>
      <c r="SFF65" s="438"/>
      <c r="SFG65" s="438"/>
      <c r="SFH65" s="438"/>
      <c r="SFI65" s="438"/>
      <c r="SFJ65" s="438"/>
      <c r="SFK65" s="438"/>
      <c r="SFL65" s="438"/>
      <c r="SFM65" s="438"/>
      <c r="SFN65" s="438"/>
      <c r="SFO65" s="438"/>
      <c r="SFP65" s="438"/>
      <c r="SFQ65" s="438"/>
      <c r="SFR65" s="438"/>
      <c r="SFS65" s="438"/>
      <c r="SFT65" s="438"/>
      <c r="SFU65" s="438"/>
      <c r="SFV65" s="438"/>
      <c r="SFW65" s="438"/>
      <c r="SFX65" s="438"/>
      <c r="SFY65" s="438"/>
      <c r="SFZ65" s="438"/>
      <c r="SGA65" s="438"/>
      <c r="SGB65" s="438"/>
      <c r="SGC65" s="438"/>
      <c r="SGD65" s="438"/>
      <c r="SGE65" s="438"/>
      <c r="SGF65" s="438"/>
      <c r="SGG65" s="438"/>
      <c r="SGH65" s="438"/>
      <c r="SGI65" s="438"/>
      <c r="SGJ65" s="438"/>
      <c r="SGK65" s="438"/>
      <c r="SGL65" s="438"/>
      <c r="SGM65" s="438"/>
      <c r="SGN65" s="438"/>
      <c r="SGO65" s="438"/>
      <c r="SGP65" s="438"/>
      <c r="SGQ65" s="438"/>
      <c r="SGR65" s="438"/>
      <c r="SGS65" s="438"/>
      <c r="SGT65" s="438"/>
      <c r="SGU65" s="438"/>
      <c r="SGV65" s="438"/>
      <c r="SGW65" s="438"/>
      <c r="SGX65" s="438"/>
      <c r="SGY65" s="438"/>
      <c r="SGZ65" s="438"/>
      <c r="SHA65" s="438"/>
      <c r="SHB65" s="438"/>
      <c r="SHC65" s="438"/>
      <c r="SHD65" s="438"/>
      <c r="SHE65" s="438"/>
      <c r="SHF65" s="438"/>
      <c r="SHG65" s="438"/>
      <c r="SHH65" s="438"/>
      <c r="SHI65" s="438"/>
      <c r="SHJ65" s="438"/>
      <c r="SHK65" s="438"/>
      <c r="SHL65" s="438"/>
      <c r="SHM65" s="438"/>
      <c r="SHN65" s="438"/>
      <c r="SHO65" s="438"/>
      <c r="SHP65" s="438"/>
      <c r="SHQ65" s="438"/>
      <c r="SHR65" s="438"/>
      <c r="SHS65" s="438"/>
      <c r="SHT65" s="438"/>
      <c r="SHU65" s="438"/>
      <c r="SHV65" s="438"/>
      <c r="SHW65" s="438"/>
      <c r="SHX65" s="438"/>
      <c r="SHY65" s="438"/>
      <c r="SHZ65" s="438"/>
      <c r="SIA65" s="438"/>
      <c r="SIB65" s="438"/>
      <c r="SIC65" s="438"/>
      <c r="SID65" s="438"/>
      <c r="SIE65" s="438"/>
      <c r="SIF65" s="438"/>
      <c r="SIG65" s="438"/>
      <c r="SIH65" s="438"/>
      <c r="SII65" s="438"/>
      <c r="SIJ65" s="438"/>
      <c r="SIK65" s="438"/>
      <c r="SIL65" s="438"/>
      <c r="SIM65" s="438"/>
      <c r="SIN65" s="438"/>
      <c r="SIO65" s="438"/>
      <c r="SIP65" s="438"/>
      <c r="SIQ65" s="438"/>
      <c r="SIR65" s="438"/>
      <c r="SIS65" s="438"/>
      <c r="SIT65" s="438"/>
      <c r="SIU65" s="438"/>
      <c r="SIV65" s="438"/>
      <c r="SIW65" s="438"/>
      <c r="SIX65" s="438"/>
      <c r="SIY65" s="438"/>
      <c r="SIZ65" s="438"/>
      <c r="SJA65" s="438"/>
      <c r="SJB65" s="438"/>
      <c r="SJC65" s="438"/>
      <c r="SJD65" s="438"/>
      <c r="SJE65" s="438"/>
      <c r="SJF65" s="438"/>
      <c r="SJG65" s="438"/>
      <c r="SJH65" s="438"/>
      <c r="SJI65" s="438"/>
      <c r="SJJ65" s="438"/>
      <c r="SJK65" s="438"/>
      <c r="SJL65" s="438"/>
      <c r="SJM65" s="438"/>
      <c r="SJN65" s="438"/>
      <c r="SJO65" s="438"/>
      <c r="SJP65" s="438"/>
      <c r="SJQ65" s="438"/>
      <c r="SJR65" s="438"/>
      <c r="SJS65" s="438"/>
      <c r="SJT65" s="438"/>
      <c r="SJU65" s="438"/>
      <c r="SJV65" s="438"/>
      <c r="SJW65" s="438"/>
      <c r="SJX65" s="438"/>
      <c r="SJY65" s="438"/>
      <c r="SJZ65" s="438"/>
      <c r="SKA65" s="438"/>
      <c r="SKB65" s="438"/>
      <c r="SKC65" s="438"/>
      <c r="SKD65" s="438"/>
      <c r="SKE65" s="438"/>
      <c r="SKF65" s="438"/>
      <c r="SKG65" s="438"/>
      <c r="SKH65" s="438"/>
      <c r="SKI65" s="438"/>
      <c r="SKJ65" s="438"/>
      <c r="SKK65" s="438"/>
      <c r="SKL65" s="438"/>
      <c r="SKM65" s="438"/>
      <c r="SKN65" s="438"/>
      <c r="SKO65" s="438"/>
      <c r="SKP65" s="438"/>
      <c r="SKQ65" s="438"/>
      <c r="SKR65" s="438"/>
      <c r="SKS65" s="438"/>
      <c r="SKT65" s="438"/>
      <c r="SKU65" s="438"/>
      <c r="SKV65" s="438"/>
      <c r="SKW65" s="438"/>
      <c r="SKX65" s="438"/>
      <c r="SKY65" s="438"/>
      <c r="SKZ65" s="438"/>
      <c r="SLA65" s="438"/>
      <c r="SLB65" s="438"/>
      <c r="SLC65" s="438"/>
      <c r="SLD65" s="438"/>
      <c r="SLE65" s="438"/>
      <c r="SLF65" s="438"/>
      <c r="SLG65" s="438"/>
      <c r="SLH65" s="438"/>
      <c r="SLI65" s="438"/>
      <c r="SLJ65" s="438"/>
      <c r="SLK65" s="438"/>
      <c r="SLL65" s="438"/>
      <c r="SLM65" s="438"/>
      <c r="SLN65" s="438"/>
      <c r="SLO65" s="438"/>
      <c r="SLP65" s="438"/>
      <c r="SLQ65" s="438"/>
      <c r="SLR65" s="438"/>
      <c r="SLS65" s="438"/>
      <c r="SLT65" s="438"/>
      <c r="SLU65" s="438"/>
      <c r="SLV65" s="438"/>
      <c r="SLW65" s="438"/>
      <c r="SLX65" s="438"/>
      <c r="SLY65" s="438"/>
      <c r="SLZ65" s="438"/>
      <c r="SMA65" s="438"/>
      <c r="SMB65" s="438"/>
      <c r="SMC65" s="438"/>
      <c r="SMD65" s="438"/>
      <c r="SME65" s="438"/>
      <c r="SMF65" s="438"/>
      <c r="SMG65" s="438"/>
      <c r="SMH65" s="438"/>
      <c r="SMI65" s="438"/>
      <c r="SMJ65" s="438"/>
      <c r="SMK65" s="438"/>
      <c r="SML65" s="438"/>
      <c r="SMM65" s="438"/>
      <c r="SMN65" s="438"/>
      <c r="SMO65" s="438"/>
      <c r="SMP65" s="438"/>
      <c r="SMQ65" s="438"/>
      <c r="SMR65" s="438"/>
      <c r="SMS65" s="438"/>
      <c r="SMT65" s="438"/>
      <c r="SMU65" s="438"/>
      <c r="SMV65" s="438"/>
      <c r="SMW65" s="438"/>
      <c r="SMX65" s="438"/>
      <c r="SMY65" s="438"/>
      <c r="SMZ65" s="438"/>
      <c r="SNA65" s="438"/>
      <c r="SNB65" s="438"/>
      <c r="SNC65" s="438"/>
      <c r="SND65" s="438"/>
      <c r="SNE65" s="438"/>
      <c r="SNF65" s="438"/>
      <c r="SNG65" s="438"/>
      <c r="SNH65" s="438"/>
      <c r="SNI65" s="438"/>
      <c r="SNJ65" s="438"/>
      <c r="SNK65" s="438"/>
      <c r="SNL65" s="438"/>
      <c r="SNM65" s="438"/>
      <c r="SNN65" s="438"/>
      <c r="SNO65" s="438"/>
      <c r="SNP65" s="438"/>
      <c r="SNQ65" s="438"/>
      <c r="SNR65" s="438"/>
      <c r="SNS65" s="438"/>
      <c r="SNT65" s="438"/>
      <c r="SNU65" s="438"/>
      <c r="SNV65" s="438"/>
      <c r="SNW65" s="438"/>
      <c r="SNX65" s="438"/>
      <c r="SNY65" s="438"/>
      <c r="SNZ65" s="438"/>
      <c r="SOA65" s="438"/>
      <c r="SOB65" s="438"/>
      <c r="SOC65" s="438"/>
      <c r="SOD65" s="438"/>
      <c r="SOE65" s="438"/>
      <c r="SOF65" s="438"/>
      <c r="SOG65" s="438"/>
      <c r="SOH65" s="438"/>
      <c r="SOI65" s="438"/>
      <c r="SOJ65" s="438"/>
      <c r="SOK65" s="438"/>
      <c r="SOL65" s="438"/>
      <c r="SOM65" s="438"/>
      <c r="SON65" s="438"/>
      <c r="SOO65" s="438"/>
      <c r="SOP65" s="438"/>
      <c r="SOQ65" s="438"/>
      <c r="SOR65" s="438"/>
      <c r="SOS65" s="438"/>
      <c r="SOT65" s="438"/>
      <c r="SOU65" s="438"/>
      <c r="SOV65" s="438"/>
      <c r="SOW65" s="438"/>
      <c r="SOX65" s="438"/>
      <c r="SOY65" s="438"/>
      <c r="SOZ65" s="438"/>
      <c r="SPA65" s="438"/>
      <c r="SPB65" s="438"/>
      <c r="SPC65" s="438"/>
      <c r="SPD65" s="438"/>
      <c r="SPE65" s="438"/>
      <c r="SPF65" s="438"/>
      <c r="SPG65" s="438"/>
      <c r="SPH65" s="438"/>
      <c r="SPI65" s="438"/>
      <c r="SPJ65" s="438"/>
      <c r="SPK65" s="438"/>
      <c r="SPL65" s="438"/>
      <c r="SPM65" s="438"/>
      <c r="SPN65" s="438"/>
      <c r="SPO65" s="438"/>
      <c r="SPP65" s="438"/>
      <c r="SPQ65" s="438"/>
      <c r="SPR65" s="438"/>
      <c r="SPS65" s="438"/>
      <c r="SPT65" s="438"/>
      <c r="SPU65" s="438"/>
      <c r="SPV65" s="438"/>
      <c r="SPW65" s="438"/>
      <c r="SPX65" s="438"/>
      <c r="SPY65" s="438"/>
      <c r="SPZ65" s="438"/>
      <c r="SQA65" s="438"/>
      <c r="SQB65" s="438"/>
      <c r="SQC65" s="438"/>
      <c r="SQD65" s="438"/>
      <c r="SQE65" s="438"/>
      <c r="SQF65" s="438"/>
      <c r="SQG65" s="438"/>
      <c r="SQH65" s="438"/>
      <c r="SQI65" s="438"/>
      <c r="SQJ65" s="438"/>
      <c r="SQK65" s="438"/>
      <c r="SQL65" s="438"/>
      <c r="SQM65" s="438"/>
      <c r="SQN65" s="438"/>
      <c r="SQO65" s="438"/>
      <c r="SQP65" s="438"/>
      <c r="SQQ65" s="438"/>
      <c r="SQR65" s="438"/>
      <c r="SQS65" s="438"/>
      <c r="SQT65" s="438"/>
      <c r="SQU65" s="438"/>
      <c r="SQV65" s="438"/>
      <c r="SQW65" s="438"/>
      <c r="SQX65" s="438"/>
      <c r="SQY65" s="438"/>
      <c r="SQZ65" s="438"/>
      <c r="SRA65" s="438"/>
      <c r="SRB65" s="438"/>
      <c r="SRC65" s="438"/>
      <c r="SRD65" s="438"/>
      <c r="SRE65" s="438"/>
      <c r="SRF65" s="438"/>
      <c r="SRG65" s="438"/>
      <c r="SRH65" s="438"/>
      <c r="SRI65" s="438"/>
      <c r="SRJ65" s="438"/>
      <c r="SRK65" s="438"/>
      <c r="SRL65" s="438"/>
      <c r="SRM65" s="438"/>
      <c r="SRN65" s="438"/>
      <c r="SRO65" s="438"/>
      <c r="SRP65" s="438"/>
      <c r="SRQ65" s="438"/>
      <c r="SRR65" s="438"/>
      <c r="SRS65" s="438"/>
      <c r="SRT65" s="438"/>
      <c r="SRU65" s="438"/>
      <c r="SRV65" s="438"/>
      <c r="SRW65" s="438"/>
      <c r="SRX65" s="438"/>
      <c r="SRY65" s="438"/>
      <c r="SRZ65" s="438"/>
      <c r="SSA65" s="438"/>
      <c r="SSB65" s="438"/>
      <c r="SSC65" s="438"/>
      <c r="SSD65" s="438"/>
      <c r="SSE65" s="438"/>
      <c r="SSF65" s="438"/>
      <c r="SSG65" s="438"/>
      <c r="SSH65" s="438"/>
      <c r="SSI65" s="438"/>
      <c r="SSJ65" s="438"/>
      <c r="SSK65" s="438"/>
      <c r="SSL65" s="438"/>
      <c r="SSM65" s="438"/>
      <c r="SSN65" s="438"/>
      <c r="SSO65" s="438"/>
      <c r="SSP65" s="438"/>
      <c r="SSQ65" s="438"/>
      <c r="SSR65" s="438"/>
      <c r="SSS65" s="438"/>
      <c r="SST65" s="438"/>
      <c r="SSU65" s="438"/>
      <c r="SSV65" s="438"/>
      <c r="SSW65" s="438"/>
      <c r="SSX65" s="438"/>
      <c r="SSY65" s="438"/>
      <c r="SSZ65" s="438"/>
      <c r="STA65" s="438"/>
      <c r="STB65" s="438"/>
      <c r="STC65" s="438"/>
      <c r="STD65" s="438"/>
      <c r="STE65" s="438"/>
      <c r="STF65" s="438"/>
      <c r="STG65" s="438"/>
      <c r="STH65" s="438"/>
      <c r="STI65" s="438"/>
      <c r="STJ65" s="438"/>
      <c r="STK65" s="438"/>
      <c r="STL65" s="438"/>
      <c r="STM65" s="438"/>
      <c r="STN65" s="438"/>
      <c r="STO65" s="438"/>
      <c r="STP65" s="438"/>
      <c r="STQ65" s="438"/>
      <c r="STR65" s="438"/>
      <c r="STS65" s="438"/>
      <c r="STT65" s="438"/>
      <c r="STU65" s="438"/>
      <c r="STV65" s="438"/>
      <c r="STW65" s="438"/>
      <c r="STX65" s="438"/>
      <c r="STY65" s="438"/>
      <c r="STZ65" s="438"/>
      <c r="SUA65" s="438"/>
      <c r="SUB65" s="438"/>
      <c r="SUC65" s="438"/>
      <c r="SUD65" s="438"/>
      <c r="SUE65" s="438"/>
      <c r="SUF65" s="438"/>
      <c r="SUG65" s="438"/>
      <c r="SUH65" s="438"/>
      <c r="SUI65" s="438"/>
      <c r="SUJ65" s="438"/>
      <c r="SUK65" s="438"/>
      <c r="SUL65" s="438"/>
      <c r="SUM65" s="438"/>
      <c r="SUN65" s="438"/>
      <c r="SUO65" s="438"/>
      <c r="SUP65" s="438"/>
      <c r="SUQ65" s="438"/>
      <c r="SUR65" s="438"/>
      <c r="SUS65" s="438"/>
      <c r="SUT65" s="438"/>
      <c r="SUU65" s="438"/>
      <c r="SUV65" s="438"/>
      <c r="SUW65" s="438"/>
      <c r="SUX65" s="438"/>
      <c r="SUY65" s="438"/>
      <c r="SUZ65" s="438"/>
      <c r="SVA65" s="438"/>
      <c r="SVB65" s="438"/>
      <c r="SVC65" s="438"/>
      <c r="SVD65" s="438"/>
      <c r="SVE65" s="438"/>
      <c r="SVF65" s="438"/>
      <c r="SVG65" s="438"/>
      <c r="SVH65" s="438"/>
      <c r="SVI65" s="438"/>
      <c r="SVJ65" s="438"/>
      <c r="SVK65" s="438"/>
      <c r="SVL65" s="438"/>
      <c r="SVM65" s="438"/>
      <c r="SVN65" s="438"/>
      <c r="SVO65" s="438"/>
      <c r="SVP65" s="438"/>
      <c r="SVQ65" s="438"/>
      <c r="SVR65" s="438"/>
      <c r="SVS65" s="438"/>
      <c r="SVT65" s="438"/>
      <c r="SVU65" s="438"/>
      <c r="SVV65" s="438"/>
      <c r="SVW65" s="438"/>
      <c r="SVX65" s="438"/>
      <c r="SVY65" s="438"/>
      <c r="SVZ65" s="438"/>
      <c r="SWA65" s="438"/>
      <c r="SWB65" s="438"/>
      <c r="SWC65" s="438"/>
      <c r="SWD65" s="438"/>
      <c r="SWE65" s="438"/>
      <c r="SWF65" s="438"/>
      <c r="SWG65" s="438"/>
      <c r="SWH65" s="438"/>
      <c r="SWI65" s="438"/>
      <c r="SWJ65" s="438"/>
      <c r="SWK65" s="438"/>
      <c r="SWL65" s="438"/>
      <c r="SWM65" s="438"/>
      <c r="SWN65" s="438"/>
      <c r="SWO65" s="438"/>
      <c r="SWP65" s="438"/>
      <c r="SWQ65" s="438"/>
      <c r="SWR65" s="438"/>
      <c r="SWS65" s="438"/>
      <c r="SWT65" s="438"/>
      <c r="SWU65" s="438"/>
      <c r="SWV65" s="438"/>
      <c r="SWW65" s="438"/>
      <c r="SWX65" s="438"/>
      <c r="SWY65" s="438"/>
      <c r="SWZ65" s="438"/>
      <c r="SXA65" s="438"/>
      <c r="SXB65" s="438"/>
      <c r="SXC65" s="438"/>
      <c r="SXD65" s="438"/>
      <c r="SXE65" s="438"/>
      <c r="SXF65" s="438"/>
      <c r="SXG65" s="438"/>
      <c r="SXH65" s="438"/>
      <c r="SXI65" s="438"/>
      <c r="SXJ65" s="438"/>
      <c r="SXK65" s="438"/>
      <c r="SXL65" s="438"/>
      <c r="SXM65" s="438"/>
      <c r="SXN65" s="438"/>
      <c r="SXO65" s="438"/>
      <c r="SXP65" s="438"/>
      <c r="SXQ65" s="438"/>
      <c r="SXR65" s="438"/>
      <c r="SXS65" s="438"/>
      <c r="SXT65" s="438"/>
      <c r="SXU65" s="438"/>
      <c r="SXV65" s="438"/>
      <c r="SXW65" s="438"/>
      <c r="SXX65" s="438"/>
      <c r="SXY65" s="438"/>
      <c r="SXZ65" s="438"/>
      <c r="SYA65" s="438"/>
      <c r="SYB65" s="438"/>
      <c r="SYC65" s="438"/>
      <c r="SYD65" s="438"/>
      <c r="SYE65" s="438"/>
      <c r="SYF65" s="438"/>
      <c r="SYG65" s="438"/>
      <c r="SYH65" s="438"/>
      <c r="SYI65" s="438"/>
      <c r="SYJ65" s="438"/>
      <c r="SYK65" s="438"/>
      <c r="SYL65" s="438"/>
      <c r="SYM65" s="438"/>
      <c r="SYN65" s="438"/>
      <c r="SYO65" s="438"/>
      <c r="SYP65" s="438"/>
      <c r="SYQ65" s="438"/>
      <c r="SYR65" s="438"/>
      <c r="SYS65" s="438"/>
      <c r="SYT65" s="438"/>
      <c r="SYU65" s="438"/>
      <c r="SYV65" s="438"/>
      <c r="SYW65" s="438"/>
      <c r="SYX65" s="438"/>
      <c r="SYY65" s="438"/>
      <c r="SYZ65" s="438"/>
      <c r="SZA65" s="438"/>
      <c r="SZB65" s="438"/>
      <c r="SZC65" s="438"/>
      <c r="SZD65" s="438"/>
      <c r="SZE65" s="438"/>
      <c r="SZF65" s="438"/>
      <c r="SZG65" s="438"/>
      <c r="SZH65" s="438"/>
      <c r="SZI65" s="438"/>
      <c r="SZJ65" s="438"/>
      <c r="SZK65" s="438"/>
      <c r="SZL65" s="438"/>
      <c r="SZM65" s="438"/>
      <c r="SZN65" s="438"/>
      <c r="SZO65" s="438"/>
      <c r="SZP65" s="438"/>
      <c r="SZQ65" s="438"/>
      <c r="SZR65" s="438"/>
      <c r="SZS65" s="438"/>
      <c r="SZT65" s="438"/>
      <c r="SZU65" s="438"/>
      <c r="SZV65" s="438"/>
      <c r="SZW65" s="438"/>
      <c r="SZX65" s="438"/>
      <c r="SZY65" s="438"/>
      <c r="SZZ65" s="438"/>
      <c r="TAA65" s="438"/>
      <c r="TAB65" s="438"/>
      <c r="TAC65" s="438"/>
      <c r="TAD65" s="438"/>
      <c r="TAE65" s="438"/>
      <c r="TAF65" s="438"/>
      <c r="TAG65" s="438"/>
      <c r="TAH65" s="438"/>
      <c r="TAI65" s="438"/>
      <c r="TAJ65" s="438"/>
      <c r="TAK65" s="438"/>
      <c r="TAL65" s="438"/>
      <c r="TAM65" s="438"/>
      <c r="TAN65" s="438"/>
      <c r="TAO65" s="438"/>
      <c r="TAP65" s="438"/>
      <c r="TAQ65" s="438"/>
      <c r="TAR65" s="438"/>
      <c r="TAS65" s="438"/>
      <c r="TAT65" s="438"/>
      <c r="TAU65" s="438"/>
      <c r="TAV65" s="438"/>
      <c r="TAW65" s="438"/>
      <c r="TAX65" s="438"/>
      <c r="TAY65" s="438"/>
      <c r="TAZ65" s="438"/>
      <c r="TBA65" s="438"/>
      <c r="TBB65" s="438"/>
      <c r="TBC65" s="438"/>
      <c r="TBD65" s="438"/>
      <c r="TBE65" s="438"/>
      <c r="TBF65" s="438"/>
      <c r="TBG65" s="438"/>
      <c r="TBH65" s="438"/>
      <c r="TBI65" s="438"/>
      <c r="TBJ65" s="438"/>
      <c r="TBK65" s="438"/>
      <c r="TBL65" s="438"/>
      <c r="TBM65" s="438"/>
      <c r="TBN65" s="438"/>
      <c r="TBO65" s="438"/>
      <c r="TBP65" s="438"/>
      <c r="TBQ65" s="438"/>
      <c r="TBR65" s="438"/>
      <c r="TBS65" s="438"/>
      <c r="TBT65" s="438"/>
      <c r="TBU65" s="438"/>
      <c r="TBV65" s="438"/>
      <c r="TBW65" s="438"/>
      <c r="TBX65" s="438"/>
      <c r="TBY65" s="438"/>
      <c r="TBZ65" s="438"/>
      <c r="TCA65" s="438"/>
      <c r="TCB65" s="438"/>
      <c r="TCC65" s="438"/>
      <c r="TCD65" s="438"/>
      <c r="TCE65" s="438"/>
      <c r="TCF65" s="438"/>
      <c r="TCG65" s="438"/>
      <c r="TCH65" s="438"/>
      <c r="TCI65" s="438"/>
      <c r="TCJ65" s="438"/>
      <c r="TCK65" s="438"/>
      <c r="TCL65" s="438"/>
      <c r="TCM65" s="438"/>
      <c r="TCN65" s="438"/>
      <c r="TCO65" s="438"/>
      <c r="TCP65" s="438"/>
      <c r="TCQ65" s="438"/>
      <c r="TCR65" s="438"/>
      <c r="TCS65" s="438"/>
      <c r="TCT65" s="438"/>
      <c r="TCU65" s="438"/>
      <c r="TCV65" s="438"/>
      <c r="TCW65" s="438"/>
      <c r="TCX65" s="438"/>
      <c r="TCY65" s="438"/>
      <c r="TCZ65" s="438"/>
      <c r="TDA65" s="438"/>
      <c r="TDB65" s="438"/>
      <c r="TDC65" s="438"/>
      <c r="TDD65" s="438"/>
      <c r="TDE65" s="438"/>
      <c r="TDF65" s="438"/>
      <c r="TDG65" s="438"/>
      <c r="TDH65" s="438"/>
      <c r="TDI65" s="438"/>
      <c r="TDJ65" s="438"/>
      <c r="TDK65" s="438"/>
      <c r="TDL65" s="438"/>
      <c r="TDM65" s="438"/>
      <c r="TDN65" s="438"/>
      <c r="TDO65" s="438"/>
      <c r="TDP65" s="438"/>
      <c r="TDQ65" s="438"/>
      <c r="TDR65" s="438"/>
      <c r="TDS65" s="438"/>
      <c r="TDT65" s="438"/>
      <c r="TDU65" s="438"/>
      <c r="TDV65" s="438"/>
      <c r="TDW65" s="438"/>
      <c r="TDX65" s="438"/>
      <c r="TDY65" s="438"/>
      <c r="TDZ65" s="438"/>
      <c r="TEA65" s="438"/>
      <c r="TEB65" s="438"/>
      <c r="TEC65" s="438"/>
      <c r="TED65" s="438"/>
      <c r="TEE65" s="438"/>
      <c r="TEF65" s="438"/>
      <c r="TEG65" s="438"/>
      <c r="TEH65" s="438"/>
      <c r="TEI65" s="438"/>
      <c r="TEJ65" s="438"/>
      <c r="TEK65" s="438"/>
      <c r="TEL65" s="438"/>
      <c r="TEM65" s="438"/>
      <c r="TEN65" s="438"/>
      <c r="TEO65" s="438"/>
      <c r="TEP65" s="438"/>
      <c r="TEQ65" s="438"/>
      <c r="TER65" s="438"/>
      <c r="TES65" s="438"/>
      <c r="TET65" s="438"/>
      <c r="TEU65" s="438"/>
      <c r="TEV65" s="438"/>
      <c r="TEW65" s="438"/>
      <c r="TEX65" s="438"/>
      <c r="TEY65" s="438"/>
      <c r="TEZ65" s="438"/>
      <c r="TFA65" s="438"/>
      <c r="TFB65" s="438"/>
      <c r="TFC65" s="438"/>
      <c r="TFD65" s="438"/>
      <c r="TFE65" s="438"/>
      <c r="TFF65" s="438"/>
      <c r="TFG65" s="438"/>
      <c r="TFH65" s="438"/>
      <c r="TFI65" s="438"/>
      <c r="TFJ65" s="438"/>
      <c r="TFK65" s="438"/>
      <c r="TFL65" s="438"/>
      <c r="TFM65" s="438"/>
      <c r="TFN65" s="438"/>
      <c r="TFO65" s="438"/>
      <c r="TFP65" s="438"/>
      <c r="TFQ65" s="438"/>
      <c r="TFR65" s="438"/>
      <c r="TFS65" s="438"/>
      <c r="TFT65" s="438"/>
      <c r="TFU65" s="438"/>
      <c r="TFV65" s="438"/>
      <c r="TFW65" s="438"/>
      <c r="TFX65" s="438"/>
      <c r="TFY65" s="438"/>
      <c r="TFZ65" s="438"/>
      <c r="TGA65" s="438"/>
      <c r="TGB65" s="438"/>
      <c r="TGC65" s="438"/>
      <c r="TGD65" s="438"/>
      <c r="TGE65" s="438"/>
      <c r="TGF65" s="438"/>
      <c r="TGG65" s="438"/>
      <c r="TGH65" s="438"/>
      <c r="TGI65" s="438"/>
      <c r="TGJ65" s="438"/>
      <c r="TGK65" s="438"/>
      <c r="TGL65" s="438"/>
      <c r="TGM65" s="438"/>
      <c r="TGN65" s="438"/>
      <c r="TGO65" s="438"/>
      <c r="TGP65" s="438"/>
      <c r="TGQ65" s="438"/>
      <c r="TGR65" s="438"/>
      <c r="TGS65" s="438"/>
      <c r="TGT65" s="438"/>
      <c r="TGU65" s="438"/>
      <c r="TGV65" s="438"/>
      <c r="TGW65" s="438"/>
      <c r="TGX65" s="438"/>
      <c r="TGY65" s="438"/>
      <c r="TGZ65" s="438"/>
      <c r="THA65" s="438"/>
      <c r="THB65" s="438"/>
      <c r="THC65" s="438"/>
      <c r="THD65" s="438"/>
      <c r="THE65" s="438"/>
      <c r="THF65" s="438"/>
      <c r="THG65" s="438"/>
      <c r="THH65" s="438"/>
      <c r="THI65" s="438"/>
      <c r="THJ65" s="438"/>
      <c r="THK65" s="438"/>
      <c r="THL65" s="438"/>
      <c r="THM65" s="438"/>
      <c r="THN65" s="438"/>
      <c r="THO65" s="438"/>
      <c r="THP65" s="438"/>
      <c r="THQ65" s="438"/>
      <c r="THR65" s="438"/>
      <c r="THS65" s="438"/>
      <c r="THT65" s="438"/>
      <c r="THU65" s="438"/>
      <c r="THV65" s="438"/>
      <c r="THW65" s="438"/>
      <c r="THX65" s="438"/>
      <c r="THY65" s="438"/>
      <c r="THZ65" s="438"/>
      <c r="TIA65" s="438"/>
      <c r="TIB65" s="438"/>
      <c r="TIC65" s="438"/>
      <c r="TID65" s="438"/>
      <c r="TIE65" s="438"/>
      <c r="TIF65" s="438"/>
      <c r="TIG65" s="438"/>
      <c r="TIH65" s="438"/>
      <c r="TII65" s="438"/>
      <c r="TIJ65" s="438"/>
      <c r="TIK65" s="438"/>
      <c r="TIL65" s="438"/>
      <c r="TIM65" s="438"/>
      <c r="TIN65" s="438"/>
      <c r="TIO65" s="438"/>
      <c r="TIP65" s="438"/>
      <c r="TIQ65" s="438"/>
      <c r="TIR65" s="438"/>
      <c r="TIS65" s="438"/>
      <c r="TIT65" s="438"/>
      <c r="TIU65" s="438"/>
      <c r="TIV65" s="438"/>
      <c r="TIW65" s="438"/>
      <c r="TIX65" s="438"/>
      <c r="TIY65" s="438"/>
      <c r="TIZ65" s="438"/>
      <c r="TJA65" s="438"/>
      <c r="TJB65" s="438"/>
      <c r="TJC65" s="438"/>
      <c r="TJD65" s="438"/>
      <c r="TJE65" s="438"/>
      <c r="TJF65" s="438"/>
      <c r="TJG65" s="438"/>
      <c r="TJH65" s="438"/>
      <c r="TJI65" s="438"/>
      <c r="TJJ65" s="438"/>
      <c r="TJK65" s="438"/>
      <c r="TJL65" s="438"/>
      <c r="TJM65" s="438"/>
      <c r="TJN65" s="438"/>
      <c r="TJO65" s="438"/>
      <c r="TJP65" s="438"/>
      <c r="TJQ65" s="438"/>
      <c r="TJR65" s="438"/>
      <c r="TJS65" s="438"/>
      <c r="TJT65" s="438"/>
      <c r="TJU65" s="438"/>
      <c r="TJV65" s="438"/>
      <c r="TJW65" s="438"/>
      <c r="TJX65" s="438"/>
      <c r="TJY65" s="438"/>
      <c r="TJZ65" s="438"/>
      <c r="TKA65" s="438"/>
      <c r="TKB65" s="438"/>
      <c r="TKC65" s="438"/>
      <c r="TKD65" s="438"/>
      <c r="TKE65" s="438"/>
      <c r="TKF65" s="438"/>
      <c r="TKG65" s="438"/>
      <c r="TKH65" s="438"/>
      <c r="TKI65" s="438"/>
      <c r="TKJ65" s="438"/>
      <c r="TKK65" s="438"/>
      <c r="TKL65" s="438"/>
      <c r="TKM65" s="438"/>
      <c r="TKN65" s="438"/>
      <c r="TKO65" s="438"/>
      <c r="TKP65" s="438"/>
      <c r="TKQ65" s="438"/>
      <c r="TKR65" s="438"/>
      <c r="TKS65" s="438"/>
      <c r="TKT65" s="438"/>
      <c r="TKU65" s="438"/>
      <c r="TKV65" s="438"/>
      <c r="TKW65" s="438"/>
      <c r="TKX65" s="438"/>
      <c r="TKY65" s="438"/>
      <c r="TKZ65" s="438"/>
      <c r="TLA65" s="438"/>
      <c r="TLB65" s="438"/>
      <c r="TLC65" s="438"/>
      <c r="TLD65" s="438"/>
      <c r="TLE65" s="438"/>
      <c r="TLF65" s="438"/>
      <c r="TLG65" s="438"/>
      <c r="TLH65" s="438"/>
      <c r="TLI65" s="438"/>
      <c r="TLJ65" s="438"/>
      <c r="TLK65" s="438"/>
      <c r="TLL65" s="438"/>
      <c r="TLM65" s="438"/>
      <c r="TLN65" s="438"/>
      <c r="TLO65" s="438"/>
      <c r="TLP65" s="438"/>
      <c r="TLQ65" s="438"/>
      <c r="TLR65" s="438"/>
      <c r="TLS65" s="438"/>
      <c r="TLT65" s="438"/>
      <c r="TLU65" s="438"/>
      <c r="TLV65" s="438"/>
      <c r="TLW65" s="438"/>
      <c r="TLX65" s="438"/>
      <c r="TLY65" s="438"/>
      <c r="TLZ65" s="438"/>
      <c r="TMA65" s="438"/>
      <c r="TMB65" s="438"/>
      <c r="TMC65" s="438"/>
      <c r="TMD65" s="438"/>
      <c r="TME65" s="438"/>
      <c r="TMF65" s="438"/>
      <c r="TMG65" s="438"/>
      <c r="TMH65" s="438"/>
      <c r="TMI65" s="438"/>
      <c r="TMJ65" s="438"/>
      <c r="TMK65" s="438"/>
      <c r="TML65" s="438"/>
      <c r="TMM65" s="438"/>
      <c r="TMN65" s="438"/>
      <c r="TMO65" s="438"/>
      <c r="TMP65" s="438"/>
      <c r="TMQ65" s="438"/>
      <c r="TMR65" s="438"/>
      <c r="TMS65" s="438"/>
      <c r="TMT65" s="438"/>
      <c r="TMU65" s="438"/>
      <c r="TMV65" s="438"/>
      <c r="TMW65" s="438"/>
      <c r="TMX65" s="438"/>
      <c r="TMY65" s="438"/>
      <c r="TMZ65" s="438"/>
      <c r="TNA65" s="438"/>
      <c r="TNB65" s="438"/>
      <c r="TNC65" s="438"/>
      <c r="TND65" s="438"/>
      <c r="TNE65" s="438"/>
      <c r="TNF65" s="438"/>
      <c r="TNG65" s="438"/>
      <c r="TNH65" s="438"/>
      <c r="TNI65" s="438"/>
      <c r="TNJ65" s="438"/>
      <c r="TNK65" s="438"/>
      <c r="TNL65" s="438"/>
      <c r="TNM65" s="438"/>
      <c r="TNN65" s="438"/>
      <c r="TNO65" s="438"/>
      <c r="TNP65" s="438"/>
      <c r="TNQ65" s="438"/>
      <c r="TNR65" s="438"/>
      <c r="TNS65" s="438"/>
      <c r="TNT65" s="438"/>
      <c r="TNU65" s="438"/>
      <c r="TNV65" s="438"/>
      <c r="TNW65" s="438"/>
      <c r="TNX65" s="438"/>
      <c r="TNY65" s="438"/>
      <c r="TNZ65" s="438"/>
      <c r="TOA65" s="438"/>
      <c r="TOB65" s="438"/>
      <c r="TOC65" s="438"/>
      <c r="TOD65" s="438"/>
      <c r="TOE65" s="438"/>
      <c r="TOF65" s="438"/>
      <c r="TOG65" s="438"/>
      <c r="TOH65" s="438"/>
      <c r="TOI65" s="438"/>
      <c r="TOJ65" s="438"/>
      <c r="TOK65" s="438"/>
      <c r="TOL65" s="438"/>
      <c r="TOM65" s="438"/>
      <c r="TON65" s="438"/>
      <c r="TOO65" s="438"/>
      <c r="TOP65" s="438"/>
      <c r="TOQ65" s="438"/>
      <c r="TOR65" s="438"/>
      <c r="TOS65" s="438"/>
      <c r="TOT65" s="438"/>
      <c r="TOU65" s="438"/>
      <c r="TOV65" s="438"/>
      <c r="TOW65" s="438"/>
      <c r="TOX65" s="438"/>
      <c r="TOY65" s="438"/>
      <c r="TOZ65" s="438"/>
      <c r="TPA65" s="438"/>
      <c r="TPB65" s="438"/>
      <c r="TPC65" s="438"/>
      <c r="TPD65" s="438"/>
      <c r="TPE65" s="438"/>
      <c r="TPF65" s="438"/>
      <c r="TPG65" s="438"/>
      <c r="TPH65" s="438"/>
      <c r="TPI65" s="438"/>
      <c r="TPJ65" s="438"/>
      <c r="TPK65" s="438"/>
      <c r="TPL65" s="438"/>
      <c r="TPM65" s="438"/>
      <c r="TPN65" s="438"/>
      <c r="TPO65" s="438"/>
      <c r="TPP65" s="438"/>
      <c r="TPQ65" s="438"/>
      <c r="TPR65" s="438"/>
      <c r="TPS65" s="438"/>
      <c r="TPT65" s="438"/>
      <c r="TPU65" s="438"/>
      <c r="TPV65" s="438"/>
      <c r="TPW65" s="438"/>
      <c r="TPX65" s="438"/>
      <c r="TPY65" s="438"/>
      <c r="TPZ65" s="438"/>
      <c r="TQA65" s="438"/>
      <c r="TQB65" s="438"/>
      <c r="TQC65" s="438"/>
      <c r="TQD65" s="438"/>
      <c r="TQE65" s="438"/>
      <c r="TQF65" s="438"/>
      <c r="TQG65" s="438"/>
      <c r="TQH65" s="438"/>
      <c r="TQI65" s="438"/>
      <c r="TQJ65" s="438"/>
      <c r="TQK65" s="438"/>
      <c r="TQL65" s="438"/>
      <c r="TQM65" s="438"/>
      <c r="TQN65" s="438"/>
      <c r="TQO65" s="438"/>
      <c r="TQP65" s="438"/>
      <c r="TQQ65" s="438"/>
      <c r="TQR65" s="438"/>
      <c r="TQS65" s="438"/>
      <c r="TQT65" s="438"/>
      <c r="TQU65" s="438"/>
      <c r="TQV65" s="438"/>
      <c r="TQW65" s="438"/>
      <c r="TQX65" s="438"/>
      <c r="TQY65" s="438"/>
      <c r="TQZ65" s="438"/>
      <c r="TRA65" s="438"/>
      <c r="TRB65" s="438"/>
      <c r="TRC65" s="438"/>
      <c r="TRD65" s="438"/>
      <c r="TRE65" s="438"/>
      <c r="TRF65" s="438"/>
      <c r="TRG65" s="438"/>
      <c r="TRH65" s="438"/>
      <c r="TRI65" s="438"/>
      <c r="TRJ65" s="438"/>
      <c r="TRK65" s="438"/>
      <c r="TRL65" s="438"/>
      <c r="TRM65" s="438"/>
      <c r="TRN65" s="438"/>
      <c r="TRO65" s="438"/>
      <c r="TRP65" s="438"/>
      <c r="TRQ65" s="438"/>
      <c r="TRR65" s="438"/>
      <c r="TRS65" s="438"/>
      <c r="TRT65" s="438"/>
      <c r="TRU65" s="438"/>
      <c r="TRV65" s="438"/>
      <c r="TRW65" s="438"/>
      <c r="TRX65" s="438"/>
      <c r="TRY65" s="438"/>
      <c r="TRZ65" s="438"/>
      <c r="TSA65" s="438"/>
      <c r="TSB65" s="438"/>
      <c r="TSC65" s="438"/>
      <c r="TSD65" s="438"/>
      <c r="TSE65" s="438"/>
      <c r="TSF65" s="438"/>
      <c r="TSG65" s="438"/>
      <c r="TSH65" s="438"/>
      <c r="TSI65" s="438"/>
      <c r="TSJ65" s="438"/>
      <c r="TSK65" s="438"/>
      <c r="TSL65" s="438"/>
      <c r="TSM65" s="438"/>
      <c r="TSN65" s="438"/>
      <c r="TSO65" s="438"/>
      <c r="TSP65" s="438"/>
      <c r="TSQ65" s="438"/>
      <c r="TSR65" s="438"/>
      <c r="TSS65" s="438"/>
      <c r="TST65" s="438"/>
      <c r="TSU65" s="438"/>
      <c r="TSV65" s="438"/>
      <c r="TSW65" s="438"/>
      <c r="TSX65" s="438"/>
      <c r="TSY65" s="438"/>
      <c r="TSZ65" s="438"/>
      <c r="TTA65" s="438"/>
      <c r="TTB65" s="438"/>
      <c r="TTC65" s="438"/>
      <c r="TTD65" s="438"/>
      <c r="TTE65" s="438"/>
      <c r="TTF65" s="438"/>
      <c r="TTG65" s="438"/>
      <c r="TTH65" s="438"/>
      <c r="TTI65" s="438"/>
      <c r="TTJ65" s="438"/>
      <c r="TTK65" s="438"/>
      <c r="TTL65" s="438"/>
      <c r="TTM65" s="438"/>
      <c r="TTN65" s="438"/>
      <c r="TTO65" s="438"/>
      <c r="TTP65" s="438"/>
      <c r="TTQ65" s="438"/>
      <c r="TTR65" s="438"/>
      <c r="TTS65" s="438"/>
      <c r="TTT65" s="438"/>
      <c r="TTU65" s="438"/>
      <c r="TTV65" s="438"/>
      <c r="TTW65" s="438"/>
      <c r="TTX65" s="438"/>
      <c r="TTY65" s="438"/>
      <c r="TTZ65" s="438"/>
      <c r="TUA65" s="438"/>
      <c r="TUB65" s="438"/>
      <c r="TUC65" s="438"/>
      <c r="TUD65" s="438"/>
      <c r="TUE65" s="438"/>
      <c r="TUF65" s="438"/>
      <c r="TUG65" s="438"/>
      <c r="TUH65" s="438"/>
      <c r="TUI65" s="438"/>
      <c r="TUJ65" s="438"/>
      <c r="TUK65" s="438"/>
      <c r="TUL65" s="438"/>
      <c r="TUM65" s="438"/>
      <c r="TUN65" s="438"/>
      <c r="TUO65" s="438"/>
      <c r="TUP65" s="438"/>
      <c r="TUQ65" s="438"/>
      <c r="TUR65" s="438"/>
      <c r="TUS65" s="438"/>
      <c r="TUT65" s="438"/>
      <c r="TUU65" s="438"/>
      <c r="TUV65" s="438"/>
      <c r="TUW65" s="438"/>
      <c r="TUX65" s="438"/>
      <c r="TUY65" s="438"/>
      <c r="TUZ65" s="438"/>
      <c r="TVA65" s="438"/>
      <c r="TVB65" s="438"/>
      <c r="TVC65" s="438"/>
      <c r="TVD65" s="438"/>
      <c r="TVE65" s="438"/>
      <c r="TVF65" s="438"/>
      <c r="TVG65" s="438"/>
      <c r="TVH65" s="438"/>
      <c r="TVI65" s="438"/>
      <c r="TVJ65" s="438"/>
      <c r="TVK65" s="438"/>
      <c r="TVL65" s="438"/>
      <c r="TVM65" s="438"/>
      <c r="TVN65" s="438"/>
      <c r="TVO65" s="438"/>
      <c r="TVP65" s="438"/>
      <c r="TVQ65" s="438"/>
      <c r="TVR65" s="438"/>
      <c r="TVS65" s="438"/>
      <c r="TVT65" s="438"/>
      <c r="TVU65" s="438"/>
      <c r="TVV65" s="438"/>
      <c r="TVW65" s="438"/>
      <c r="TVX65" s="438"/>
      <c r="TVY65" s="438"/>
      <c r="TVZ65" s="438"/>
      <c r="TWA65" s="438"/>
      <c r="TWB65" s="438"/>
      <c r="TWC65" s="438"/>
      <c r="TWD65" s="438"/>
      <c r="TWE65" s="438"/>
      <c r="TWF65" s="438"/>
      <c r="TWG65" s="438"/>
      <c r="TWH65" s="438"/>
      <c r="TWI65" s="438"/>
      <c r="TWJ65" s="438"/>
      <c r="TWK65" s="438"/>
      <c r="TWL65" s="438"/>
      <c r="TWM65" s="438"/>
      <c r="TWN65" s="438"/>
      <c r="TWO65" s="438"/>
      <c r="TWP65" s="438"/>
      <c r="TWQ65" s="438"/>
      <c r="TWR65" s="438"/>
      <c r="TWS65" s="438"/>
      <c r="TWT65" s="438"/>
      <c r="TWU65" s="438"/>
      <c r="TWV65" s="438"/>
      <c r="TWW65" s="438"/>
      <c r="TWX65" s="438"/>
      <c r="TWY65" s="438"/>
      <c r="TWZ65" s="438"/>
      <c r="TXA65" s="438"/>
      <c r="TXB65" s="438"/>
      <c r="TXC65" s="438"/>
      <c r="TXD65" s="438"/>
      <c r="TXE65" s="438"/>
      <c r="TXF65" s="438"/>
      <c r="TXG65" s="438"/>
      <c r="TXH65" s="438"/>
      <c r="TXI65" s="438"/>
      <c r="TXJ65" s="438"/>
      <c r="TXK65" s="438"/>
      <c r="TXL65" s="438"/>
      <c r="TXM65" s="438"/>
      <c r="TXN65" s="438"/>
      <c r="TXO65" s="438"/>
      <c r="TXP65" s="438"/>
      <c r="TXQ65" s="438"/>
      <c r="TXR65" s="438"/>
      <c r="TXS65" s="438"/>
      <c r="TXT65" s="438"/>
      <c r="TXU65" s="438"/>
      <c r="TXV65" s="438"/>
      <c r="TXW65" s="438"/>
      <c r="TXX65" s="438"/>
      <c r="TXY65" s="438"/>
      <c r="TXZ65" s="438"/>
      <c r="TYA65" s="438"/>
      <c r="TYB65" s="438"/>
      <c r="TYC65" s="438"/>
      <c r="TYD65" s="438"/>
      <c r="TYE65" s="438"/>
      <c r="TYF65" s="438"/>
      <c r="TYG65" s="438"/>
      <c r="TYH65" s="438"/>
      <c r="TYI65" s="438"/>
      <c r="TYJ65" s="438"/>
      <c r="TYK65" s="438"/>
      <c r="TYL65" s="438"/>
      <c r="TYM65" s="438"/>
      <c r="TYN65" s="438"/>
      <c r="TYO65" s="438"/>
      <c r="TYP65" s="438"/>
      <c r="TYQ65" s="438"/>
      <c r="TYR65" s="438"/>
      <c r="TYS65" s="438"/>
      <c r="TYT65" s="438"/>
      <c r="TYU65" s="438"/>
      <c r="TYV65" s="438"/>
      <c r="TYW65" s="438"/>
      <c r="TYX65" s="438"/>
      <c r="TYY65" s="438"/>
      <c r="TYZ65" s="438"/>
      <c r="TZA65" s="438"/>
      <c r="TZB65" s="438"/>
      <c r="TZC65" s="438"/>
      <c r="TZD65" s="438"/>
      <c r="TZE65" s="438"/>
      <c r="TZF65" s="438"/>
      <c r="TZG65" s="438"/>
      <c r="TZH65" s="438"/>
      <c r="TZI65" s="438"/>
      <c r="TZJ65" s="438"/>
      <c r="TZK65" s="438"/>
      <c r="TZL65" s="438"/>
      <c r="TZM65" s="438"/>
      <c r="TZN65" s="438"/>
      <c r="TZO65" s="438"/>
      <c r="TZP65" s="438"/>
      <c r="TZQ65" s="438"/>
      <c r="TZR65" s="438"/>
      <c r="TZS65" s="438"/>
      <c r="TZT65" s="438"/>
      <c r="TZU65" s="438"/>
      <c r="TZV65" s="438"/>
      <c r="TZW65" s="438"/>
      <c r="TZX65" s="438"/>
      <c r="TZY65" s="438"/>
      <c r="TZZ65" s="438"/>
      <c r="UAA65" s="438"/>
      <c r="UAB65" s="438"/>
      <c r="UAC65" s="438"/>
      <c r="UAD65" s="438"/>
      <c r="UAE65" s="438"/>
      <c r="UAF65" s="438"/>
      <c r="UAG65" s="438"/>
      <c r="UAH65" s="438"/>
      <c r="UAI65" s="438"/>
      <c r="UAJ65" s="438"/>
      <c r="UAK65" s="438"/>
      <c r="UAL65" s="438"/>
      <c r="UAM65" s="438"/>
      <c r="UAN65" s="438"/>
      <c r="UAO65" s="438"/>
      <c r="UAP65" s="438"/>
      <c r="UAQ65" s="438"/>
      <c r="UAR65" s="438"/>
      <c r="UAS65" s="438"/>
      <c r="UAT65" s="438"/>
      <c r="UAU65" s="438"/>
      <c r="UAV65" s="438"/>
      <c r="UAW65" s="438"/>
      <c r="UAX65" s="438"/>
      <c r="UAY65" s="438"/>
      <c r="UAZ65" s="438"/>
      <c r="UBA65" s="438"/>
      <c r="UBB65" s="438"/>
      <c r="UBC65" s="438"/>
      <c r="UBD65" s="438"/>
      <c r="UBE65" s="438"/>
      <c r="UBF65" s="438"/>
      <c r="UBG65" s="438"/>
      <c r="UBH65" s="438"/>
      <c r="UBI65" s="438"/>
      <c r="UBJ65" s="438"/>
      <c r="UBK65" s="438"/>
      <c r="UBL65" s="438"/>
      <c r="UBM65" s="438"/>
      <c r="UBN65" s="438"/>
      <c r="UBO65" s="438"/>
      <c r="UBP65" s="438"/>
      <c r="UBQ65" s="438"/>
      <c r="UBR65" s="438"/>
      <c r="UBS65" s="438"/>
      <c r="UBT65" s="438"/>
      <c r="UBU65" s="438"/>
      <c r="UBV65" s="438"/>
      <c r="UBW65" s="438"/>
      <c r="UBX65" s="438"/>
      <c r="UBY65" s="438"/>
      <c r="UBZ65" s="438"/>
      <c r="UCA65" s="438"/>
      <c r="UCB65" s="438"/>
      <c r="UCC65" s="438"/>
      <c r="UCD65" s="438"/>
      <c r="UCE65" s="438"/>
      <c r="UCF65" s="438"/>
      <c r="UCG65" s="438"/>
      <c r="UCH65" s="438"/>
      <c r="UCI65" s="438"/>
      <c r="UCJ65" s="438"/>
      <c r="UCK65" s="438"/>
      <c r="UCL65" s="438"/>
      <c r="UCM65" s="438"/>
      <c r="UCN65" s="438"/>
      <c r="UCO65" s="438"/>
      <c r="UCP65" s="438"/>
      <c r="UCQ65" s="438"/>
      <c r="UCR65" s="438"/>
      <c r="UCS65" s="438"/>
      <c r="UCT65" s="438"/>
      <c r="UCU65" s="438"/>
      <c r="UCV65" s="438"/>
      <c r="UCW65" s="438"/>
      <c r="UCX65" s="438"/>
      <c r="UCY65" s="438"/>
      <c r="UCZ65" s="438"/>
      <c r="UDA65" s="438"/>
      <c r="UDB65" s="438"/>
      <c r="UDC65" s="438"/>
      <c r="UDD65" s="438"/>
      <c r="UDE65" s="438"/>
      <c r="UDF65" s="438"/>
      <c r="UDG65" s="438"/>
      <c r="UDH65" s="438"/>
      <c r="UDI65" s="438"/>
      <c r="UDJ65" s="438"/>
      <c r="UDK65" s="438"/>
      <c r="UDL65" s="438"/>
      <c r="UDM65" s="438"/>
      <c r="UDN65" s="438"/>
      <c r="UDO65" s="438"/>
      <c r="UDP65" s="438"/>
      <c r="UDQ65" s="438"/>
      <c r="UDR65" s="438"/>
      <c r="UDS65" s="438"/>
      <c r="UDT65" s="438"/>
      <c r="UDU65" s="438"/>
      <c r="UDV65" s="438"/>
      <c r="UDW65" s="438"/>
      <c r="UDX65" s="438"/>
      <c r="UDY65" s="438"/>
      <c r="UDZ65" s="438"/>
      <c r="UEA65" s="438"/>
      <c r="UEB65" s="438"/>
      <c r="UEC65" s="438"/>
      <c r="UED65" s="438"/>
      <c r="UEE65" s="438"/>
      <c r="UEF65" s="438"/>
      <c r="UEG65" s="438"/>
      <c r="UEH65" s="438"/>
      <c r="UEI65" s="438"/>
      <c r="UEJ65" s="438"/>
      <c r="UEK65" s="438"/>
      <c r="UEL65" s="438"/>
      <c r="UEM65" s="438"/>
      <c r="UEN65" s="438"/>
      <c r="UEO65" s="438"/>
      <c r="UEP65" s="438"/>
      <c r="UEQ65" s="438"/>
      <c r="UER65" s="438"/>
      <c r="UES65" s="438"/>
      <c r="UET65" s="438"/>
      <c r="UEU65" s="438"/>
      <c r="UEV65" s="438"/>
      <c r="UEW65" s="438"/>
      <c r="UEX65" s="438"/>
      <c r="UEY65" s="438"/>
      <c r="UEZ65" s="438"/>
      <c r="UFA65" s="438"/>
      <c r="UFB65" s="438"/>
      <c r="UFC65" s="438"/>
      <c r="UFD65" s="438"/>
      <c r="UFE65" s="438"/>
      <c r="UFF65" s="438"/>
      <c r="UFG65" s="438"/>
      <c r="UFH65" s="438"/>
      <c r="UFI65" s="438"/>
      <c r="UFJ65" s="438"/>
      <c r="UFK65" s="438"/>
      <c r="UFL65" s="438"/>
      <c r="UFM65" s="438"/>
      <c r="UFN65" s="438"/>
      <c r="UFO65" s="438"/>
      <c r="UFP65" s="438"/>
      <c r="UFQ65" s="438"/>
      <c r="UFR65" s="438"/>
      <c r="UFS65" s="438"/>
      <c r="UFT65" s="438"/>
      <c r="UFU65" s="438"/>
      <c r="UFV65" s="438"/>
      <c r="UFW65" s="438"/>
      <c r="UFX65" s="438"/>
      <c r="UFY65" s="438"/>
      <c r="UFZ65" s="438"/>
      <c r="UGA65" s="438"/>
      <c r="UGB65" s="438"/>
      <c r="UGC65" s="438"/>
      <c r="UGD65" s="438"/>
      <c r="UGE65" s="438"/>
      <c r="UGF65" s="438"/>
      <c r="UGG65" s="438"/>
      <c r="UGH65" s="438"/>
      <c r="UGI65" s="438"/>
      <c r="UGJ65" s="438"/>
      <c r="UGK65" s="438"/>
      <c r="UGL65" s="438"/>
      <c r="UGM65" s="438"/>
      <c r="UGN65" s="438"/>
      <c r="UGO65" s="438"/>
      <c r="UGP65" s="438"/>
      <c r="UGQ65" s="438"/>
      <c r="UGR65" s="438"/>
      <c r="UGS65" s="438"/>
      <c r="UGT65" s="438"/>
      <c r="UGU65" s="438"/>
      <c r="UGV65" s="438"/>
      <c r="UGW65" s="438"/>
      <c r="UGX65" s="438"/>
      <c r="UGY65" s="438"/>
      <c r="UGZ65" s="438"/>
      <c r="UHA65" s="438"/>
      <c r="UHB65" s="438"/>
      <c r="UHC65" s="438"/>
      <c r="UHD65" s="438"/>
      <c r="UHE65" s="438"/>
      <c r="UHF65" s="438"/>
      <c r="UHG65" s="438"/>
      <c r="UHH65" s="438"/>
      <c r="UHI65" s="438"/>
      <c r="UHJ65" s="438"/>
      <c r="UHK65" s="438"/>
      <c r="UHL65" s="438"/>
      <c r="UHM65" s="438"/>
      <c r="UHN65" s="438"/>
      <c r="UHO65" s="438"/>
      <c r="UHP65" s="438"/>
      <c r="UHQ65" s="438"/>
      <c r="UHR65" s="438"/>
      <c r="UHS65" s="438"/>
      <c r="UHT65" s="438"/>
      <c r="UHU65" s="438"/>
      <c r="UHV65" s="438"/>
      <c r="UHW65" s="438"/>
      <c r="UHX65" s="438"/>
      <c r="UHY65" s="438"/>
      <c r="UHZ65" s="438"/>
      <c r="UIA65" s="438"/>
      <c r="UIB65" s="438"/>
      <c r="UIC65" s="438"/>
      <c r="UID65" s="438"/>
      <c r="UIE65" s="438"/>
      <c r="UIF65" s="438"/>
      <c r="UIG65" s="438"/>
      <c r="UIH65" s="438"/>
      <c r="UII65" s="438"/>
      <c r="UIJ65" s="438"/>
      <c r="UIK65" s="438"/>
      <c r="UIL65" s="438"/>
      <c r="UIM65" s="438"/>
      <c r="UIN65" s="438"/>
      <c r="UIO65" s="438"/>
      <c r="UIP65" s="438"/>
      <c r="UIQ65" s="438"/>
      <c r="UIR65" s="438"/>
      <c r="UIS65" s="438"/>
      <c r="UIT65" s="438"/>
      <c r="UIU65" s="438"/>
      <c r="UIV65" s="438"/>
      <c r="UIW65" s="438"/>
      <c r="UIX65" s="438"/>
      <c r="UIY65" s="438"/>
      <c r="UIZ65" s="438"/>
      <c r="UJA65" s="438"/>
      <c r="UJB65" s="438"/>
      <c r="UJC65" s="438"/>
      <c r="UJD65" s="438"/>
      <c r="UJE65" s="438"/>
      <c r="UJF65" s="438"/>
      <c r="UJG65" s="438"/>
      <c r="UJH65" s="438"/>
      <c r="UJI65" s="438"/>
      <c r="UJJ65" s="438"/>
      <c r="UJK65" s="438"/>
      <c r="UJL65" s="438"/>
      <c r="UJM65" s="438"/>
      <c r="UJN65" s="438"/>
      <c r="UJO65" s="438"/>
      <c r="UJP65" s="438"/>
      <c r="UJQ65" s="438"/>
      <c r="UJR65" s="438"/>
      <c r="UJS65" s="438"/>
      <c r="UJT65" s="438"/>
      <c r="UJU65" s="438"/>
      <c r="UJV65" s="438"/>
      <c r="UJW65" s="438"/>
      <c r="UJX65" s="438"/>
      <c r="UJY65" s="438"/>
      <c r="UJZ65" s="438"/>
      <c r="UKA65" s="438"/>
      <c r="UKB65" s="438"/>
      <c r="UKC65" s="438"/>
      <c r="UKD65" s="438"/>
      <c r="UKE65" s="438"/>
      <c r="UKF65" s="438"/>
      <c r="UKG65" s="438"/>
      <c r="UKH65" s="438"/>
      <c r="UKI65" s="438"/>
      <c r="UKJ65" s="438"/>
      <c r="UKK65" s="438"/>
      <c r="UKL65" s="438"/>
      <c r="UKM65" s="438"/>
      <c r="UKN65" s="438"/>
      <c r="UKO65" s="438"/>
      <c r="UKP65" s="438"/>
      <c r="UKQ65" s="438"/>
      <c r="UKR65" s="438"/>
      <c r="UKS65" s="438"/>
      <c r="UKT65" s="438"/>
      <c r="UKU65" s="438"/>
      <c r="UKV65" s="438"/>
      <c r="UKW65" s="438"/>
      <c r="UKX65" s="438"/>
      <c r="UKY65" s="438"/>
      <c r="UKZ65" s="438"/>
      <c r="ULA65" s="438"/>
      <c r="ULB65" s="438"/>
      <c r="ULC65" s="438"/>
      <c r="ULD65" s="438"/>
      <c r="ULE65" s="438"/>
      <c r="ULF65" s="438"/>
      <c r="ULG65" s="438"/>
      <c r="ULH65" s="438"/>
      <c r="ULI65" s="438"/>
      <c r="ULJ65" s="438"/>
      <c r="ULK65" s="438"/>
      <c r="ULL65" s="438"/>
      <c r="ULM65" s="438"/>
      <c r="ULN65" s="438"/>
      <c r="ULO65" s="438"/>
      <c r="ULP65" s="438"/>
      <c r="ULQ65" s="438"/>
      <c r="ULR65" s="438"/>
      <c r="ULS65" s="438"/>
      <c r="ULT65" s="438"/>
      <c r="ULU65" s="438"/>
      <c r="ULV65" s="438"/>
      <c r="ULW65" s="438"/>
      <c r="ULX65" s="438"/>
      <c r="ULY65" s="438"/>
      <c r="ULZ65" s="438"/>
      <c r="UMA65" s="438"/>
      <c r="UMB65" s="438"/>
      <c r="UMC65" s="438"/>
      <c r="UMD65" s="438"/>
      <c r="UME65" s="438"/>
      <c r="UMF65" s="438"/>
      <c r="UMG65" s="438"/>
      <c r="UMH65" s="438"/>
      <c r="UMI65" s="438"/>
      <c r="UMJ65" s="438"/>
      <c r="UMK65" s="438"/>
      <c r="UML65" s="438"/>
      <c r="UMM65" s="438"/>
      <c r="UMN65" s="438"/>
      <c r="UMO65" s="438"/>
      <c r="UMP65" s="438"/>
      <c r="UMQ65" s="438"/>
      <c r="UMR65" s="438"/>
      <c r="UMS65" s="438"/>
      <c r="UMT65" s="438"/>
      <c r="UMU65" s="438"/>
      <c r="UMV65" s="438"/>
      <c r="UMW65" s="438"/>
      <c r="UMX65" s="438"/>
      <c r="UMY65" s="438"/>
      <c r="UMZ65" s="438"/>
      <c r="UNA65" s="438"/>
      <c r="UNB65" s="438"/>
      <c r="UNC65" s="438"/>
      <c r="UND65" s="438"/>
      <c r="UNE65" s="438"/>
      <c r="UNF65" s="438"/>
      <c r="UNG65" s="438"/>
      <c r="UNH65" s="438"/>
      <c r="UNI65" s="438"/>
      <c r="UNJ65" s="438"/>
      <c r="UNK65" s="438"/>
      <c r="UNL65" s="438"/>
      <c r="UNM65" s="438"/>
      <c r="UNN65" s="438"/>
      <c r="UNO65" s="438"/>
      <c r="UNP65" s="438"/>
      <c r="UNQ65" s="438"/>
      <c r="UNR65" s="438"/>
      <c r="UNS65" s="438"/>
      <c r="UNT65" s="438"/>
      <c r="UNU65" s="438"/>
      <c r="UNV65" s="438"/>
      <c r="UNW65" s="438"/>
      <c r="UNX65" s="438"/>
      <c r="UNY65" s="438"/>
      <c r="UNZ65" s="438"/>
      <c r="UOA65" s="438"/>
      <c r="UOB65" s="438"/>
      <c r="UOC65" s="438"/>
      <c r="UOD65" s="438"/>
      <c r="UOE65" s="438"/>
      <c r="UOF65" s="438"/>
      <c r="UOG65" s="438"/>
      <c r="UOH65" s="438"/>
      <c r="UOI65" s="438"/>
      <c r="UOJ65" s="438"/>
      <c r="UOK65" s="438"/>
      <c r="UOL65" s="438"/>
      <c r="UOM65" s="438"/>
      <c r="UON65" s="438"/>
      <c r="UOO65" s="438"/>
      <c r="UOP65" s="438"/>
      <c r="UOQ65" s="438"/>
      <c r="UOR65" s="438"/>
      <c r="UOS65" s="438"/>
      <c r="UOT65" s="438"/>
      <c r="UOU65" s="438"/>
      <c r="UOV65" s="438"/>
      <c r="UOW65" s="438"/>
      <c r="UOX65" s="438"/>
      <c r="UOY65" s="438"/>
      <c r="UOZ65" s="438"/>
      <c r="UPA65" s="438"/>
      <c r="UPB65" s="438"/>
      <c r="UPC65" s="438"/>
      <c r="UPD65" s="438"/>
      <c r="UPE65" s="438"/>
      <c r="UPF65" s="438"/>
      <c r="UPG65" s="438"/>
      <c r="UPH65" s="438"/>
      <c r="UPI65" s="438"/>
      <c r="UPJ65" s="438"/>
      <c r="UPK65" s="438"/>
      <c r="UPL65" s="438"/>
      <c r="UPM65" s="438"/>
      <c r="UPN65" s="438"/>
      <c r="UPO65" s="438"/>
      <c r="UPP65" s="438"/>
      <c r="UPQ65" s="438"/>
      <c r="UPR65" s="438"/>
      <c r="UPS65" s="438"/>
      <c r="UPT65" s="438"/>
      <c r="UPU65" s="438"/>
      <c r="UPV65" s="438"/>
      <c r="UPW65" s="438"/>
      <c r="UPX65" s="438"/>
      <c r="UPY65" s="438"/>
      <c r="UPZ65" s="438"/>
      <c r="UQA65" s="438"/>
      <c r="UQB65" s="438"/>
      <c r="UQC65" s="438"/>
      <c r="UQD65" s="438"/>
      <c r="UQE65" s="438"/>
      <c r="UQF65" s="438"/>
      <c r="UQG65" s="438"/>
      <c r="UQH65" s="438"/>
      <c r="UQI65" s="438"/>
      <c r="UQJ65" s="438"/>
      <c r="UQK65" s="438"/>
      <c r="UQL65" s="438"/>
      <c r="UQM65" s="438"/>
      <c r="UQN65" s="438"/>
      <c r="UQO65" s="438"/>
      <c r="UQP65" s="438"/>
      <c r="UQQ65" s="438"/>
      <c r="UQR65" s="438"/>
      <c r="UQS65" s="438"/>
      <c r="UQT65" s="438"/>
      <c r="UQU65" s="438"/>
      <c r="UQV65" s="438"/>
      <c r="UQW65" s="438"/>
      <c r="UQX65" s="438"/>
      <c r="UQY65" s="438"/>
      <c r="UQZ65" s="438"/>
      <c r="URA65" s="438"/>
      <c r="URB65" s="438"/>
      <c r="URC65" s="438"/>
      <c r="URD65" s="438"/>
      <c r="URE65" s="438"/>
      <c r="URF65" s="438"/>
      <c r="URG65" s="438"/>
      <c r="URH65" s="438"/>
      <c r="URI65" s="438"/>
      <c r="URJ65" s="438"/>
      <c r="URK65" s="438"/>
      <c r="URL65" s="438"/>
      <c r="URM65" s="438"/>
      <c r="URN65" s="438"/>
      <c r="URO65" s="438"/>
      <c r="URP65" s="438"/>
      <c r="URQ65" s="438"/>
      <c r="URR65" s="438"/>
      <c r="URS65" s="438"/>
      <c r="URT65" s="438"/>
      <c r="URU65" s="438"/>
      <c r="URV65" s="438"/>
      <c r="URW65" s="438"/>
      <c r="URX65" s="438"/>
      <c r="URY65" s="438"/>
      <c r="URZ65" s="438"/>
      <c r="USA65" s="438"/>
      <c r="USB65" s="438"/>
      <c r="USC65" s="438"/>
      <c r="USD65" s="438"/>
      <c r="USE65" s="438"/>
      <c r="USF65" s="438"/>
      <c r="USG65" s="438"/>
      <c r="USH65" s="438"/>
      <c r="USI65" s="438"/>
      <c r="USJ65" s="438"/>
      <c r="USK65" s="438"/>
      <c r="USL65" s="438"/>
      <c r="USM65" s="438"/>
      <c r="USN65" s="438"/>
      <c r="USO65" s="438"/>
      <c r="USP65" s="438"/>
      <c r="USQ65" s="438"/>
      <c r="USR65" s="438"/>
      <c r="USS65" s="438"/>
      <c r="UST65" s="438"/>
      <c r="USU65" s="438"/>
      <c r="USV65" s="438"/>
      <c r="USW65" s="438"/>
      <c r="USX65" s="438"/>
      <c r="USY65" s="438"/>
      <c r="USZ65" s="438"/>
      <c r="UTA65" s="438"/>
      <c r="UTB65" s="438"/>
      <c r="UTC65" s="438"/>
      <c r="UTD65" s="438"/>
      <c r="UTE65" s="438"/>
      <c r="UTF65" s="438"/>
      <c r="UTG65" s="438"/>
      <c r="UTH65" s="438"/>
      <c r="UTI65" s="438"/>
      <c r="UTJ65" s="438"/>
      <c r="UTK65" s="438"/>
      <c r="UTL65" s="438"/>
      <c r="UTM65" s="438"/>
      <c r="UTN65" s="438"/>
      <c r="UTO65" s="438"/>
      <c r="UTP65" s="438"/>
      <c r="UTQ65" s="438"/>
      <c r="UTR65" s="438"/>
      <c r="UTS65" s="438"/>
      <c r="UTT65" s="438"/>
      <c r="UTU65" s="438"/>
      <c r="UTV65" s="438"/>
      <c r="UTW65" s="438"/>
      <c r="UTX65" s="438"/>
      <c r="UTY65" s="438"/>
      <c r="UTZ65" s="438"/>
      <c r="UUA65" s="438"/>
      <c r="UUB65" s="438"/>
      <c r="UUC65" s="438"/>
      <c r="UUD65" s="438"/>
      <c r="UUE65" s="438"/>
      <c r="UUF65" s="438"/>
      <c r="UUG65" s="438"/>
      <c r="UUH65" s="438"/>
      <c r="UUI65" s="438"/>
      <c r="UUJ65" s="438"/>
      <c r="UUK65" s="438"/>
      <c r="UUL65" s="438"/>
      <c r="UUM65" s="438"/>
      <c r="UUN65" s="438"/>
      <c r="UUO65" s="438"/>
      <c r="UUP65" s="438"/>
      <c r="UUQ65" s="438"/>
      <c r="UUR65" s="438"/>
      <c r="UUS65" s="438"/>
      <c r="UUT65" s="438"/>
      <c r="UUU65" s="438"/>
      <c r="UUV65" s="438"/>
      <c r="UUW65" s="438"/>
      <c r="UUX65" s="438"/>
      <c r="UUY65" s="438"/>
      <c r="UUZ65" s="438"/>
      <c r="UVA65" s="438"/>
      <c r="UVB65" s="438"/>
      <c r="UVC65" s="438"/>
      <c r="UVD65" s="438"/>
      <c r="UVE65" s="438"/>
      <c r="UVF65" s="438"/>
      <c r="UVG65" s="438"/>
      <c r="UVH65" s="438"/>
      <c r="UVI65" s="438"/>
      <c r="UVJ65" s="438"/>
      <c r="UVK65" s="438"/>
      <c r="UVL65" s="438"/>
      <c r="UVM65" s="438"/>
      <c r="UVN65" s="438"/>
      <c r="UVO65" s="438"/>
      <c r="UVP65" s="438"/>
      <c r="UVQ65" s="438"/>
      <c r="UVR65" s="438"/>
      <c r="UVS65" s="438"/>
      <c r="UVT65" s="438"/>
      <c r="UVU65" s="438"/>
      <c r="UVV65" s="438"/>
      <c r="UVW65" s="438"/>
      <c r="UVX65" s="438"/>
      <c r="UVY65" s="438"/>
      <c r="UVZ65" s="438"/>
      <c r="UWA65" s="438"/>
      <c r="UWB65" s="438"/>
      <c r="UWC65" s="438"/>
      <c r="UWD65" s="438"/>
      <c r="UWE65" s="438"/>
      <c r="UWF65" s="438"/>
      <c r="UWG65" s="438"/>
      <c r="UWH65" s="438"/>
      <c r="UWI65" s="438"/>
      <c r="UWJ65" s="438"/>
      <c r="UWK65" s="438"/>
      <c r="UWL65" s="438"/>
      <c r="UWM65" s="438"/>
      <c r="UWN65" s="438"/>
      <c r="UWO65" s="438"/>
      <c r="UWP65" s="438"/>
      <c r="UWQ65" s="438"/>
      <c r="UWR65" s="438"/>
      <c r="UWS65" s="438"/>
      <c r="UWT65" s="438"/>
      <c r="UWU65" s="438"/>
      <c r="UWV65" s="438"/>
      <c r="UWW65" s="438"/>
      <c r="UWX65" s="438"/>
      <c r="UWY65" s="438"/>
      <c r="UWZ65" s="438"/>
      <c r="UXA65" s="438"/>
      <c r="UXB65" s="438"/>
      <c r="UXC65" s="438"/>
      <c r="UXD65" s="438"/>
      <c r="UXE65" s="438"/>
      <c r="UXF65" s="438"/>
      <c r="UXG65" s="438"/>
      <c r="UXH65" s="438"/>
      <c r="UXI65" s="438"/>
      <c r="UXJ65" s="438"/>
      <c r="UXK65" s="438"/>
      <c r="UXL65" s="438"/>
      <c r="UXM65" s="438"/>
      <c r="UXN65" s="438"/>
      <c r="UXO65" s="438"/>
      <c r="UXP65" s="438"/>
      <c r="UXQ65" s="438"/>
      <c r="UXR65" s="438"/>
      <c r="UXS65" s="438"/>
      <c r="UXT65" s="438"/>
      <c r="UXU65" s="438"/>
      <c r="UXV65" s="438"/>
      <c r="UXW65" s="438"/>
      <c r="UXX65" s="438"/>
      <c r="UXY65" s="438"/>
      <c r="UXZ65" s="438"/>
      <c r="UYA65" s="438"/>
      <c r="UYB65" s="438"/>
      <c r="UYC65" s="438"/>
      <c r="UYD65" s="438"/>
      <c r="UYE65" s="438"/>
      <c r="UYF65" s="438"/>
      <c r="UYG65" s="438"/>
      <c r="UYH65" s="438"/>
      <c r="UYI65" s="438"/>
      <c r="UYJ65" s="438"/>
      <c r="UYK65" s="438"/>
      <c r="UYL65" s="438"/>
      <c r="UYM65" s="438"/>
      <c r="UYN65" s="438"/>
      <c r="UYO65" s="438"/>
      <c r="UYP65" s="438"/>
      <c r="UYQ65" s="438"/>
      <c r="UYR65" s="438"/>
      <c r="UYS65" s="438"/>
      <c r="UYT65" s="438"/>
      <c r="UYU65" s="438"/>
      <c r="UYV65" s="438"/>
      <c r="UYW65" s="438"/>
      <c r="UYX65" s="438"/>
      <c r="UYY65" s="438"/>
      <c r="UYZ65" s="438"/>
      <c r="UZA65" s="438"/>
      <c r="UZB65" s="438"/>
      <c r="UZC65" s="438"/>
      <c r="UZD65" s="438"/>
      <c r="UZE65" s="438"/>
      <c r="UZF65" s="438"/>
      <c r="UZG65" s="438"/>
      <c r="UZH65" s="438"/>
      <c r="UZI65" s="438"/>
      <c r="UZJ65" s="438"/>
      <c r="UZK65" s="438"/>
      <c r="UZL65" s="438"/>
      <c r="UZM65" s="438"/>
      <c r="UZN65" s="438"/>
      <c r="UZO65" s="438"/>
      <c r="UZP65" s="438"/>
      <c r="UZQ65" s="438"/>
      <c r="UZR65" s="438"/>
      <c r="UZS65" s="438"/>
      <c r="UZT65" s="438"/>
      <c r="UZU65" s="438"/>
      <c r="UZV65" s="438"/>
      <c r="UZW65" s="438"/>
      <c r="UZX65" s="438"/>
      <c r="UZY65" s="438"/>
      <c r="UZZ65" s="438"/>
      <c r="VAA65" s="438"/>
      <c r="VAB65" s="438"/>
      <c r="VAC65" s="438"/>
      <c r="VAD65" s="438"/>
      <c r="VAE65" s="438"/>
      <c r="VAF65" s="438"/>
      <c r="VAG65" s="438"/>
      <c r="VAH65" s="438"/>
      <c r="VAI65" s="438"/>
      <c r="VAJ65" s="438"/>
      <c r="VAK65" s="438"/>
      <c r="VAL65" s="438"/>
      <c r="VAM65" s="438"/>
      <c r="VAN65" s="438"/>
      <c r="VAO65" s="438"/>
      <c r="VAP65" s="438"/>
      <c r="VAQ65" s="438"/>
      <c r="VAR65" s="438"/>
      <c r="VAS65" s="438"/>
      <c r="VAT65" s="438"/>
      <c r="VAU65" s="438"/>
      <c r="VAV65" s="438"/>
      <c r="VAW65" s="438"/>
      <c r="VAX65" s="438"/>
      <c r="VAY65" s="438"/>
      <c r="VAZ65" s="438"/>
      <c r="VBA65" s="438"/>
      <c r="VBB65" s="438"/>
      <c r="VBC65" s="438"/>
      <c r="VBD65" s="438"/>
      <c r="VBE65" s="438"/>
      <c r="VBF65" s="438"/>
      <c r="VBG65" s="438"/>
      <c r="VBH65" s="438"/>
      <c r="VBI65" s="438"/>
      <c r="VBJ65" s="438"/>
      <c r="VBK65" s="438"/>
      <c r="VBL65" s="438"/>
      <c r="VBM65" s="438"/>
      <c r="VBN65" s="438"/>
      <c r="VBO65" s="438"/>
      <c r="VBP65" s="438"/>
      <c r="VBQ65" s="438"/>
      <c r="VBR65" s="438"/>
      <c r="VBS65" s="438"/>
      <c r="VBT65" s="438"/>
      <c r="VBU65" s="438"/>
      <c r="VBV65" s="438"/>
      <c r="VBW65" s="438"/>
      <c r="VBX65" s="438"/>
      <c r="VBY65" s="438"/>
      <c r="VBZ65" s="438"/>
      <c r="VCA65" s="438"/>
      <c r="VCB65" s="438"/>
      <c r="VCC65" s="438"/>
      <c r="VCD65" s="438"/>
      <c r="VCE65" s="438"/>
      <c r="VCF65" s="438"/>
      <c r="VCG65" s="438"/>
      <c r="VCH65" s="438"/>
      <c r="VCI65" s="438"/>
      <c r="VCJ65" s="438"/>
      <c r="VCK65" s="438"/>
      <c r="VCL65" s="438"/>
      <c r="VCM65" s="438"/>
      <c r="VCN65" s="438"/>
      <c r="VCO65" s="438"/>
      <c r="VCP65" s="438"/>
      <c r="VCQ65" s="438"/>
      <c r="VCR65" s="438"/>
      <c r="VCS65" s="438"/>
      <c r="VCT65" s="438"/>
      <c r="VCU65" s="438"/>
      <c r="VCV65" s="438"/>
      <c r="VCW65" s="438"/>
      <c r="VCX65" s="438"/>
      <c r="VCY65" s="438"/>
      <c r="VCZ65" s="438"/>
      <c r="VDA65" s="438"/>
      <c r="VDB65" s="438"/>
      <c r="VDC65" s="438"/>
      <c r="VDD65" s="438"/>
      <c r="VDE65" s="438"/>
      <c r="VDF65" s="438"/>
      <c r="VDG65" s="438"/>
      <c r="VDH65" s="438"/>
      <c r="VDI65" s="438"/>
      <c r="VDJ65" s="438"/>
      <c r="VDK65" s="438"/>
      <c r="VDL65" s="438"/>
      <c r="VDM65" s="438"/>
      <c r="VDN65" s="438"/>
      <c r="VDO65" s="438"/>
      <c r="VDP65" s="438"/>
      <c r="VDQ65" s="438"/>
      <c r="VDR65" s="438"/>
      <c r="VDS65" s="438"/>
      <c r="VDT65" s="438"/>
      <c r="VDU65" s="438"/>
      <c r="VDV65" s="438"/>
      <c r="VDW65" s="438"/>
      <c r="VDX65" s="438"/>
      <c r="VDY65" s="438"/>
      <c r="VDZ65" s="438"/>
      <c r="VEA65" s="438"/>
      <c r="VEB65" s="438"/>
      <c r="VEC65" s="438"/>
      <c r="VED65" s="438"/>
      <c r="VEE65" s="438"/>
      <c r="VEF65" s="438"/>
      <c r="VEG65" s="438"/>
      <c r="VEH65" s="438"/>
      <c r="VEI65" s="438"/>
      <c r="VEJ65" s="438"/>
      <c r="VEK65" s="438"/>
      <c r="VEL65" s="438"/>
      <c r="VEM65" s="438"/>
      <c r="VEN65" s="438"/>
      <c r="VEO65" s="438"/>
      <c r="VEP65" s="438"/>
      <c r="VEQ65" s="438"/>
      <c r="VER65" s="438"/>
      <c r="VES65" s="438"/>
      <c r="VET65" s="438"/>
      <c r="VEU65" s="438"/>
      <c r="VEV65" s="438"/>
      <c r="VEW65" s="438"/>
      <c r="VEX65" s="438"/>
      <c r="VEY65" s="438"/>
      <c r="VEZ65" s="438"/>
      <c r="VFA65" s="438"/>
      <c r="VFB65" s="438"/>
      <c r="VFC65" s="438"/>
      <c r="VFD65" s="438"/>
      <c r="VFE65" s="438"/>
      <c r="VFF65" s="438"/>
      <c r="VFG65" s="438"/>
      <c r="VFH65" s="438"/>
      <c r="VFI65" s="438"/>
      <c r="VFJ65" s="438"/>
      <c r="VFK65" s="438"/>
      <c r="VFL65" s="438"/>
      <c r="VFM65" s="438"/>
      <c r="VFN65" s="438"/>
      <c r="VFO65" s="438"/>
      <c r="VFP65" s="438"/>
      <c r="VFQ65" s="438"/>
      <c r="VFR65" s="438"/>
      <c r="VFS65" s="438"/>
      <c r="VFT65" s="438"/>
      <c r="VFU65" s="438"/>
      <c r="VFV65" s="438"/>
      <c r="VFW65" s="438"/>
      <c r="VFX65" s="438"/>
      <c r="VFY65" s="438"/>
      <c r="VFZ65" s="438"/>
      <c r="VGA65" s="438"/>
      <c r="VGB65" s="438"/>
      <c r="VGC65" s="438"/>
      <c r="VGD65" s="438"/>
      <c r="VGE65" s="438"/>
      <c r="VGF65" s="438"/>
      <c r="VGG65" s="438"/>
      <c r="VGH65" s="438"/>
      <c r="VGI65" s="438"/>
      <c r="VGJ65" s="438"/>
      <c r="VGK65" s="438"/>
      <c r="VGL65" s="438"/>
      <c r="VGM65" s="438"/>
      <c r="VGN65" s="438"/>
      <c r="VGO65" s="438"/>
      <c r="VGP65" s="438"/>
      <c r="VGQ65" s="438"/>
      <c r="VGR65" s="438"/>
      <c r="VGS65" s="438"/>
      <c r="VGT65" s="438"/>
      <c r="VGU65" s="438"/>
      <c r="VGV65" s="438"/>
      <c r="VGW65" s="438"/>
      <c r="VGX65" s="438"/>
      <c r="VGY65" s="438"/>
      <c r="VGZ65" s="438"/>
      <c r="VHA65" s="438"/>
      <c r="VHB65" s="438"/>
      <c r="VHC65" s="438"/>
      <c r="VHD65" s="438"/>
      <c r="VHE65" s="438"/>
      <c r="VHF65" s="438"/>
      <c r="VHG65" s="438"/>
      <c r="VHH65" s="438"/>
      <c r="VHI65" s="438"/>
      <c r="VHJ65" s="438"/>
      <c r="VHK65" s="438"/>
      <c r="VHL65" s="438"/>
      <c r="VHM65" s="438"/>
      <c r="VHN65" s="438"/>
      <c r="VHO65" s="438"/>
      <c r="VHP65" s="438"/>
      <c r="VHQ65" s="438"/>
      <c r="VHR65" s="438"/>
      <c r="VHS65" s="438"/>
      <c r="VHT65" s="438"/>
      <c r="VHU65" s="438"/>
      <c r="VHV65" s="438"/>
      <c r="VHW65" s="438"/>
      <c r="VHX65" s="438"/>
      <c r="VHY65" s="438"/>
      <c r="VHZ65" s="438"/>
      <c r="VIA65" s="438"/>
      <c r="VIB65" s="438"/>
      <c r="VIC65" s="438"/>
      <c r="VID65" s="438"/>
      <c r="VIE65" s="438"/>
      <c r="VIF65" s="438"/>
      <c r="VIG65" s="438"/>
      <c r="VIH65" s="438"/>
      <c r="VII65" s="438"/>
      <c r="VIJ65" s="438"/>
      <c r="VIK65" s="438"/>
      <c r="VIL65" s="438"/>
      <c r="VIM65" s="438"/>
      <c r="VIN65" s="438"/>
      <c r="VIO65" s="438"/>
      <c r="VIP65" s="438"/>
      <c r="VIQ65" s="438"/>
      <c r="VIR65" s="438"/>
      <c r="VIS65" s="438"/>
      <c r="VIT65" s="438"/>
      <c r="VIU65" s="438"/>
      <c r="VIV65" s="438"/>
      <c r="VIW65" s="438"/>
      <c r="VIX65" s="438"/>
      <c r="VIY65" s="438"/>
      <c r="VIZ65" s="438"/>
      <c r="VJA65" s="438"/>
      <c r="VJB65" s="438"/>
      <c r="VJC65" s="438"/>
      <c r="VJD65" s="438"/>
      <c r="VJE65" s="438"/>
      <c r="VJF65" s="438"/>
      <c r="VJG65" s="438"/>
      <c r="VJH65" s="438"/>
      <c r="VJI65" s="438"/>
      <c r="VJJ65" s="438"/>
      <c r="VJK65" s="438"/>
      <c r="VJL65" s="438"/>
      <c r="VJM65" s="438"/>
      <c r="VJN65" s="438"/>
      <c r="VJO65" s="438"/>
      <c r="VJP65" s="438"/>
      <c r="VJQ65" s="438"/>
      <c r="VJR65" s="438"/>
      <c r="VJS65" s="438"/>
      <c r="VJT65" s="438"/>
      <c r="VJU65" s="438"/>
      <c r="VJV65" s="438"/>
      <c r="VJW65" s="438"/>
      <c r="VJX65" s="438"/>
      <c r="VJY65" s="438"/>
      <c r="VJZ65" s="438"/>
      <c r="VKA65" s="438"/>
      <c r="VKB65" s="438"/>
      <c r="VKC65" s="438"/>
      <c r="VKD65" s="438"/>
      <c r="VKE65" s="438"/>
      <c r="VKF65" s="438"/>
      <c r="VKG65" s="438"/>
      <c r="VKH65" s="438"/>
      <c r="VKI65" s="438"/>
      <c r="VKJ65" s="438"/>
      <c r="VKK65" s="438"/>
      <c r="VKL65" s="438"/>
      <c r="VKM65" s="438"/>
      <c r="VKN65" s="438"/>
      <c r="VKO65" s="438"/>
      <c r="VKP65" s="438"/>
      <c r="VKQ65" s="438"/>
      <c r="VKR65" s="438"/>
      <c r="VKS65" s="438"/>
      <c r="VKT65" s="438"/>
      <c r="VKU65" s="438"/>
      <c r="VKV65" s="438"/>
      <c r="VKW65" s="438"/>
      <c r="VKX65" s="438"/>
      <c r="VKY65" s="438"/>
      <c r="VKZ65" s="438"/>
      <c r="VLA65" s="438"/>
      <c r="VLB65" s="438"/>
      <c r="VLC65" s="438"/>
      <c r="VLD65" s="438"/>
      <c r="VLE65" s="438"/>
      <c r="VLF65" s="438"/>
      <c r="VLG65" s="438"/>
      <c r="VLH65" s="438"/>
      <c r="VLI65" s="438"/>
      <c r="VLJ65" s="438"/>
      <c r="VLK65" s="438"/>
      <c r="VLL65" s="438"/>
      <c r="VLM65" s="438"/>
      <c r="VLN65" s="438"/>
      <c r="VLO65" s="438"/>
      <c r="VLP65" s="438"/>
      <c r="VLQ65" s="438"/>
      <c r="VLR65" s="438"/>
      <c r="VLS65" s="438"/>
      <c r="VLT65" s="438"/>
      <c r="VLU65" s="438"/>
      <c r="VLV65" s="438"/>
      <c r="VLW65" s="438"/>
      <c r="VLX65" s="438"/>
      <c r="VLY65" s="438"/>
      <c r="VLZ65" s="438"/>
      <c r="VMA65" s="438"/>
      <c r="VMB65" s="438"/>
      <c r="VMC65" s="438"/>
      <c r="VMD65" s="438"/>
      <c r="VME65" s="438"/>
      <c r="VMF65" s="438"/>
      <c r="VMG65" s="438"/>
      <c r="VMH65" s="438"/>
      <c r="VMI65" s="438"/>
      <c r="VMJ65" s="438"/>
      <c r="VMK65" s="438"/>
      <c r="VML65" s="438"/>
      <c r="VMM65" s="438"/>
      <c r="VMN65" s="438"/>
      <c r="VMO65" s="438"/>
      <c r="VMP65" s="438"/>
      <c r="VMQ65" s="438"/>
      <c r="VMR65" s="438"/>
      <c r="VMS65" s="438"/>
      <c r="VMT65" s="438"/>
      <c r="VMU65" s="438"/>
      <c r="VMV65" s="438"/>
      <c r="VMW65" s="438"/>
      <c r="VMX65" s="438"/>
      <c r="VMY65" s="438"/>
      <c r="VMZ65" s="438"/>
      <c r="VNA65" s="438"/>
      <c r="VNB65" s="438"/>
      <c r="VNC65" s="438"/>
      <c r="VND65" s="438"/>
      <c r="VNE65" s="438"/>
      <c r="VNF65" s="438"/>
      <c r="VNG65" s="438"/>
      <c r="VNH65" s="438"/>
      <c r="VNI65" s="438"/>
      <c r="VNJ65" s="438"/>
      <c r="VNK65" s="438"/>
      <c r="VNL65" s="438"/>
      <c r="VNM65" s="438"/>
      <c r="VNN65" s="438"/>
      <c r="VNO65" s="438"/>
      <c r="VNP65" s="438"/>
      <c r="VNQ65" s="438"/>
      <c r="VNR65" s="438"/>
      <c r="VNS65" s="438"/>
      <c r="VNT65" s="438"/>
      <c r="VNU65" s="438"/>
      <c r="VNV65" s="438"/>
      <c r="VNW65" s="438"/>
      <c r="VNX65" s="438"/>
      <c r="VNY65" s="438"/>
      <c r="VNZ65" s="438"/>
      <c r="VOA65" s="438"/>
      <c r="VOB65" s="438"/>
      <c r="VOC65" s="438"/>
      <c r="VOD65" s="438"/>
      <c r="VOE65" s="438"/>
      <c r="VOF65" s="438"/>
      <c r="VOG65" s="438"/>
      <c r="VOH65" s="438"/>
      <c r="VOI65" s="438"/>
      <c r="VOJ65" s="438"/>
      <c r="VOK65" s="438"/>
      <c r="VOL65" s="438"/>
      <c r="VOM65" s="438"/>
      <c r="VON65" s="438"/>
      <c r="VOO65" s="438"/>
      <c r="VOP65" s="438"/>
      <c r="VOQ65" s="438"/>
      <c r="VOR65" s="438"/>
      <c r="VOS65" s="438"/>
      <c r="VOT65" s="438"/>
      <c r="VOU65" s="438"/>
      <c r="VOV65" s="438"/>
      <c r="VOW65" s="438"/>
      <c r="VOX65" s="438"/>
      <c r="VOY65" s="438"/>
      <c r="VOZ65" s="438"/>
      <c r="VPA65" s="438"/>
      <c r="VPB65" s="438"/>
      <c r="VPC65" s="438"/>
      <c r="VPD65" s="438"/>
      <c r="VPE65" s="438"/>
      <c r="VPF65" s="438"/>
      <c r="VPG65" s="438"/>
      <c r="VPH65" s="438"/>
      <c r="VPI65" s="438"/>
      <c r="VPJ65" s="438"/>
      <c r="VPK65" s="438"/>
      <c r="VPL65" s="438"/>
      <c r="VPM65" s="438"/>
      <c r="VPN65" s="438"/>
      <c r="VPO65" s="438"/>
      <c r="VPP65" s="438"/>
      <c r="VPQ65" s="438"/>
      <c r="VPR65" s="438"/>
      <c r="VPS65" s="438"/>
      <c r="VPT65" s="438"/>
      <c r="VPU65" s="438"/>
      <c r="VPV65" s="438"/>
      <c r="VPW65" s="438"/>
      <c r="VPX65" s="438"/>
      <c r="VPY65" s="438"/>
      <c r="VPZ65" s="438"/>
      <c r="VQA65" s="438"/>
      <c r="VQB65" s="438"/>
      <c r="VQC65" s="438"/>
      <c r="VQD65" s="438"/>
      <c r="VQE65" s="438"/>
      <c r="VQF65" s="438"/>
      <c r="VQG65" s="438"/>
      <c r="VQH65" s="438"/>
      <c r="VQI65" s="438"/>
      <c r="VQJ65" s="438"/>
      <c r="VQK65" s="438"/>
      <c r="VQL65" s="438"/>
      <c r="VQM65" s="438"/>
      <c r="VQN65" s="438"/>
      <c r="VQO65" s="438"/>
      <c r="VQP65" s="438"/>
      <c r="VQQ65" s="438"/>
      <c r="VQR65" s="438"/>
      <c r="VQS65" s="438"/>
      <c r="VQT65" s="438"/>
      <c r="VQU65" s="438"/>
      <c r="VQV65" s="438"/>
      <c r="VQW65" s="438"/>
      <c r="VQX65" s="438"/>
      <c r="VQY65" s="438"/>
      <c r="VQZ65" s="438"/>
      <c r="VRA65" s="438"/>
      <c r="VRB65" s="438"/>
      <c r="VRC65" s="438"/>
      <c r="VRD65" s="438"/>
      <c r="VRE65" s="438"/>
      <c r="VRF65" s="438"/>
      <c r="VRG65" s="438"/>
      <c r="VRH65" s="438"/>
      <c r="VRI65" s="438"/>
      <c r="VRJ65" s="438"/>
      <c r="VRK65" s="438"/>
      <c r="VRL65" s="438"/>
      <c r="VRM65" s="438"/>
      <c r="VRN65" s="438"/>
      <c r="VRO65" s="438"/>
      <c r="VRP65" s="438"/>
      <c r="VRQ65" s="438"/>
      <c r="VRR65" s="438"/>
      <c r="VRS65" s="438"/>
      <c r="VRT65" s="438"/>
      <c r="VRU65" s="438"/>
      <c r="VRV65" s="438"/>
      <c r="VRW65" s="438"/>
      <c r="VRX65" s="438"/>
      <c r="VRY65" s="438"/>
      <c r="VRZ65" s="438"/>
      <c r="VSA65" s="438"/>
      <c r="VSB65" s="438"/>
      <c r="VSC65" s="438"/>
      <c r="VSD65" s="438"/>
      <c r="VSE65" s="438"/>
      <c r="VSF65" s="438"/>
      <c r="VSG65" s="438"/>
      <c r="VSH65" s="438"/>
      <c r="VSI65" s="438"/>
      <c r="VSJ65" s="438"/>
      <c r="VSK65" s="438"/>
      <c r="VSL65" s="438"/>
      <c r="VSM65" s="438"/>
      <c r="VSN65" s="438"/>
      <c r="VSO65" s="438"/>
      <c r="VSP65" s="438"/>
      <c r="VSQ65" s="438"/>
      <c r="VSR65" s="438"/>
      <c r="VSS65" s="438"/>
      <c r="VST65" s="438"/>
      <c r="VSU65" s="438"/>
      <c r="VSV65" s="438"/>
      <c r="VSW65" s="438"/>
      <c r="VSX65" s="438"/>
      <c r="VSY65" s="438"/>
      <c r="VSZ65" s="438"/>
      <c r="VTA65" s="438"/>
      <c r="VTB65" s="438"/>
      <c r="VTC65" s="438"/>
      <c r="VTD65" s="438"/>
      <c r="VTE65" s="438"/>
      <c r="VTF65" s="438"/>
      <c r="VTG65" s="438"/>
      <c r="VTH65" s="438"/>
      <c r="VTI65" s="438"/>
      <c r="VTJ65" s="438"/>
      <c r="VTK65" s="438"/>
      <c r="VTL65" s="438"/>
      <c r="VTM65" s="438"/>
      <c r="VTN65" s="438"/>
      <c r="VTO65" s="438"/>
      <c r="VTP65" s="438"/>
      <c r="VTQ65" s="438"/>
      <c r="VTR65" s="438"/>
      <c r="VTS65" s="438"/>
      <c r="VTT65" s="438"/>
      <c r="VTU65" s="438"/>
      <c r="VTV65" s="438"/>
      <c r="VTW65" s="438"/>
      <c r="VTX65" s="438"/>
      <c r="VTY65" s="438"/>
      <c r="VTZ65" s="438"/>
      <c r="VUA65" s="438"/>
      <c r="VUB65" s="438"/>
      <c r="VUC65" s="438"/>
      <c r="VUD65" s="438"/>
      <c r="VUE65" s="438"/>
      <c r="VUF65" s="438"/>
      <c r="VUG65" s="438"/>
      <c r="VUH65" s="438"/>
      <c r="VUI65" s="438"/>
      <c r="VUJ65" s="438"/>
      <c r="VUK65" s="438"/>
      <c r="VUL65" s="438"/>
      <c r="VUM65" s="438"/>
      <c r="VUN65" s="438"/>
      <c r="VUO65" s="438"/>
      <c r="VUP65" s="438"/>
      <c r="VUQ65" s="438"/>
      <c r="VUR65" s="438"/>
      <c r="VUS65" s="438"/>
      <c r="VUT65" s="438"/>
      <c r="VUU65" s="438"/>
      <c r="VUV65" s="438"/>
      <c r="VUW65" s="438"/>
      <c r="VUX65" s="438"/>
      <c r="VUY65" s="438"/>
      <c r="VUZ65" s="438"/>
      <c r="VVA65" s="438"/>
      <c r="VVB65" s="438"/>
      <c r="VVC65" s="438"/>
      <c r="VVD65" s="438"/>
      <c r="VVE65" s="438"/>
      <c r="VVF65" s="438"/>
      <c r="VVG65" s="438"/>
      <c r="VVH65" s="438"/>
      <c r="VVI65" s="438"/>
      <c r="VVJ65" s="438"/>
      <c r="VVK65" s="438"/>
      <c r="VVL65" s="438"/>
      <c r="VVM65" s="438"/>
      <c r="VVN65" s="438"/>
      <c r="VVO65" s="438"/>
      <c r="VVP65" s="438"/>
      <c r="VVQ65" s="438"/>
      <c r="VVR65" s="438"/>
      <c r="VVS65" s="438"/>
      <c r="VVT65" s="438"/>
      <c r="VVU65" s="438"/>
      <c r="VVV65" s="438"/>
      <c r="VVW65" s="438"/>
      <c r="VVX65" s="438"/>
      <c r="VVY65" s="438"/>
      <c r="VVZ65" s="438"/>
      <c r="VWA65" s="438"/>
      <c r="VWB65" s="438"/>
      <c r="VWC65" s="438"/>
      <c r="VWD65" s="438"/>
      <c r="VWE65" s="438"/>
      <c r="VWF65" s="438"/>
      <c r="VWG65" s="438"/>
      <c r="VWH65" s="438"/>
      <c r="VWI65" s="438"/>
      <c r="VWJ65" s="438"/>
      <c r="VWK65" s="438"/>
      <c r="VWL65" s="438"/>
      <c r="VWM65" s="438"/>
      <c r="VWN65" s="438"/>
      <c r="VWO65" s="438"/>
      <c r="VWP65" s="438"/>
      <c r="VWQ65" s="438"/>
      <c r="VWR65" s="438"/>
      <c r="VWS65" s="438"/>
      <c r="VWT65" s="438"/>
      <c r="VWU65" s="438"/>
      <c r="VWV65" s="438"/>
      <c r="VWW65" s="438"/>
      <c r="VWX65" s="438"/>
      <c r="VWY65" s="438"/>
      <c r="VWZ65" s="438"/>
      <c r="VXA65" s="438"/>
      <c r="VXB65" s="438"/>
      <c r="VXC65" s="438"/>
      <c r="VXD65" s="438"/>
      <c r="VXE65" s="438"/>
      <c r="VXF65" s="438"/>
      <c r="VXG65" s="438"/>
      <c r="VXH65" s="438"/>
      <c r="VXI65" s="438"/>
      <c r="VXJ65" s="438"/>
      <c r="VXK65" s="438"/>
      <c r="VXL65" s="438"/>
      <c r="VXM65" s="438"/>
      <c r="VXN65" s="438"/>
      <c r="VXO65" s="438"/>
      <c r="VXP65" s="438"/>
      <c r="VXQ65" s="438"/>
      <c r="VXR65" s="438"/>
      <c r="VXS65" s="438"/>
      <c r="VXT65" s="438"/>
      <c r="VXU65" s="438"/>
      <c r="VXV65" s="438"/>
      <c r="VXW65" s="438"/>
      <c r="VXX65" s="438"/>
      <c r="VXY65" s="438"/>
      <c r="VXZ65" s="438"/>
      <c r="VYA65" s="438"/>
      <c r="VYB65" s="438"/>
      <c r="VYC65" s="438"/>
      <c r="VYD65" s="438"/>
      <c r="VYE65" s="438"/>
      <c r="VYF65" s="438"/>
      <c r="VYG65" s="438"/>
      <c r="VYH65" s="438"/>
      <c r="VYI65" s="438"/>
      <c r="VYJ65" s="438"/>
      <c r="VYK65" s="438"/>
      <c r="VYL65" s="438"/>
      <c r="VYM65" s="438"/>
      <c r="VYN65" s="438"/>
      <c r="VYO65" s="438"/>
      <c r="VYP65" s="438"/>
      <c r="VYQ65" s="438"/>
      <c r="VYR65" s="438"/>
      <c r="VYS65" s="438"/>
      <c r="VYT65" s="438"/>
      <c r="VYU65" s="438"/>
      <c r="VYV65" s="438"/>
      <c r="VYW65" s="438"/>
      <c r="VYX65" s="438"/>
      <c r="VYY65" s="438"/>
      <c r="VYZ65" s="438"/>
      <c r="VZA65" s="438"/>
      <c r="VZB65" s="438"/>
      <c r="VZC65" s="438"/>
      <c r="VZD65" s="438"/>
      <c r="VZE65" s="438"/>
      <c r="VZF65" s="438"/>
      <c r="VZG65" s="438"/>
      <c r="VZH65" s="438"/>
      <c r="VZI65" s="438"/>
      <c r="VZJ65" s="438"/>
      <c r="VZK65" s="438"/>
      <c r="VZL65" s="438"/>
      <c r="VZM65" s="438"/>
      <c r="VZN65" s="438"/>
      <c r="VZO65" s="438"/>
      <c r="VZP65" s="438"/>
      <c r="VZQ65" s="438"/>
      <c r="VZR65" s="438"/>
      <c r="VZS65" s="438"/>
      <c r="VZT65" s="438"/>
      <c r="VZU65" s="438"/>
      <c r="VZV65" s="438"/>
      <c r="VZW65" s="438"/>
      <c r="VZX65" s="438"/>
      <c r="VZY65" s="438"/>
      <c r="VZZ65" s="438"/>
      <c r="WAA65" s="438"/>
      <c r="WAB65" s="438"/>
      <c r="WAC65" s="438"/>
      <c r="WAD65" s="438"/>
      <c r="WAE65" s="438"/>
      <c r="WAF65" s="438"/>
      <c r="WAG65" s="438"/>
      <c r="WAH65" s="438"/>
      <c r="WAI65" s="438"/>
      <c r="WAJ65" s="438"/>
      <c r="WAK65" s="438"/>
      <c r="WAL65" s="438"/>
      <c r="WAM65" s="438"/>
      <c r="WAN65" s="438"/>
      <c r="WAO65" s="438"/>
      <c r="WAP65" s="438"/>
      <c r="WAQ65" s="438"/>
      <c r="WAR65" s="438"/>
      <c r="WAS65" s="438"/>
      <c r="WAT65" s="438"/>
      <c r="WAU65" s="438"/>
      <c r="WAV65" s="438"/>
      <c r="WAW65" s="438"/>
      <c r="WAX65" s="438"/>
      <c r="WAY65" s="438"/>
      <c r="WAZ65" s="438"/>
      <c r="WBA65" s="438"/>
      <c r="WBB65" s="438"/>
      <c r="WBC65" s="438"/>
      <c r="WBD65" s="438"/>
      <c r="WBE65" s="438"/>
      <c r="WBF65" s="438"/>
      <c r="WBG65" s="438"/>
      <c r="WBH65" s="438"/>
      <c r="WBI65" s="438"/>
      <c r="WBJ65" s="438"/>
      <c r="WBK65" s="438"/>
      <c r="WBL65" s="438"/>
      <c r="WBM65" s="438"/>
      <c r="WBN65" s="438"/>
      <c r="WBO65" s="438"/>
      <c r="WBP65" s="438"/>
      <c r="WBQ65" s="438"/>
      <c r="WBR65" s="438"/>
      <c r="WBS65" s="438"/>
      <c r="WBT65" s="438"/>
      <c r="WBU65" s="438"/>
      <c r="WBV65" s="438"/>
      <c r="WBW65" s="438"/>
      <c r="WBX65" s="438"/>
      <c r="WBY65" s="438"/>
      <c r="WBZ65" s="438"/>
      <c r="WCA65" s="438"/>
      <c r="WCB65" s="438"/>
      <c r="WCC65" s="438"/>
      <c r="WCD65" s="438"/>
      <c r="WCE65" s="438"/>
      <c r="WCF65" s="438"/>
      <c r="WCG65" s="438"/>
      <c r="WCH65" s="438"/>
      <c r="WCI65" s="438"/>
      <c r="WCJ65" s="438"/>
      <c r="WCK65" s="438"/>
      <c r="WCL65" s="438"/>
      <c r="WCM65" s="438"/>
      <c r="WCN65" s="438"/>
      <c r="WCO65" s="438"/>
      <c r="WCP65" s="438"/>
      <c r="WCQ65" s="438"/>
      <c r="WCR65" s="438"/>
      <c r="WCS65" s="438"/>
      <c r="WCT65" s="438"/>
      <c r="WCU65" s="438"/>
      <c r="WCV65" s="438"/>
      <c r="WCW65" s="438"/>
      <c r="WCX65" s="438"/>
      <c r="WCY65" s="438"/>
      <c r="WCZ65" s="438"/>
      <c r="WDA65" s="438"/>
      <c r="WDB65" s="438"/>
      <c r="WDC65" s="438"/>
      <c r="WDD65" s="438"/>
      <c r="WDE65" s="438"/>
      <c r="WDF65" s="438"/>
      <c r="WDG65" s="438"/>
      <c r="WDH65" s="438"/>
      <c r="WDI65" s="438"/>
      <c r="WDJ65" s="438"/>
      <c r="WDK65" s="438"/>
      <c r="WDL65" s="438"/>
      <c r="WDM65" s="438"/>
      <c r="WDN65" s="438"/>
      <c r="WDO65" s="438"/>
      <c r="WDP65" s="438"/>
      <c r="WDQ65" s="438"/>
      <c r="WDR65" s="438"/>
      <c r="WDS65" s="438"/>
      <c r="WDT65" s="438"/>
      <c r="WDU65" s="438"/>
      <c r="WDV65" s="438"/>
      <c r="WDW65" s="438"/>
      <c r="WDX65" s="438"/>
      <c r="WDY65" s="438"/>
      <c r="WDZ65" s="438"/>
      <c r="WEA65" s="438"/>
      <c r="WEB65" s="438"/>
      <c r="WEC65" s="438"/>
      <c r="WED65" s="438"/>
      <c r="WEE65" s="438"/>
      <c r="WEF65" s="438"/>
      <c r="WEG65" s="438"/>
      <c r="WEH65" s="438"/>
      <c r="WEI65" s="438"/>
      <c r="WEJ65" s="438"/>
      <c r="WEK65" s="438"/>
      <c r="WEL65" s="438"/>
      <c r="WEM65" s="438"/>
      <c r="WEN65" s="438"/>
      <c r="WEO65" s="438"/>
      <c r="WEP65" s="438"/>
      <c r="WEQ65" s="438"/>
      <c r="WER65" s="438"/>
      <c r="WES65" s="438"/>
      <c r="WET65" s="438"/>
      <c r="WEU65" s="438"/>
      <c r="WEV65" s="438"/>
      <c r="WEW65" s="438"/>
      <c r="WEX65" s="438"/>
      <c r="WEY65" s="438"/>
      <c r="WEZ65" s="438"/>
      <c r="WFA65" s="438"/>
      <c r="WFB65" s="438"/>
      <c r="WFC65" s="438"/>
      <c r="WFD65" s="438"/>
      <c r="WFE65" s="438"/>
      <c r="WFF65" s="438"/>
      <c r="WFG65" s="438"/>
      <c r="WFH65" s="438"/>
      <c r="WFI65" s="438"/>
      <c r="WFJ65" s="438"/>
      <c r="WFK65" s="438"/>
      <c r="WFL65" s="438"/>
      <c r="WFM65" s="438"/>
      <c r="WFN65" s="438"/>
      <c r="WFO65" s="438"/>
      <c r="WFP65" s="438"/>
      <c r="WFQ65" s="438"/>
      <c r="WFR65" s="438"/>
      <c r="WFS65" s="438"/>
      <c r="WFT65" s="438"/>
      <c r="WFU65" s="438"/>
      <c r="WFV65" s="438"/>
      <c r="WFW65" s="438"/>
      <c r="WFX65" s="438"/>
      <c r="WFY65" s="438"/>
      <c r="WFZ65" s="438"/>
      <c r="WGA65" s="438"/>
      <c r="WGB65" s="438"/>
      <c r="WGC65" s="438"/>
      <c r="WGD65" s="438"/>
      <c r="WGE65" s="438"/>
      <c r="WGF65" s="438"/>
      <c r="WGG65" s="438"/>
      <c r="WGH65" s="438"/>
      <c r="WGI65" s="438"/>
      <c r="WGJ65" s="438"/>
      <c r="WGK65" s="438"/>
      <c r="WGL65" s="438"/>
      <c r="WGM65" s="438"/>
      <c r="WGN65" s="438"/>
      <c r="WGO65" s="438"/>
      <c r="WGP65" s="438"/>
      <c r="WGQ65" s="438"/>
      <c r="WGR65" s="438"/>
      <c r="WGS65" s="438"/>
      <c r="WGT65" s="438"/>
      <c r="WGU65" s="438"/>
      <c r="WGV65" s="438"/>
      <c r="WGW65" s="438"/>
      <c r="WGX65" s="438"/>
      <c r="WGY65" s="438"/>
      <c r="WGZ65" s="438"/>
      <c r="WHA65" s="438"/>
      <c r="WHB65" s="438"/>
      <c r="WHC65" s="438"/>
      <c r="WHD65" s="438"/>
      <c r="WHE65" s="438"/>
      <c r="WHF65" s="438"/>
      <c r="WHG65" s="438"/>
      <c r="WHH65" s="438"/>
      <c r="WHI65" s="438"/>
      <c r="WHJ65" s="438"/>
      <c r="WHK65" s="438"/>
      <c r="WHL65" s="438"/>
      <c r="WHM65" s="438"/>
      <c r="WHN65" s="438"/>
      <c r="WHO65" s="438"/>
      <c r="WHP65" s="438"/>
      <c r="WHQ65" s="438"/>
      <c r="WHR65" s="438"/>
      <c r="WHS65" s="438"/>
      <c r="WHT65" s="438"/>
      <c r="WHU65" s="438"/>
      <c r="WHV65" s="438"/>
      <c r="WHW65" s="438"/>
      <c r="WHX65" s="438"/>
      <c r="WHY65" s="438"/>
      <c r="WHZ65" s="438"/>
      <c r="WIA65" s="438"/>
      <c r="WIB65" s="438"/>
      <c r="WIC65" s="438"/>
      <c r="WID65" s="438"/>
      <c r="WIE65" s="438"/>
      <c r="WIF65" s="438"/>
      <c r="WIG65" s="438"/>
      <c r="WIH65" s="438"/>
      <c r="WII65" s="438"/>
      <c r="WIJ65" s="438"/>
      <c r="WIK65" s="438"/>
      <c r="WIL65" s="438"/>
      <c r="WIM65" s="438"/>
      <c r="WIN65" s="438"/>
      <c r="WIO65" s="438"/>
      <c r="WIP65" s="438"/>
      <c r="WIQ65" s="438"/>
      <c r="WIR65" s="438"/>
      <c r="WIS65" s="438"/>
      <c r="WIT65" s="438"/>
      <c r="WIU65" s="438"/>
      <c r="WIV65" s="438"/>
      <c r="WIW65" s="438"/>
      <c r="WIX65" s="438"/>
      <c r="WIY65" s="438"/>
      <c r="WIZ65" s="438"/>
      <c r="WJA65" s="438"/>
      <c r="WJB65" s="438"/>
      <c r="WJC65" s="438"/>
      <c r="WJD65" s="438"/>
      <c r="WJE65" s="438"/>
      <c r="WJF65" s="438"/>
      <c r="WJG65" s="438"/>
      <c r="WJH65" s="438"/>
      <c r="WJI65" s="438"/>
      <c r="WJJ65" s="438"/>
      <c r="WJK65" s="438"/>
      <c r="WJL65" s="438"/>
      <c r="WJM65" s="438"/>
      <c r="WJN65" s="438"/>
      <c r="WJO65" s="438"/>
      <c r="WJP65" s="438"/>
      <c r="WJQ65" s="438"/>
      <c r="WJR65" s="438"/>
      <c r="WJS65" s="438"/>
      <c r="WJT65" s="438"/>
      <c r="WJU65" s="438"/>
      <c r="WJV65" s="438"/>
      <c r="WJW65" s="438"/>
      <c r="WJX65" s="438"/>
      <c r="WJY65" s="438"/>
      <c r="WJZ65" s="438"/>
      <c r="WKA65" s="438"/>
      <c r="WKB65" s="438"/>
      <c r="WKC65" s="438"/>
      <c r="WKD65" s="438"/>
      <c r="WKE65" s="438"/>
      <c r="WKF65" s="438"/>
      <c r="WKG65" s="438"/>
      <c r="WKH65" s="438"/>
      <c r="WKI65" s="438"/>
      <c r="WKJ65" s="438"/>
      <c r="WKK65" s="438"/>
      <c r="WKL65" s="438"/>
      <c r="WKM65" s="438"/>
      <c r="WKN65" s="438"/>
      <c r="WKO65" s="438"/>
      <c r="WKP65" s="438"/>
      <c r="WKQ65" s="438"/>
      <c r="WKR65" s="438"/>
      <c r="WKS65" s="438"/>
      <c r="WKT65" s="438"/>
      <c r="WKU65" s="438"/>
      <c r="WKV65" s="438"/>
      <c r="WKW65" s="438"/>
      <c r="WKX65" s="438"/>
      <c r="WKY65" s="438"/>
      <c r="WKZ65" s="438"/>
      <c r="WLA65" s="438"/>
      <c r="WLB65" s="438"/>
      <c r="WLC65" s="438"/>
      <c r="WLD65" s="438"/>
      <c r="WLE65" s="438"/>
      <c r="WLF65" s="438"/>
      <c r="WLG65" s="438"/>
      <c r="WLH65" s="438"/>
      <c r="WLI65" s="438"/>
      <c r="WLJ65" s="438"/>
      <c r="WLK65" s="438"/>
      <c r="WLL65" s="438"/>
      <c r="WLM65" s="438"/>
      <c r="WLN65" s="438"/>
      <c r="WLO65" s="438"/>
      <c r="WLP65" s="438"/>
      <c r="WLQ65" s="438"/>
      <c r="WLR65" s="438"/>
      <c r="WLS65" s="438"/>
      <c r="WLT65" s="438"/>
      <c r="WLU65" s="438"/>
      <c r="WLV65" s="438"/>
      <c r="WLW65" s="438"/>
      <c r="WLX65" s="438"/>
      <c r="WLY65" s="438"/>
      <c r="WLZ65" s="438"/>
      <c r="WMA65" s="438"/>
      <c r="WMB65" s="438"/>
      <c r="WMC65" s="438"/>
      <c r="WMD65" s="438"/>
      <c r="WME65" s="438"/>
      <c r="WMF65" s="438"/>
      <c r="WMG65" s="438"/>
      <c r="WMH65" s="438"/>
      <c r="WMI65" s="438"/>
      <c r="WMJ65" s="438"/>
      <c r="WMK65" s="438"/>
      <c r="WML65" s="438"/>
      <c r="WMM65" s="438"/>
      <c r="WMN65" s="438"/>
      <c r="WMO65" s="438"/>
      <c r="WMP65" s="438"/>
      <c r="WMQ65" s="438"/>
      <c r="WMR65" s="438"/>
      <c r="WMS65" s="438"/>
      <c r="WMT65" s="438"/>
      <c r="WMU65" s="438"/>
      <c r="WMV65" s="438"/>
      <c r="WMW65" s="438"/>
      <c r="WMX65" s="438"/>
      <c r="WMY65" s="438"/>
      <c r="WMZ65" s="438"/>
      <c r="WNA65" s="438"/>
      <c r="WNB65" s="438"/>
      <c r="WNC65" s="438"/>
      <c r="WND65" s="438"/>
      <c r="WNE65" s="438"/>
      <c r="WNF65" s="438"/>
      <c r="WNG65" s="438"/>
      <c r="WNH65" s="438"/>
      <c r="WNI65" s="438"/>
      <c r="WNJ65" s="438"/>
      <c r="WNK65" s="438"/>
      <c r="WNL65" s="438"/>
      <c r="WNM65" s="438"/>
      <c r="WNN65" s="438"/>
      <c r="WNO65" s="438"/>
      <c r="WNP65" s="438"/>
      <c r="WNQ65" s="438"/>
      <c r="WNR65" s="438"/>
      <c r="WNS65" s="438"/>
      <c r="WNT65" s="438"/>
      <c r="WNU65" s="438"/>
      <c r="WNV65" s="438"/>
      <c r="WNW65" s="438"/>
      <c r="WNX65" s="438"/>
      <c r="WNY65" s="438"/>
      <c r="WNZ65" s="438"/>
      <c r="WOA65" s="438"/>
      <c r="WOB65" s="438"/>
      <c r="WOC65" s="438"/>
      <c r="WOD65" s="438"/>
      <c r="WOE65" s="438"/>
      <c r="WOF65" s="438"/>
      <c r="WOG65" s="438"/>
      <c r="WOH65" s="438"/>
      <c r="WOI65" s="438"/>
      <c r="WOJ65" s="438"/>
      <c r="WOK65" s="438"/>
      <c r="WOL65" s="438"/>
      <c r="WOM65" s="438"/>
      <c r="WON65" s="438"/>
      <c r="WOO65" s="438"/>
      <c r="WOP65" s="438"/>
      <c r="WOQ65" s="438"/>
      <c r="WOR65" s="438"/>
      <c r="WOS65" s="438"/>
      <c r="WOT65" s="438"/>
      <c r="WOU65" s="438"/>
      <c r="WOV65" s="438"/>
      <c r="WOW65" s="438"/>
      <c r="WOX65" s="438"/>
      <c r="WOY65" s="438"/>
      <c r="WOZ65" s="438"/>
      <c r="WPA65" s="438"/>
      <c r="WPB65" s="438"/>
      <c r="WPC65" s="438"/>
      <c r="WPD65" s="438"/>
      <c r="WPE65" s="438"/>
      <c r="WPF65" s="438"/>
      <c r="WPG65" s="438"/>
      <c r="WPH65" s="438"/>
      <c r="WPI65" s="438"/>
      <c r="WPJ65" s="438"/>
      <c r="WPK65" s="438"/>
      <c r="WPL65" s="438"/>
      <c r="WPM65" s="438"/>
      <c r="WPN65" s="438"/>
      <c r="WPO65" s="438"/>
      <c r="WPP65" s="438"/>
      <c r="WPQ65" s="438"/>
      <c r="WPR65" s="438"/>
      <c r="WPS65" s="438"/>
      <c r="WPT65" s="438"/>
      <c r="WPU65" s="438"/>
      <c r="WPV65" s="438"/>
      <c r="WPW65" s="438"/>
      <c r="WPX65" s="438"/>
      <c r="WPY65" s="438"/>
      <c r="WPZ65" s="438"/>
      <c r="WQA65" s="438"/>
      <c r="WQB65" s="438"/>
      <c r="WQC65" s="438"/>
      <c r="WQD65" s="438"/>
      <c r="WQE65" s="438"/>
      <c r="WQF65" s="438"/>
      <c r="WQG65" s="438"/>
      <c r="WQH65" s="438"/>
      <c r="WQI65" s="438"/>
      <c r="WQJ65" s="438"/>
      <c r="WQK65" s="438"/>
      <c r="WQL65" s="438"/>
      <c r="WQM65" s="438"/>
      <c r="WQN65" s="438"/>
      <c r="WQO65" s="438"/>
      <c r="WQP65" s="438"/>
      <c r="WQQ65" s="438"/>
      <c r="WQR65" s="438"/>
      <c r="WQS65" s="438"/>
      <c r="WQT65" s="438"/>
      <c r="WQU65" s="438"/>
      <c r="WQV65" s="438"/>
      <c r="WQW65" s="438"/>
      <c r="WQX65" s="438"/>
      <c r="WQY65" s="438"/>
      <c r="WQZ65" s="438"/>
      <c r="WRA65" s="438"/>
      <c r="WRB65" s="438"/>
      <c r="WRC65" s="438"/>
      <c r="WRD65" s="438"/>
      <c r="WRE65" s="438"/>
      <c r="WRF65" s="438"/>
      <c r="WRG65" s="438"/>
      <c r="WRH65" s="438"/>
      <c r="WRI65" s="438"/>
      <c r="WRJ65" s="438"/>
      <c r="WRK65" s="438"/>
      <c r="WRL65" s="438"/>
      <c r="WRM65" s="438"/>
      <c r="WRN65" s="438"/>
      <c r="WRO65" s="438"/>
      <c r="WRP65" s="438"/>
      <c r="WRQ65" s="438"/>
      <c r="WRR65" s="438"/>
      <c r="WRS65" s="438"/>
      <c r="WRT65" s="438"/>
      <c r="WRU65" s="438"/>
      <c r="WRV65" s="438"/>
      <c r="WRW65" s="438"/>
      <c r="WRX65" s="438"/>
      <c r="WRY65" s="438"/>
      <c r="WRZ65" s="438"/>
      <c r="WSA65" s="438"/>
      <c r="WSB65" s="438"/>
      <c r="WSC65" s="438"/>
      <c r="WSD65" s="438"/>
      <c r="WSE65" s="438"/>
      <c r="WSF65" s="438"/>
      <c r="WSG65" s="438"/>
      <c r="WSH65" s="438"/>
      <c r="WSI65" s="438"/>
      <c r="WSJ65" s="438"/>
      <c r="WSK65" s="438"/>
      <c r="WSL65" s="438"/>
      <c r="WSM65" s="438"/>
      <c r="WSN65" s="438"/>
      <c r="WSO65" s="438"/>
      <c r="WSP65" s="438"/>
      <c r="WSQ65" s="438"/>
      <c r="WSR65" s="438"/>
      <c r="WSS65" s="438"/>
      <c r="WST65" s="438"/>
      <c r="WSU65" s="438"/>
      <c r="WSV65" s="438"/>
      <c r="WSW65" s="438"/>
      <c r="WSX65" s="438"/>
      <c r="WSY65" s="438"/>
      <c r="WSZ65" s="438"/>
      <c r="WTA65" s="438"/>
      <c r="WTB65" s="438"/>
      <c r="WTC65" s="438"/>
      <c r="WTD65" s="438"/>
      <c r="WTE65" s="438"/>
      <c r="WTF65" s="438"/>
      <c r="WTG65" s="438"/>
      <c r="WTH65" s="438"/>
      <c r="WTI65" s="438"/>
      <c r="WTJ65" s="438"/>
      <c r="WTK65" s="438"/>
      <c r="WTL65" s="438"/>
      <c r="WTM65" s="438"/>
      <c r="WTN65" s="438"/>
      <c r="WTO65" s="438"/>
      <c r="WTP65" s="438"/>
      <c r="WTQ65" s="438"/>
      <c r="WTR65" s="438"/>
      <c r="WTS65" s="438"/>
      <c r="WTT65" s="438"/>
      <c r="WTU65" s="438"/>
      <c r="WTV65" s="438"/>
      <c r="WTW65" s="438"/>
      <c r="WTX65" s="438"/>
      <c r="WTY65" s="438"/>
      <c r="WTZ65" s="438"/>
      <c r="WUA65" s="438"/>
      <c r="WUB65" s="438"/>
      <c r="WUC65" s="438"/>
      <c r="WUD65" s="438"/>
      <c r="WUE65" s="438"/>
      <c r="WUF65" s="438"/>
      <c r="WUG65" s="438"/>
      <c r="WUH65" s="438"/>
      <c r="WUI65" s="438"/>
      <c r="WUJ65" s="438"/>
      <c r="WUK65" s="438"/>
      <c r="WUL65" s="438"/>
      <c r="WUM65" s="438"/>
      <c r="WUN65" s="438"/>
      <c r="WUO65" s="438"/>
      <c r="WUP65" s="438"/>
      <c r="WUQ65" s="438"/>
      <c r="WUR65" s="438"/>
      <c r="WUS65" s="438"/>
      <c r="WUT65" s="438"/>
      <c r="WUU65" s="438"/>
      <c r="WUV65" s="438"/>
      <c r="WUW65" s="438"/>
      <c r="WUX65" s="438"/>
      <c r="WUY65" s="438"/>
      <c r="WUZ65" s="438"/>
      <c r="WVA65" s="438"/>
      <c r="WVB65" s="438"/>
      <c r="WVC65" s="438"/>
      <c r="WVD65" s="438"/>
      <c r="WVE65" s="438"/>
      <c r="WVF65" s="438"/>
      <c r="WVG65" s="438"/>
      <c r="WVH65" s="438"/>
      <c r="WVI65" s="438"/>
      <c r="WVJ65" s="438"/>
      <c r="WVK65" s="438"/>
      <c r="WVL65" s="438"/>
      <c r="WVM65" s="438"/>
      <c r="WVN65" s="438"/>
      <c r="WVO65" s="438"/>
      <c r="WVP65" s="438"/>
      <c r="WVQ65" s="438"/>
      <c r="WVR65" s="438"/>
      <c r="WVS65" s="438"/>
      <c r="WVT65" s="438"/>
      <c r="WVU65" s="438"/>
      <c r="WVV65" s="438"/>
      <c r="WVW65" s="438"/>
      <c r="WVX65" s="438"/>
      <c r="WVY65" s="438"/>
      <c r="WVZ65" s="438"/>
      <c r="WWA65" s="438"/>
      <c r="WWB65" s="438"/>
      <c r="WWC65" s="438"/>
      <c r="WWD65" s="438"/>
      <c r="WWE65" s="438"/>
      <c r="WWF65" s="438"/>
      <c r="WWG65" s="438"/>
      <c r="WWH65" s="438"/>
      <c r="WWI65" s="438"/>
      <c r="WWJ65" s="438"/>
      <c r="WWK65" s="438"/>
      <c r="WWL65" s="438"/>
      <c r="WWM65" s="438"/>
      <c r="WWN65" s="438"/>
      <c r="WWO65" s="438"/>
      <c r="WWP65" s="438"/>
      <c r="WWQ65" s="438"/>
      <c r="WWR65" s="438"/>
      <c r="WWS65" s="438"/>
      <c r="WWT65" s="438"/>
      <c r="WWU65" s="438"/>
      <c r="WWV65" s="438"/>
      <c r="WWW65" s="438"/>
      <c r="WWX65" s="438"/>
      <c r="WWY65" s="438"/>
      <c r="WWZ65" s="438"/>
      <c r="WXA65" s="438"/>
      <c r="WXB65" s="438"/>
      <c r="WXC65" s="438"/>
      <c r="WXD65" s="438"/>
      <c r="WXE65" s="438"/>
      <c r="WXF65" s="438"/>
      <c r="WXG65" s="438"/>
      <c r="WXH65" s="438"/>
      <c r="WXI65" s="438"/>
      <c r="WXJ65" s="438"/>
      <c r="WXK65" s="438"/>
      <c r="WXL65" s="438"/>
      <c r="WXM65" s="438"/>
      <c r="WXN65" s="438"/>
      <c r="WXO65" s="438"/>
      <c r="WXP65" s="438"/>
      <c r="WXQ65" s="438"/>
      <c r="WXR65" s="438"/>
      <c r="WXS65" s="438"/>
      <c r="WXT65" s="438"/>
      <c r="WXU65" s="438"/>
      <c r="WXV65" s="438"/>
      <c r="WXW65" s="438"/>
      <c r="WXX65" s="438"/>
      <c r="WXY65" s="438"/>
      <c r="WXZ65" s="438"/>
      <c r="WYA65" s="438"/>
      <c r="WYB65" s="438"/>
      <c r="WYC65" s="438"/>
      <c r="WYD65" s="438"/>
      <c r="WYE65" s="438"/>
      <c r="WYF65" s="438"/>
      <c r="WYG65" s="438"/>
      <c r="WYH65" s="438"/>
      <c r="WYI65" s="438"/>
      <c r="WYJ65" s="438"/>
      <c r="WYK65" s="438"/>
      <c r="WYL65" s="438"/>
      <c r="WYM65" s="438"/>
      <c r="WYN65" s="438"/>
      <c r="WYO65" s="438"/>
      <c r="WYP65" s="438"/>
      <c r="WYQ65" s="438"/>
      <c r="WYR65" s="438"/>
      <c r="WYS65" s="438"/>
      <c r="WYT65" s="438"/>
      <c r="WYU65" s="438"/>
      <c r="WYV65" s="438"/>
      <c r="WYW65" s="438"/>
      <c r="WYX65" s="438"/>
      <c r="WYY65" s="438"/>
      <c r="WYZ65" s="438"/>
      <c r="WZA65" s="438"/>
      <c r="WZB65" s="438"/>
      <c r="WZC65" s="438"/>
      <c r="WZD65" s="438"/>
      <c r="WZE65" s="438"/>
      <c r="WZF65" s="438"/>
      <c r="WZG65" s="438"/>
      <c r="WZH65" s="438"/>
      <c r="WZI65" s="438"/>
      <c r="WZJ65" s="438"/>
      <c r="WZK65" s="438"/>
      <c r="WZL65" s="438"/>
      <c r="WZM65" s="438"/>
      <c r="WZN65" s="438"/>
      <c r="WZO65" s="438"/>
      <c r="WZP65" s="438"/>
      <c r="WZQ65" s="438"/>
      <c r="WZR65" s="438"/>
      <c r="WZS65" s="438"/>
      <c r="WZT65" s="438"/>
      <c r="WZU65" s="438"/>
      <c r="WZV65" s="438"/>
      <c r="WZW65" s="438"/>
      <c r="WZX65" s="438"/>
      <c r="WZY65" s="438"/>
      <c r="WZZ65" s="438"/>
      <c r="XAA65" s="438"/>
      <c r="XAB65" s="438"/>
      <c r="XAC65" s="438"/>
      <c r="XAD65" s="438"/>
      <c r="XAE65" s="438"/>
      <c r="XAF65" s="438"/>
      <c r="XAG65" s="438"/>
      <c r="XAH65" s="438"/>
      <c r="XAI65" s="438"/>
      <c r="XAJ65" s="438"/>
      <c r="XAK65" s="438"/>
      <c r="XAL65" s="438"/>
      <c r="XAM65" s="438"/>
      <c r="XAN65" s="438"/>
      <c r="XAO65" s="438"/>
      <c r="XAP65" s="438"/>
      <c r="XAQ65" s="438"/>
      <c r="XAR65" s="438"/>
      <c r="XAS65" s="438"/>
      <c r="XAT65" s="438"/>
      <c r="XAU65" s="438"/>
      <c r="XAV65" s="438"/>
      <c r="XAW65" s="438"/>
      <c r="XAX65" s="438"/>
      <c r="XAY65" s="438"/>
      <c r="XAZ65" s="438"/>
      <c r="XBA65" s="438"/>
      <c r="XBB65" s="438"/>
      <c r="XBC65" s="438"/>
      <c r="XBD65" s="438"/>
      <c r="XBE65" s="438"/>
      <c r="XBF65" s="438"/>
      <c r="XBG65" s="438"/>
      <c r="XBH65" s="438"/>
      <c r="XBI65" s="438"/>
      <c r="XBJ65" s="438"/>
      <c r="XBK65" s="438"/>
      <c r="XBL65" s="438"/>
      <c r="XBM65" s="438"/>
      <c r="XBN65" s="438"/>
      <c r="XBO65" s="438"/>
      <c r="XBP65" s="438"/>
      <c r="XBQ65" s="438"/>
      <c r="XBR65" s="438"/>
      <c r="XBS65" s="438"/>
      <c r="XBT65" s="438"/>
      <c r="XBU65" s="438"/>
      <c r="XBV65" s="438"/>
      <c r="XBW65" s="438"/>
      <c r="XBX65" s="438"/>
      <c r="XBY65" s="438"/>
      <c r="XBZ65" s="438"/>
      <c r="XCA65" s="438"/>
      <c r="XCB65" s="438"/>
      <c r="XCC65" s="438"/>
      <c r="XCD65" s="438"/>
      <c r="XCE65" s="438"/>
      <c r="XCF65" s="438"/>
      <c r="XCG65" s="438"/>
      <c r="XCH65" s="438"/>
      <c r="XCI65" s="438"/>
      <c r="XCJ65" s="438"/>
      <c r="XCK65" s="438"/>
      <c r="XCL65" s="438"/>
      <c r="XCM65" s="438"/>
      <c r="XCN65" s="438"/>
      <c r="XCO65" s="438"/>
      <c r="XCP65" s="438"/>
      <c r="XCQ65" s="438"/>
      <c r="XCR65" s="438"/>
      <c r="XCS65" s="438"/>
      <c r="XCT65" s="438"/>
      <c r="XCU65" s="438"/>
      <c r="XCV65" s="438"/>
      <c r="XCW65" s="438"/>
      <c r="XCX65" s="438"/>
      <c r="XCY65" s="438"/>
      <c r="XCZ65" s="438"/>
      <c r="XDA65" s="438"/>
      <c r="XDB65" s="438"/>
      <c r="XDC65" s="438"/>
      <c r="XDD65" s="438"/>
      <c r="XDE65" s="438"/>
      <c r="XDF65" s="438"/>
      <c r="XDG65" s="438"/>
      <c r="XDH65" s="438"/>
      <c r="XDI65" s="438"/>
      <c r="XDJ65" s="438"/>
      <c r="XDK65" s="438"/>
      <c r="XDL65" s="438"/>
      <c r="XDM65" s="438"/>
      <c r="XDN65" s="438"/>
      <c r="XDO65" s="438"/>
      <c r="XDP65" s="438"/>
      <c r="XDQ65" s="438"/>
      <c r="XDR65" s="438"/>
      <c r="XDS65" s="438"/>
      <c r="XDT65" s="438"/>
      <c r="XDU65" s="438"/>
      <c r="XDV65" s="438"/>
      <c r="XDW65" s="438"/>
      <c r="XDX65" s="438"/>
      <c r="XDY65" s="438"/>
      <c r="XDZ65" s="438"/>
      <c r="XEA65" s="438"/>
      <c r="XEB65" s="438"/>
      <c r="XEC65" s="438"/>
      <c r="XED65" s="438"/>
      <c r="XEE65" s="438"/>
      <c r="XEF65" s="438"/>
      <c r="XEG65" s="438"/>
      <c r="XEH65" s="438"/>
      <c r="XEI65" s="438"/>
      <c r="XEJ65" s="438"/>
      <c r="XEK65" s="438"/>
      <c r="XEL65" s="438"/>
      <c r="XEM65" s="438"/>
      <c r="XEN65" s="438"/>
      <c r="XEO65" s="438"/>
      <c r="XEP65" s="438"/>
      <c r="XEQ65" s="438"/>
      <c r="XER65" s="438"/>
      <c r="XES65" s="438"/>
      <c r="XET65" s="438"/>
      <c r="XEU65" s="438"/>
      <c r="XEV65" s="438"/>
    </row>
    <row r="66" spans="1:16376" ht="15.9" customHeight="1">
      <c r="A66" s="439"/>
      <c r="B66" s="439"/>
    </row>
    <row r="67" spans="1:16376">
      <c r="A67" s="443"/>
      <c r="B67" s="439"/>
    </row>
    <row r="68" spans="1:16376">
      <c r="A68" s="439"/>
    </row>
    <row r="69" spans="1:16376" s="386" customFormat="1">
      <c r="A69" s="438"/>
      <c r="F69" s="396"/>
      <c r="N69" s="441"/>
      <c r="O69" s="367"/>
      <c r="P69" s="366"/>
      <c r="Q69" s="366"/>
    </row>
    <row r="70" spans="1:16376" s="386" customFormat="1" ht="16.8">
      <c r="A70" s="438"/>
      <c r="B70" s="437"/>
      <c r="C70" s="395"/>
      <c r="D70" s="395"/>
      <c r="E70" s="395"/>
      <c r="F70" s="399"/>
      <c r="G70" s="395"/>
      <c r="H70" s="395"/>
      <c r="I70" s="433"/>
      <c r="J70" s="395"/>
      <c r="K70" s="433"/>
      <c r="L70" s="444"/>
      <c r="M70" s="444"/>
      <c r="N70" s="397"/>
      <c r="O70" s="381"/>
      <c r="P70" s="366"/>
      <c r="Q70" s="366"/>
    </row>
    <row r="71" spans="1:16376" s="386" customFormat="1" ht="16.8">
      <c r="A71" s="438"/>
      <c r="B71" s="437"/>
      <c r="C71" s="395"/>
      <c r="D71" s="395"/>
      <c r="E71" s="395"/>
      <c r="F71" s="399"/>
      <c r="G71" s="395"/>
      <c r="H71" s="395"/>
      <c r="I71" s="433"/>
      <c r="J71" s="395"/>
      <c r="K71" s="433"/>
      <c r="L71" s="444"/>
      <c r="M71" s="444"/>
      <c r="N71" s="397"/>
      <c r="O71" s="381"/>
      <c r="P71" s="366"/>
      <c r="Q71" s="366"/>
    </row>
    <row r="72" spans="1:16376" s="386" customFormat="1" ht="17.399999999999999">
      <c r="A72" s="445"/>
      <c r="B72" s="437"/>
      <c r="C72" s="395"/>
      <c r="D72" s="395"/>
      <c r="E72" s="395"/>
      <c r="F72" s="399"/>
      <c r="G72" s="395"/>
      <c r="H72" s="395"/>
      <c r="I72" s="433"/>
      <c r="J72" s="395"/>
      <c r="K72" s="433"/>
      <c r="L72" s="444"/>
      <c r="M72" s="444"/>
      <c r="N72" s="397"/>
      <c r="O72" s="381"/>
      <c r="P72" s="366"/>
      <c r="Q72" s="366"/>
    </row>
    <row r="73" spans="1:16376" s="386" customFormat="1">
      <c r="A73" s="446"/>
      <c r="F73" s="396"/>
      <c r="N73" s="441"/>
      <c r="O73" s="367"/>
      <c r="P73" s="366"/>
      <c r="Q73" s="366"/>
    </row>
    <row r="74" spans="1:16376" s="386" customFormat="1">
      <c r="A74" s="446"/>
      <c r="F74" s="396"/>
      <c r="N74" s="441"/>
      <c r="O74" s="367"/>
      <c r="P74" s="366"/>
      <c r="Q74" s="366"/>
    </row>
    <row r="75" spans="1:16376" s="386" customFormat="1">
      <c r="A75" s="446"/>
      <c r="F75" s="396"/>
      <c r="N75" s="441"/>
      <c r="O75" s="367"/>
      <c r="P75" s="366"/>
      <c r="Q75" s="366"/>
    </row>
    <row r="76" spans="1:16376" s="386" customFormat="1">
      <c r="A76" s="446"/>
      <c r="F76" s="396"/>
      <c r="N76" s="441"/>
      <c r="O76" s="367"/>
      <c r="P76" s="366"/>
      <c r="Q76" s="366"/>
    </row>
    <row r="77" spans="1:16376" s="386" customFormat="1" ht="17.399999999999999">
      <c r="A77" s="446"/>
      <c r="B77" s="447"/>
      <c r="C77" s="447"/>
      <c r="D77" s="447"/>
      <c r="E77" s="447"/>
      <c r="F77" s="448"/>
      <c r="G77" s="447"/>
      <c r="H77" s="439"/>
      <c r="I77" s="418"/>
      <c r="J77" s="439"/>
      <c r="K77" s="418"/>
      <c r="N77" s="441"/>
      <c r="O77" s="367"/>
      <c r="P77" s="366"/>
      <c r="Q77" s="366"/>
    </row>
    <row r="78" spans="1:16376" s="386" customFormat="1" ht="16.8">
      <c r="A78" s="418"/>
      <c r="B78" s="418"/>
      <c r="C78" s="418"/>
      <c r="D78" s="418"/>
      <c r="E78" s="418"/>
      <c r="F78" s="440"/>
      <c r="G78" s="418"/>
      <c r="H78" s="418"/>
      <c r="I78" s="418"/>
      <c r="J78" s="418"/>
      <c r="K78" s="418"/>
      <c r="N78" s="441"/>
      <c r="O78" s="367"/>
      <c r="P78" s="366"/>
      <c r="Q78" s="366"/>
    </row>
    <row r="79" spans="1:16376" s="386" customFormat="1" ht="16.8">
      <c r="A79" s="418"/>
      <c r="B79" s="418"/>
      <c r="C79" s="418"/>
      <c r="D79" s="418"/>
      <c r="E79" s="418"/>
      <c r="F79" s="440"/>
      <c r="G79" s="418"/>
      <c r="H79" s="418"/>
      <c r="I79" s="418"/>
      <c r="J79" s="418"/>
      <c r="K79" s="418"/>
      <c r="N79" s="441"/>
      <c r="O79" s="367"/>
      <c r="P79" s="366"/>
      <c r="Q79" s="366"/>
    </row>
    <row r="80" spans="1:16376" s="386" customFormat="1" ht="16.8">
      <c r="A80" s="418"/>
      <c r="B80" s="418"/>
      <c r="C80" s="418"/>
      <c r="D80" s="418"/>
      <c r="E80" s="418"/>
      <c r="F80" s="440"/>
      <c r="G80" s="418"/>
      <c r="H80" s="418"/>
      <c r="I80" s="418"/>
      <c r="J80" s="418"/>
      <c r="K80" s="418"/>
      <c r="N80" s="441"/>
      <c r="O80" s="367"/>
      <c r="P80" s="366"/>
      <c r="Q80" s="366"/>
    </row>
    <row r="81" spans="1:17" s="386" customFormat="1" ht="16.8">
      <c r="A81" s="418"/>
      <c r="B81" s="418"/>
      <c r="C81" s="418"/>
      <c r="D81" s="418"/>
      <c r="E81" s="418"/>
      <c r="F81" s="440"/>
      <c r="G81" s="418"/>
      <c r="H81" s="418"/>
      <c r="I81" s="418"/>
      <c r="J81" s="418"/>
      <c r="K81" s="418"/>
      <c r="N81" s="441"/>
      <c r="O81" s="367"/>
      <c r="P81" s="366"/>
      <c r="Q81" s="366"/>
    </row>
    <row r="82" spans="1:17" s="386" customFormat="1" ht="16.8">
      <c r="A82" s="418"/>
      <c r="B82" s="418"/>
      <c r="C82" s="418"/>
      <c r="D82" s="418"/>
      <c r="E82" s="418"/>
      <c r="F82" s="440"/>
      <c r="G82" s="418"/>
      <c r="H82" s="418"/>
      <c r="I82" s="418"/>
      <c r="J82" s="418"/>
      <c r="K82" s="418"/>
      <c r="N82" s="441"/>
      <c r="O82" s="367"/>
      <c r="P82" s="366"/>
      <c r="Q82" s="366"/>
    </row>
    <row r="83" spans="1:17" s="386" customFormat="1" ht="16.8">
      <c r="A83" s="418"/>
      <c r="B83" s="418"/>
      <c r="C83" s="418"/>
      <c r="D83" s="418"/>
      <c r="E83" s="418"/>
      <c r="F83" s="440"/>
      <c r="G83" s="418"/>
      <c r="H83" s="418"/>
      <c r="I83" s="418"/>
      <c r="J83" s="418"/>
      <c r="K83" s="418"/>
      <c r="N83" s="441"/>
      <c r="O83" s="367"/>
      <c r="P83" s="366"/>
      <c r="Q83" s="366"/>
    </row>
    <row r="84" spans="1:17" s="386" customFormat="1" ht="16.8">
      <c r="A84" s="418"/>
      <c r="B84" s="418"/>
      <c r="C84" s="418"/>
      <c r="D84" s="418"/>
      <c r="E84" s="418"/>
      <c r="F84" s="440"/>
      <c r="G84" s="418"/>
      <c r="H84" s="418"/>
      <c r="I84" s="418"/>
      <c r="J84" s="418"/>
      <c r="K84" s="418"/>
      <c r="N84" s="441"/>
      <c r="O84" s="367"/>
      <c r="P84" s="366"/>
      <c r="Q84" s="366"/>
    </row>
    <row r="85" spans="1:17" s="386" customFormat="1" ht="16.8">
      <c r="A85" s="418"/>
      <c r="B85" s="418"/>
      <c r="C85" s="418"/>
      <c r="D85" s="418"/>
      <c r="E85" s="418"/>
      <c r="F85" s="440"/>
      <c r="G85" s="418"/>
      <c r="H85" s="418"/>
      <c r="I85" s="418"/>
      <c r="J85" s="418"/>
      <c r="K85" s="418"/>
      <c r="N85" s="441"/>
      <c r="O85" s="367"/>
      <c r="P85" s="366"/>
      <c r="Q85" s="366"/>
    </row>
    <row r="86" spans="1:17" s="386" customFormat="1" ht="16.8">
      <c r="A86" s="418"/>
      <c r="B86" s="418"/>
      <c r="C86" s="418"/>
      <c r="D86" s="418"/>
      <c r="E86" s="418"/>
      <c r="F86" s="440"/>
      <c r="G86" s="418"/>
      <c r="H86" s="418"/>
      <c r="I86" s="418"/>
      <c r="J86" s="418"/>
      <c r="K86" s="418"/>
      <c r="N86" s="441"/>
      <c r="O86" s="367"/>
      <c r="P86" s="366"/>
      <c r="Q86" s="366"/>
    </row>
    <row r="87" spans="1:17" s="386" customFormat="1" ht="16.8">
      <c r="A87" s="418"/>
      <c r="B87" s="418"/>
      <c r="C87" s="418"/>
      <c r="D87" s="418"/>
      <c r="E87" s="418"/>
      <c r="F87" s="440"/>
      <c r="G87" s="418"/>
      <c r="H87" s="418"/>
      <c r="I87" s="418"/>
      <c r="J87" s="418"/>
      <c r="K87" s="418"/>
      <c r="N87" s="441"/>
      <c r="O87" s="367"/>
      <c r="P87" s="366"/>
      <c r="Q87" s="366"/>
    </row>
    <row r="88" spans="1:17" s="386" customFormat="1" ht="16.8">
      <c r="A88" s="418"/>
      <c r="B88" s="418"/>
      <c r="C88" s="418"/>
      <c r="D88" s="418"/>
      <c r="E88" s="418"/>
      <c r="F88" s="440"/>
      <c r="G88" s="418"/>
      <c r="H88" s="418"/>
      <c r="I88" s="418"/>
      <c r="J88" s="418"/>
      <c r="K88" s="418"/>
      <c r="N88" s="441"/>
      <c r="O88" s="367"/>
      <c r="P88" s="366"/>
      <c r="Q88" s="366"/>
    </row>
    <row r="89" spans="1:17" s="386" customFormat="1" ht="16.8">
      <c r="A89" s="418"/>
      <c r="B89" s="418"/>
      <c r="C89" s="418"/>
      <c r="D89" s="418"/>
      <c r="E89" s="418"/>
      <c r="F89" s="440"/>
      <c r="G89" s="418"/>
      <c r="H89" s="418"/>
      <c r="I89" s="418"/>
      <c r="J89" s="418"/>
      <c r="K89" s="418"/>
      <c r="N89" s="441"/>
      <c r="O89" s="367"/>
      <c r="P89" s="366"/>
      <c r="Q89" s="366"/>
    </row>
    <row r="90" spans="1:17" s="386" customFormat="1" ht="16.8">
      <c r="A90" s="418"/>
      <c r="B90" s="418"/>
      <c r="C90" s="418"/>
      <c r="D90" s="418"/>
      <c r="E90" s="418"/>
      <c r="F90" s="440"/>
      <c r="G90" s="418"/>
      <c r="H90" s="418"/>
      <c r="I90" s="418"/>
      <c r="J90" s="418"/>
      <c r="K90" s="418"/>
      <c r="N90" s="441"/>
      <c r="O90" s="367"/>
      <c r="P90" s="366"/>
      <c r="Q90" s="366"/>
    </row>
    <row r="91" spans="1:17" s="386" customFormat="1" ht="16.8">
      <c r="A91" s="418"/>
      <c r="B91" s="418"/>
      <c r="C91" s="418"/>
      <c r="D91" s="418"/>
      <c r="E91" s="418"/>
      <c r="F91" s="440"/>
      <c r="G91" s="418"/>
      <c r="H91" s="418"/>
      <c r="I91" s="418"/>
      <c r="J91" s="418"/>
      <c r="K91" s="418"/>
      <c r="N91" s="441"/>
      <c r="O91" s="367"/>
      <c r="P91" s="366"/>
      <c r="Q91" s="366"/>
    </row>
    <row r="92" spans="1:17" s="386" customFormat="1" ht="16.8">
      <c r="A92" s="418"/>
      <c r="B92" s="418"/>
      <c r="C92" s="418"/>
      <c r="D92" s="418"/>
      <c r="E92" s="418"/>
      <c r="F92" s="440"/>
      <c r="G92" s="418"/>
      <c r="N92" s="441"/>
      <c r="O92" s="367"/>
      <c r="P92" s="366"/>
      <c r="Q92" s="366"/>
    </row>
    <row r="93" spans="1:17" s="386" customFormat="1" ht="16.8">
      <c r="A93" s="418"/>
      <c r="B93" s="418"/>
      <c r="C93" s="433"/>
      <c r="D93" s="418"/>
      <c r="E93" s="418"/>
      <c r="F93" s="440"/>
      <c r="G93" s="418"/>
      <c r="N93" s="441"/>
      <c r="O93" s="367"/>
      <c r="P93" s="366"/>
      <c r="Q93" s="366"/>
    </row>
    <row r="94" spans="1:17" s="386" customFormat="1" ht="16.8">
      <c r="A94" s="418"/>
      <c r="B94" s="418"/>
      <c r="C94" s="433"/>
      <c r="D94" s="418"/>
      <c r="E94" s="418"/>
      <c r="F94" s="440"/>
      <c r="G94" s="418"/>
      <c r="N94" s="441"/>
      <c r="O94" s="367"/>
      <c r="P94" s="366"/>
      <c r="Q94" s="366"/>
    </row>
    <row r="95" spans="1:17" s="386" customFormat="1" ht="16.8">
      <c r="A95" s="418"/>
      <c r="B95" s="418"/>
      <c r="C95" s="418"/>
      <c r="D95" s="418"/>
      <c r="E95" s="418"/>
      <c r="F95" s="440"/>
      <c r="G95" s="418"/>
      <c r="N95" s="441"/>
      <c r="O95" s="367"/>
      <c r="P95" s="366"/>
      <c r="Q95" s="366"/>
    </row>
    <row r="96" spans="1:17" s="386" customFormat="1" ht="16.8">
      <c r="A96" s="449"/>
      <c r="B96" s="418"/>
      <c r="C96" s="433"/>
      <c r="D96" s="450"/>
      <c r="E96" s="418"/>
      <c r="F96" s="440"/>
      <c r="G96" s="418"/>
      <c r="N96" s="441"/>
      <c r="O96" s="367"/>
      <c r="P96" s="366"/>
      <c r="Q96" s="366"/>
    </row>
    <row r="97" spans="1:17" s="386" customFormat="1" ht="16.8">
      <c r="A97" s="418"/>
      <c r="B97" s="418"/>
      <c r="C97" s="433"/>
      <c r="D97" s="433"/>
      <c r="E97" s="418"/>
      <c r="F97" s="440"/>
      <c r="G97" s="418"/>
      <c r="N97" s="441"/>
      <c r="O97" s="367"/>
      <c r="P97" s="366"/>
      <c r="Q97" s="366"/>
    </row>
    <row r="98" spans="1:17" s="386" customFormat="1" ht="16.8">
      <c r="A98" s="418"/>
      <c r="B98" s="418"/>
      <c r="C98" s="433"/>
      <c r="D98" s="450"/>
      <c r="E98" s="418"/>
      <c r="F98" s="440"/>
      <c r="G98" s="418"/>
      <c r="N98" s="441"/>
      <c r="O98" s="367"/>
      <c r="P98" s="366"/>
      <c r="Q98" s="366"/>
    </row>
    <row r="99" spans="1:17" s="386" customFormat="1" ht="16.8">
      <c r="A99" s="418"/>
      <c r="B99" s="418"/>
      <c r="C99" s="433"/>
      <c r="D99" s="418"/>
      <c r="E99" s="418"/>
      <c r="F99" s="440"/>
      <c r="G99" s="418"/>
      <c r="N99" s="441"/>
      <c r="O99" s="367"/>
      <c r="P99" s="366"/>
      <c r="Q99" s="366"/>
    </row>
    <row r="100" spans="1:17" s="386" customFormat="1" ht="16.8">
      <c r="A100" s="418"/>
      <c r="B100" s="418"/>
      <c r="C100" s="433"/>
      <c r="D100" s="418"/>
      <c r="E100" s="418"/>
      <c r="F100" s="440"/>
      <c r="G100" s="418"/>
      <c r="N100" s="441"/>
      <c r="O100" s="367"/>
      <c r="P100" s="366"/>
      <c r="Q100" s="366"/>
    </row>
    <row r="101" spans="1:17" s="386" customFormat="1" ht="16.8">
      <c r="A101" s="418"/>
      <c r="B101" s="418"/>
      <c r="C101" s="433"/>
      <c r="D101" s="418"/>
      <c r="E101" s="418"/>
      <c r="F101" s="440"/>
      <c r="G101" s="418"/>
      <c r="N101" s="441"/>
      <c r="O101" s="367"/>
      <c r="P101" s="366"/>
      <c r="Q101" s="366"/>
    </row>
    <row r="102" spans="1:17" s="386" customFormat="1" ht="16.8">
      <c r="C102" s="433"/>
      <c r="F102" s="396"/>
      <c r="N102" s="441"/>
      <c r="O102" s="367"/>
      <c r="P102" s="366"/>
      <c r="Q102" s="366"/>
    </row>
  </sheetData>
  <printOptions horizontalCentered="1"/>
  <pageMargins left="0.7" right="0.5" top="0.9" bottom="0.25" header="0.5" footer="0.25"/>
  <pageSetup scale="54" orientation="landscape" r:id="rId1"/>
  <headerFooter scaleWithDoc="0">
    <oddFooter>&amp;R&amp;8 79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showGridLines="0" showOutlineSymbols="0" zoomScale="70" zoomScaleNormal="70" workbookViewId="0"/>
  </sheetViews>
  <sheetFormatPr defaultColWidth="9.6328125" defaultRowHeight="17.399999999999999"/>
  <cols>
    <col min="1" max="1" width="4.453125" style="465" customWidth="1"/>
    <col min="2" max="2" width="50.08984375" style="465" customWidth="1"/>
    <col min="3" max="3" width="0.81640625" style="465" customWidth="1"/>
    <col min="4" max="4" width="2.36328125" style="466" customWidth="1"/>
    <col min="5" max="5" width="24.90625" style="465" bestFit="1" customWidth="1"/>
    <col min="6" max="6" width="2.36328125" style="467" customWidth="1"/>
    <col min="7" max="7" width="25.90625" style="467" bestFit="1" customWidth="1"/>
    <col min="8" max="8" width="2.453125" style="467" customWidth="1"/>
    <col min="9" max="9" width="22.08984375" style="465" bestFit="1" customWidth="1"/>
    <col min="10" max="10" width="2.36328125" style="467" customWidth="1"/>
    <col min="11" max="11" width="20.08984375" style="465" bestFit="1" customWidth="1"/>
    <col min="12" max="12" width="2.36328125" style="467" customWidth="1"/>
    <col min="13" max="13" width="22.54296875" style="465" bestFit="1" customWidth="1"/>
    <col min="14" max="14" width="2.36328125" style="467" customWidth="1"/>
    <col min="15" max="15" width="22.08984375" style="465" bestFit="1" customWidth="1"/>
    <col min="16" max="16" width="2.36328125" style="467" customWidth="1"/>
    <col min="17" max="17" width="25.6328125" style="465" bestFit="1" customWidth="1"/>
    <col min="18" max="18" width="2.90625" style="465" customWidth="1"/>
    <col min="19" max="19" width="23" style="465" customWidth="1"/>
    <col min="20" max="20" width="17.81640625" style="465" customWidth="1"/>
    <col min="21" max="16384" width="9.6328125" style="465"/>
  </cols>
  <sheetData>
    <row r="1" spans="1:19">
      <c r="A1" s="1472" t="s">
        <v>1343</v>
      </c>
    </row>
    <row r="3" spans="1:19" s="453" customFormat="1" ht="21">
      <c r="A3" s="2319" t="s">
        <v>0</v>
      </c>
      <c r="B3" s="2319"/>
      <c r="C3" s="2319"/>
      <c r="D3" s="2319"/>
      <c r="E3" s="2319"/>
      <c r="F3" s="2319"/>
      <c r="G3" s="2319"/>
      <c r="H3" s="2319"/>
      <c r="I3" s="1887"/>
      <c r="J3" s="451"/>
      <c r="K3" s="1887"/>
      <c r="L3" s="451"/>
      <c r="M3" s="1887"/>
      <c r="N3" s="1887"/>
      <c r="O3" s="1887"/>
      <c r="P3" s="451"/>
      <c r="Q3" s="452"/>
      <c r="R3" s="1890"/>
      <c r="S3" s="1927" t="s">
        <v>273</v>
      </c>
    </row>
    <row r="4" spans="1:19" s="453" customFormat="1" ht="21">
      <c r="A4" s="2320" t="s">
        <v>274</v>
      </c>
      <c r="B4" s="2320"/>
      <c r="C4" s="2320"/>
      <c r="D4" s="2320"/>
      <c r="E4" s="2320"/>
      <c r="F4" s="2320"/>
      <c r="G4" s="2320"/>
      <c r="H4" s="2320"/>
      <c r="I4" s="1887"/>
      <c r="J4" s="451"/>
      <c r="K4" s="1887"/>
      <c r="L4" s="451"/>
      <c r="M4" s="1887"/>
      <c r="N4" s="1887"/>
      <c r="O4" s="1887"/>
      <c r="P4" s="451"/>
      <c r="Q4" s="1887"/>
      <c r="R4" s="1890"/>
      <c r="S4" s="1891"/>
    </row>
    <row r="5" spans="1:19" s="453" customFormat="1" ht="21">
      <c r="A5" s="2320" t="s">
        <v>2303</v>
      </c>
      <c r="B5" s="2320"/>
      <c r="C5" s="2320"/>
      <c r="D5" s="2320"/>
      <c r="E5" s="2320"/>
      <c r="F5" s="2320"/>
      <c r="G5" s="2320"/>
      <c r="H5" s="2320"/>
      <c r="I5" s="1887"/>
      <c r="J5" s="451"/>
      <c r="K5" s="1887"/>
      <c r="L5" s="451"/>
      <c r="M5" s="1887"/>
      <c r="N5" s="1887"/>
      <c r="O5" s="1887"/>
      <c r="P5" s="451"/>
      <c r="Q5" s="452"/>
      <c r="R5" s="1890"/>
    </row>
    <row r="6" spans="1:19" s="453" customFormat="1" ht="21">
      <c r="A6" s="2321" t="s">
        <v>2490</v>
      </c>
      <c r="B6" s="2321"/>
      <c r="C6" s="2321"/>
      <c r="D6" s="2321"/>
      <c r="E6" s="2321"/>
      <c r="F6" s="2321"/>
      <c r="G6" s="2321"/>
      <c r="H6" s="2321"/>
      <c r="I6" s="1887"/>
      <c r="J6" s="1887"/>
      <c r="K6" s="1887"/>
      <c r="L6" s="1887"/>
      <c r="M6" s="1887"/>
      <c r="N6" s="1887"/>
      <c r="O6" s="1887"/>
      <c r="P6" s="1887"/>
      <c r="Q6" s="1887"/>
      <c r="R6" s="1887"/>
      <c r="S6" s="1891"/>
    </row>
    <row r="7" spans="1:19" s="453" customFormat="1" ht="21">
      <c r="A7" s="2322"/>
      <c r="B7" s="2322"/>
      <c r="C7" s="2322"/>
      <c r="D7" s="2322"/>
      <c r="E7" s="2322"/>
      <c r="F7" s="2322"/>
      <c r="G7" s="2322"/>
      <c r="H7" s="2322"/>
      <c r="I7" s="455"/>
      <c r="J7" s="455"/>
      <c r="K7" s="455"/>
      <c r="L7" s="455"/>
      <c r="M7" s="455"/>
      <c r="N7" s="455"/>
      <c r="O7" s="455"/>
      <c r="P7" s="455"/>
      <c r="Q7" s="455"/>
      <c r="R7" s="454"/>
    </row>
    <row r="8" spans="1:19" s="458" customFormat="1" ht="15.6">
      <c r="A8" s="456"/>
      <c r="B8" s="456"/>
      <c r="C8" s="456"/>
      <c r="D8" s="457"/>
      <c r="F8" s="459"/>
      <c r="G8" s="459"/>
      <c r="H8" s="459"/>
      <c r="J8" s="459"/>
      <c r="L8" s="459"/>
      <c r="N8" s="459"/>
      <c r="P8" s="459"/>
      <c r="R8" s="460"/>
    </row>
    <row r="9" spans="1:19" s="458" customFormat="1" ht="15">
      <c r="D9" s="457"/>
      <c r="F9" s="459"/>
      <c r="G9" s="459"/>
      <c r="H9" s="459"/>
      <c r="J9" s="459"/>
      <c r="L9" s="459"/>
      <c r="N9" s="459"/>
      <c r="P9" s="459"/>
      <c r="R9" s="460"/>
    </row>
    <row r="10" spans="1:19" s="458" customFormat="1" ht="15.6">
      <c r="D10" s="457"/>
      <c r="E10"/>
      <c r="F10"/>
      <c r="G10"/>
      <c r="H10"/>
      <c r="I10"/>
      <c r="J10"/>
      <c r="K10"/>
      <c r="L10"/>
      <c r="M10" t="s">
        <v>275</v>
      </c>
      <c r="N10"/>
      <c r="O10" s="1715"/>
      <c r="P10"/>
      <c r="Q10"/>
      <c r="R10" s="460"/>
    </row>
    <row r="11" spans="1:19" s="458" customFormat="1" ht="15.6">
      <c r="A11" s="2064"/>
      <c r="B11" s="2064"/>
      <c r="C11" s="2064"/>
      <c r="D11" s="2065"/>
      <c r="E11" s="2064"/>
      <c r="F11" s="2065"/>
      <c r="G11" s="2066"/>
      <c r="H11" s="2065"/>
      <c r="I11" s="2067"/>
      <c r="J11" s="2065"/>
      <c r="K11" s="2064"/>
      <c r="L11" s="2065"/>
      <c r="M11" s="2064"/>
      <c r="N11" s="2067"/>
      <c r="O11" s="2066"/>
      <c r="P11" s="2065"/>
      <c r="Q11" s="2067" t="s">
        <v>2304</v>
      </c>
      <c r="R11" s="2068"/>
      <c r="S11" s="2064"/>
    </row>
    <row r="12" spans="1:19" s="458" customFormat="1" ht="15.6">
      <c r="A12" s="2069"/>
      <c r="B12" s="2069"/>
      <c r="C12" s="2069"/>
      <c r="D12" s="2065"/>
      <c r="E12" s="2067" t="s">
        <v>277</v>
      </c>
      <c r="F12" s="2065"/>
      <c r="G12" s="2067" t="s">
        <v>276</v>
      </c>
      <c r="H12" s="2065"/>
      <c r="I12" s="2067" t="s">
        <v>279</v>
      </c>
      <c r="J12" s="2065"/>
      <c r="K12" s="2067" t="s">
        <v>280</v>
      </c>
      <c r="L12" s="2070"/>
      <c r="M12" s="2071" t="s">
        <v>281</v>
      </c>
      <c r="N12" s="2067"/>
      <c r="O12" s="2067" t="s">
        <v>2305</v>
      </c>
      <c r="P12" s="2065"/>
      <c r="Q12" s="2067" t="s">
        <v>277</v>
      </c>
      <c r="R12" s="2068"/>
      <c r="S12" s="2067" t="s">
        <v>2305</v>
      </c>
    </row>
    <row r="13" spans="1:19" s="458" customFormat="1" ht="15.6">
      <c r="A13" s="2069"/>
      <c r="B13" s="2069"/>
      <c r="C13" s="2069"/>
      <c r="D13" s="2065"/>
      <c r="E13" s="2067" t="s">
        <v>282</v>
      </c>
      <c r="F13" s="2065"/>
      <c r="G13" s="2067" t="s">
        <v>278</v>
      </c>
      <c r="H13" s="2065"/>
      <c r="I13" s="2067" t="s">
        <v>277</v>
      </c>
      <c r="J13" s="2065"/>
      <c r="K13" s="2067" t="s">
        <v>283</v>
      </c>
      <c r="L13" s="2070"/>
      <c r="M13" s="2072" t="s">
        <v>2488</v>
      </c>
      <c r="N13" s="2067"/>
      <c r="O13" s="2073" t="s">
        <v>2440</v>
      </c>
      <c r="P13" s="2065"/>
      <c r="Q13" s="2067" t="s">
        <v>282</v>
      </c>
      <c r="R13" s="2068"/>
      <c r="S13" s="2074" t="s">
        <v>2440</v>
      </c>
    </row>
    <row r="14" spans="1:19" s="458" customFormat="1" ht="15.6">
      <c r="A14" s="2075"/>
      <c r="B14" s="2075"/>
      <c r="C14" s="2075"/>
      <c r="D14" s="2076"/>
      <c r="E14" s="2077" t="s">
        <v>2455</v>
      </c>
      <c r="F14" s="2076"/>
      <c r="G14" s="2077" t="s">
        <v>2489</v>
      </c>
      <c r="H14" s="2076"/>
      <c r="I14" s="2078" t="s">
        <v>284</v>
      </c>
      <c r="J14" s="2076"/>
      <c r="K14" s="2078" t="s">
        <v>2365</v>
      </c>
      <c r="L14" s="2079"/>
      <c r="M14" s="2080" t="s">
        <v>2366</v>
      </c>
      <c r="N14" s="2081"/>
      <c r="O14" s="2082" t="s">
        <v>2306</v>
      </c>
      <c r="P14" s="2065"/>
      <c r="Q14" s="2077" t="s">
        <v>2456</v>
      </c>
      <c r="R14" s="2068"/>
      <c r="S14" s="2078" t="s">
        <v>285</v>
      </c>
    </row>
    <row r="15" spans="1:19" s="458" customFormat="1" ht="15">
      <c r="A15" s="1974"/>
      <c r="B15" s="1974"/>
      <c r="C15" s="1974"/>
      <c r="D15" s="1975"/>
      <c r="E15" s="1976"/>
      <c r="F15" s="1975"/>
      <c r="G15" s="1975"/>
      <c r="H15" s="1975"/>
      <c r="I15" s="1976"/>
      <c r="J15" s="1975"/>
      <c r="K15" s="1976"/>
      <c r="L15" s="1977"/>
      <c r="M15" s="1976"/>
      <c r="N15" s="1978"/>
      <c r="O15" s="1978"/>
      <c r="P15" s="1975"/>
      <c r="Q15" s="1976"/>
      <c r="R15" s="2068"/>
      <c r="S15" s="1976"/>
    </row>
    <row r="16" spans="1:19" s="458" customFormat="1" ht="15.6">
      <c r="A16" s="1979" t="s">
        <v>286</v>
      </c>
      <c r="B16" s="1980"/>
      <c r="C16" s="1980"/>
      <c r="D16" s="1975"/>
      <c r="E16" s="1981"/>
      <c r="F16" s="1975"/>
      <c r="G16" s="1975"/>
      <c r="H16" s="1975"/>
      <c r="I16" s="1981"/>
      <c r="J16" s="1975"/>
      <c r="K16" s="1981"/>
      <c r="L16" s="1975"/>
      <c r="M16" s="1981"/>
      <c r="N16" s="1981"/>
      <c r="O16" s="1981"/>
      <c r="P16" s="1975"/>
      <c r="Q16" s="1981"/>
      <c r="R16" s="2068"/>
      <c r="S16" s="1981"/>
    </row>
    <row r="17" spans="1:19" s="458" customFormat="1">
      <c r="A17" s="1982"/>
      <c r="B17" s="1980" t="s">
        <v>287</v>
      </c>
      <c r="C17" s="1980">
        <v>0</v>
      </c>
      <c r="D17" s="2083"/>
      <c r="E17" s="2084">
        <v>78854850727</v>
      </c>
      <c r="F17" s="2083"/>
      <c r="G17" s="2085">
        <v>90027452877</v>
      </c>
      <c r="H17" s="2083"/>
      <c r="I17" s="1983">
        <v>27595219260</v>
      </c>
      <c r="J17" s="2083"/>
      <c r="K17" s="1983">
        <v>-128284137</v>
      </c>
      <c r="L17" s="2083"/>
      <c r="M17" s="1983">
        <v>672173655</v>
      </c>
      <c r="N17" s="1983"/>
      <c r="O17" s="1983">
        <v>59330536275</v>
      </c>
      <c r="P17" s="2083"/>
      <c r="Q17" s="2086">
        <v>82500437587</v>
      </c>
      <c r="R17" s="2068"/>
      <c r="S17" s="2087">
        <v>59366481447</v>
      </c>
    </row>
    <row r="18" spans="1:19" s="458" customFormat="1">
      <c r="A18" s="1982"/>
      <c r="B18" s="1980" t="s">
        <v>288</v>
      </c>
      <c r="C18" s="1980">
        <v>0</v>
      </c>
      <c r="D18" s="1975"/>
      <c r="E18" s="1984">
        <v>194281527175</v>
      </c>
      <c r="F18" s="1985"/>
      <c r="G18" s="2088">
        <v>101725584000</v>
      </c>
      <c r="H18" s="1985"/>
      <c r="I18" s="1984">
        <v>45379152892</v>
      </c>
      <c r="J18" s="1985"/>
      <c r="K18" s="1984">
        <v>-68763446</v>
      </c>
      <c r="L18" s="1985"/>
      <c r="M18" s="2089">
        <v>0</v>
      </c>
      <c r="N18" s="2089"/>
      <c r="O18" s="2089">
        <v>52177367453</v>
      </c>
      <c r="P18" s="1985"/>
      <c r="Q18" s="2090">
        <v>198381827384</v>
      </c>
      <c r="R18" s="2068"/>
      <c r="S18" s="2091">
        <v>52176160161</v>
      </c>
    </row>
    <row r="19" spans="1:19" s="458" customFormat="1">
      <c r="A19" s="1982"/>
      <c r="B19" s="1980" t="s">
        <v>289</v>
      </c>
      <c r="C19" s="1980">
        <v>0</v>
      </c>
      <c r="D19" s="1975"/>
      <c r="E19" s="1984">
        <v>27266641079</v>
      </c>
      <c r="F19" s="1985"/>
      <c r="G19" s="2088">
        <v>43242907201</v>
      </c>
      <c r="H19" s="1985"/>
      <c r="I19" s="2092">
        <v>13916164415</v>
      </c>
      <c r="J19" s="1985"/>
      <c r="K19" s="1984">
        <v>62697110</v>
      </c>
      <c r="L19" s="1985"/>
      <c r="M19" s="1984">
        <v>-311794951</v>
      </c>
      <c r="N19" s="1984"/>
      <c r="O19" s="1984">
        <v>32612588356</v>
      </c>
      <c r="P19" s="1985"/>
      <c r="Q19" s="2090">
        <v>23731697668</v>
      </c>
      <c r="R19" s="2068"/>
      <c r="S19" s="2091">
        <v>32613043025</v>
      </c>
    </row>
    <row r="20" spans="1:19" s="458" customFormat="1">
      <c r="A20" s="1982"/>
      <c r="B20" s="1980" t="s">
        <v>290</v>
      </c>
      <c r="C20" s="1980">
        <v>0</v>
      </c>
      <c r="D20" s="1975"/>
      <c r="E20" s="2093">
        <v>2153594281</v>
      </c>
      <c r="F20" s="1985"/>
      <c r="G20" s="2094">
        <v>8142200000</v>
      </c>
      <c r="H20" s="1985"/>
      <c r="I20" s="1984">
        <v>2310701132</v>
      </c>
      <c r="J20" s="1985"/>
      <c r="K20" s="2095">
        <v>0</v>
      </c>
      <c r="L20" s="1985"/>
      <c r="M20" s="2089">
        <v>0</v>
      </c>
      <c r="N20" s="2089"/>
      <c r="O20" s="2089">
        <v>5345495683.9300003</v>
      </c>
      <c r="P20" s="1985"/>
      <c r="Q20" s="2090">
        <v>2639597465</v>
      </c>
      <c r="R20" s="2068"/>
      <c r="S20" s="2091">
        <v>5471014476.8199997</v>
      </c>
    </row>
    <row r="21" spans="1:19" s="458" customFormat="1">
      <c r="A21" s="1982"/>
      <c r="B21" s="1980" t="s">
        <v>291</v>
      </c>
      <c r="C21" s="1980">
        <v>0</v>
      </c>
      <c r="D21" s="1975"/>
      <c r="E21" s="1984">
        <v>8271156571</v>
      </c>
      <c r="F21" s="1985"/>
      <c r="G21" s="2088">
        <v>2487000000</v>
      </c>
      <c r="H21" s="1985"/>
      <c r="I21" s="2095">
        <v>6160833</v>
      </c>
      <c r="J21" s="1985"/>
      <c r="K21" s="1986">
        <v>56305000</v>
      </c>
      <c r="L21" s="1985"/>
      <c r="M21" s="1985">
        <v>10500000</v>
      </c>
      <c r="N21" s="1985"/>
      <c r="O21" s="1985">
        <v>2607186200</v>
      </c>
      <c r="P21" s="1985"/>
      <c r="Q21" s="2090">
        <v>8211614538</v>
      </c>
      <c r="R21" s="2068"/>
      <c r="S21" s="2091">
        <v>2607143247</v>
      </c>
    </row>
    <row r="22" spans="1:19" s="458" customFormat="1">
      <c r="A22" s="1982"/>
      <c r="B22" s="1980" t="s">
        <v>292</v>
      </c>
      <c r="C22" s="1980">
        <v>0</v>
      </c>
      <c r="D22" s="1975"/>
      <c r="E22" s="1984">
        <v>41904203269</v>
      </c>
      <c r="F22" s="1985"/>
      <c r="G22" s="2088">
        <v>16896131000</v>
      </c>
      <c r="H22" s="1985"/>
      <c r="I22" s="1984">
        <v>446481924</v>
      </c>
      <c r="J22" s="1985"/>
      <c r="K22" s="1984">
        <v>74652821</v>
      </c>
      <c r="L22" s="1985"/>
      <c r="M22" s="2089">
        <v>361794951</v>
      </c>
      <c r="N22" s="2089"/>
      <c r="O22" s="2089">
        <v>8100188463</v>
      </c>
      <c r="P22" s="1985"/>
      <c r="Q22" s="2090">
        <v>50690111654</v>
      </c>
      <c r="R22" s="2068"/>
      <c r="S22" s="2091">
        <v>8095741111</v>
      </c>
    </row>
    <row r="23" spans="1:19" s="458" customFormat="1">
      <c r="A23" s="1982"/>
      <c r="B23" s="1980" t="s">
        <v>2367</v>
      </c>
      <c r="C23" s="1980">
        <v>0</v>
      </c>
      <c r="D23" s="1975"/>
      <c r="E23" s="1987">
        <v>2500000000</v>
      </c>
      <c r="F23" s="1985"/>
      <c r="G23" s="2094">
        <v>1500000000</v>
      </c>
      <c r="H23" s="1985"/>
      <c r="I23" s="1984">
        <v>2500000000</v>
      </c>
      <c r="J23" s="1985"/>
      <c r="K23" s="1988">
        <v>0</v>
      </c>
      <c r="L23" s="1985"/>
      <c r="M23" s="2089">
        <v>0</v>
      </c>
      <c r="N23" s="2089"/>
      <c r="O23" s="2089">
        <v>0</v>
      </c>
      <c r="P23" s="1985"/>
      <c r="Q23" s="2090">
        <v>1500000000</v>
      </c>
      <c r="R23" s="2068"/>
      <c r="S23" s="2096">
        <v>0</v>
      </c>
    </row>
    <row r="24" spans="1:19" s="458" customFormat="1">
      <c r="A24" s="1982"/>
      <c r="B24" s="1989" t="s">
        <v>293</v>
      </c>
      <c r="C24" s="1980">
        <v>0</v>
      </c>
      <c r="D24" s="1975"/>
      <c r="E24" s="2214">
        <f>ROUND(SUM(E17:E23), 0)</f>
        <v>355231973102</v>
      </c>
      <c r="F24" s="1985"/>
      <c r="G24" s="2214">
        <f>ROUND(SUM(G17:G23),0)</f>
        <v>264021275078</v>
      </c>
      <c r="H24" s="1985"/>
      <c r="I24" s="2214">
        <f>ROUND(SUM(I17:I23),0)</f>
        <v>92153880456</v>
      </c>
      <c r="J24" s="1985"/>
      <c r="K24" s="2214">
        <f>ROUND(SUM(K17:K23),0)</f>
        <v>-3392652</v>
      </c>
      <c r="L24" s="1985"/>
      <c r="M24" s="2214">
        <f>ROUND(SUM(M17:M23),0)</f>
        <v>732673655</v>
      </c>
      <c r="N24" s="1990"/>
      <c r="O24" s="2214">
        <f>ROUND(SUM(O17:O23),0)</f>
        <v>160173362431</v>
      </c>
      <c r="P24" s="1985"/>
      <c r="Q24" s="2214">
        <f>ROUND(SUM(Q17:Q23),0)</f>
        <v>367655286296</v>
      </c>
      <c r="R24" s="2068"/>
      <c r="S24" s="2214">
        <f>ROUND(SUM(S17:S23), 0)</f>
        <v>160329583468</v>
      </c>
    </row>
    <row r="25" spans="1:19" s="458" customFormat="1">
      <c r="A25" s="1982"/>
      <c r="B25" s="1980"/>
      <c r="C25" s="1980"/>
      <c r="D25" s="1975"/>
      <c r="E25" s="1987"/>
      <c r="F25" s="1985"/>
      <c r="G25" s="1985"/>
      <c r="H25" s="1985"/>
      <c r="I25" s="1987"/>
      <c r="J25" s="1985"/>
      <c r="K25" s="1987"/>
      <c r="L25" s="1985"/>
      <c r="M25" s="1987"/>
      <c r="N25" s="1987"/>
      <c r="O25" s="1987"/>
      <c r="P25" s="1985"/>
      <c r="Q25" s="1987"/>
      <c r="R25" s="2068"/>
      <c r="S25" s="1987"/>
    </row>
    <row r="26" spans="1:19" s="458" customFormat="1" ht="15.6">
      <c r="A26" s="1979" t="s">
        <v>294</v>
      </c>
      <c r="B26" s="1980"/>
      <c r="C26" s="1980"/>
      <c r="D26" s="1975"/>
      <c r="E26" s="1987"/>
      <c r="F26" s="1985"/>
      <c r="G26" s="1985"/>
      <c r="H26" s="1985"/>
      <c r="I26" s="1987"/>
      <c r="J26" s="1985"/>
      <c r="K26" s="1987"/>
      <c r="L26" s="1985"/>
      <c r="M26" s="1987"/>
      <c r="N26" s="1987"/>
      <c r="O26" s="1987"/>
      <c r="P26" s="1985"/>
      <c r="Q26" s="1987"/>
      <c r="R26" s="2068"/>
      <c r="S26" s="1987"/>
    </row>
    <row r="27" spans="1:19" s="458" customFormat="1">
      <c r="A27" s="1982"/>
      <c r="B27" s="1980" t="s">
        <v>295</v>
      </c>
      <c r="C27" s="1980">
        <v>0</v>
      </c>
      <c r="D27" s="1975"/>
      <c r="E27" s="2093">
        <v>5479505829</v>
      </c>
      <c r="F27" s="1985"/>
      <c r="G27" s="2093">
        <v>3083128000</v>
      </c>
      <c r="H27" s="1985"/>
      <c r="I27" s="2093">
        <v>3219465872</v>
      </c>
      <c r="J27" s="1985"/>
      <c r="K27" s="1988">
        <v>32000</v>
      </c>
      <c r="L27" s="1985"/>
      <c r="M27" s="2089">
        <v>0</v>
      </c>
      <c r="N27" s="2089"/>
      <c r="O27" s="2089">
        <v>2274605338</v>
      </c>
      <c r="P27" s="1985"/>
      <c r="Q27" s="2090">
        <v>3068594619</v>
      </c>
      <c r="R27" s="2068"/>
      <c r="S27" s="2091">
        <v>2274759397</v>
      </c>
    </row>
    <row r="28" spans="1:19" s="458" customFormat="1">
      <c r="A28" s="1982"/>
      <c r="B28" s="1980" t="s">
        <v>296</v>
      </c>
      <c r="C28" s="1980">
        <v>0</v>
      </c>
      <c r="D28" s="1975"/>
      <c r="E28" s="2093">
        <v>1121253800</v>
      </c>
      <c r="F28" s="1985"/>
      <c r="G28" s="2093">
        <v>1294409400</v>
      </c>
      <c r="H28" s="1985"/>
      <c r="I28" s="2093">
        <v>820424889</v>
      </c>
      <c r="J28" s="1985"/>
      <c r="K28" s="2093">
        <v>1636528</v>
      </c>
      <c r="L28" s="1985"/>
      <c r="M28" s="2089">
        <v>0</v>
      </c>
      <c r="N28" s="2089"/>
      <c r="O28" s="2089">
        <v>581575289</v>
      </c>
      <c r="P28" s="1985"/>
      <c r="Q28" s="2090">
        <v>1015299550</v>
      </c>
      <c r="R28" s="2068"/>
      <c r="S28" s="2091">
        <v>581518550.24000001</v>
      </c>
    </row>
    <row r="29" spans="1:19" s="458" customFormat="1">
      <c r="A29" s="1982"/>
      <c r="B29" s="1989" t="s">
        <v>297</v>
      </c>
      <c r="C29" s="1980">
        <v>0</v>
      </c>
      <c r="D29" s="1975"/>
      <c r="E29" s="2214">
        <f>ROUND(SUM(E27:E28),0)</f>
        <v>6600759629</v>
      </c>
      <c r="F29" s="1985"/>
      <c r="G29" s="2214">
        <f>ROUND(SUM(G27:G28),0)</f>
        <v>4377537400</v>
      </c>
      <c r="H29" s="1985"/>
      <c r="I29" s="2214">
        <f>ROUND(SUM(I27:I28),0)</f>
        <v>4039890761</v>
      </c>
      <c r="J29" s="1985"/>
      <c r="K29" s="2214">
        <f>ROUND(SUM(K27:K28),0)</f>
        <v>1668528</v>
      </c>
      <c r="L29" s="1985"/>
      <c r="M29" s="2214">
        <f>ROUND(SUM(M27:M28),0)</f>
        <v>0</v>
      </c>
      <c r="N29" s="1990"/>
      <c r="O29" s="2214">
        <f>ROUND(SUM(O27:O28),0)</f>
        <v>2856180627</v>
      </c>
      <c r="P29" s="1985"/>
      <c r="Q29" s="2214">
        <f>ROUND(SUM(Q27:Q28),0)</f>
        <v>4083894169</v>
      </c>
      <c r="R29" s="2068"/>
      <c r="S29" s="2214">
        <f>ROUND(SUM(S27:S28),0)</f>
        <v>2856277947</v>
      </c>
    </row>
    <row r="30" spans="1:19" s="458" customFormat="1">
      <c r="A30" s="1982"/>
      <c r="B30" s="1980"/>
      <c r="C30" s="1980"/>
      <c r="D30" s="1975"/>
      <c r="E30" s="1987"/>
      <c r="F30" s="1985"/>
      <c r="G30" s="1985"/>
      <c r="H30" s="1985"/>
      <c r="I30" s="1987"/>
      <c r="J30" s="1985"/>
      <c r="K30" s="1987"/>
      <c r="L30" s="1985"/>
      <c r="M30" s="1987"/>
      <c r="N30" s="1987"/>
      <c r="O30" s="1987"/>
      <c r="P30" s="1985"/>
      <c r="Q30" s="1987"/>
      <c r="R30" s="2068"/>
      <c r="S30" s="2090"/>
    </row>
    <row r="31" spans="1:19" s="458" customFormat="1" ht="15.6">
      <c r="A31" s="1979" t="s">
        <v>298</v>
      </c>
      <c r="B31" s="1980"/>
      <c r="C31" s="1980"/>
      <c r="D31" s="1975"/>
      <c r="E31" s="1987"/>
      <c r="F31" s="1985"/>
      <c r="G31" s="1985"/>
      <c r="H31" s="1985"/>
      <c r="I31" s="1987"/>
      <c r="J31" s="1985"/>
      <c r="K31" s="1987"/>
      <c r="L31" s="1985"/>
      <c r="M31" s="1987"/>
      <c r="N31" s="1987"/>
      <c r="O31" s="1987"/>
      <c r="P31" s="1985"/>
      <c r="Q31" s="1987"/>
      <c r="R31" s="2068"/>
      <c r="S31" s="1987"/>
    </row>
    <row r="32" spans="1:19" s="458" customFormat="1">
      <c r="A32" s="1982"/>
      <c r="B32" s="1980" t="s">
        <v>299</v>
      </c>
      <c r="C32" s="1980">
        <v>0</v>
      </c>
      <c r="D32" s="1975"/>
      <c r="E32" s="1984">
        <v>1406905</v>
      </c>
      <c r="F32" s="1985"/>
      <c r="G32" s="1991">
        <v>1836000</v>
      </c>
      <c r="H32" s="1985"/>
      <c r="I32" s="1984">
        <v>1385078</v>
      </c>
      <c r="J32" s="1985"/>
      <c r="K32" s="1988">
        <v>6000</v>
      </c>
      <c r="L32" s="1985"/>
      <c r="M32" s="2089">
        <v>0</v>
      </c>
      <c r="N32" s="2089"/>
      <c r="O32" s="2089">
        <v>274612.96000000002</v>
      </c>
      <c r="P32" s="1985"/>
      <c r="Q32" s="2090">
        <v>1589214</v>
      </c>
      <c r="R32" s="2068"/>
      <c r="S32" s="2097">
        <v>274612.96000000002</v>
      </c>
    </row>
    <row r="33" spans="1:19" s="458" customFormat="1">
      <c r="A33" s="1982"/>
      <c r="B33" s="1980" t="s">
        <v>300</v>
      </c>
      <c r="C33" s="1980">
        <v>0</v>
      </c>
      <c r="D33" s="1975"/>
      <c r="E33" s="1984">
        <v>4644756</v>
      </c>
      <c r="F33" s="1985"/>
      <c r="G33" s="1984">
        <v>106729000</v>
      </c>
      <c r="H33" s="1985"/>
      <c r="I33" s="1984">
        <v>3</v>
      </c>
      <c r="J33" s="1985"/>
      <c r="K33" s="1988">
        <v>1718124</v>
      </c>
      <c r="L33" s="1985"/>
      <c r="M33" s="2089">
        <v>0</v>
      </c>
      <c r="N33" s="2089"/>
      <c r="O33" s="2089">
        <v>107812412.73</v>
      </c>
      <c r="P33" s="1985"/>
      <c r="Q33" s="2090">
        <v>5279464</v>
      </c>
      <c r="R33" s="2068"/>
      <c r="S33" s="2091">
        <v>107813080.75</v>
      </c>
    </row>
    <row r="34" spans="1:19" s="458" customFormat="1">
      <c r="A34" s="1982"/>
      <c r="B34" s="1980" t="s">
        <v>301</v>
      </c>
      <c r="C34" s="1980">
        <v>0</v>
      </c>
      <c r="D34" s="1975"/>
      <c r="E34" s="1984">
        <v>2190547950</v>
      </c>
      <c r="F34" s="1985"/>
      <c r="G34" s="1984">
        <v>2931439900</v>
      </c>
      <c r="H34" s="1985"/>
      <c r="I34" s="1984">
        <v>567417269</v>
      </c>
      <c r="J34" s="1985"/>
      <c r="K34" s="1984">
        <v>0</v>
      </c>
      <c r="L34" s="1985"/>
      <c r="M34" s="2089">
        <v>0</v>
      </c>
      <c r="N34" s="2089"/>
      <c r="O34" s="2089">
        <v>3009788798.9299998</v>
      </c>
      <c r="P34" s="1985"/>
      <c r="Q34" s="2090">
        <v>1544781782</v>
      </c>
      <c r="R34" s="2068"/>
      <c r="S34" s="2091">
        <v>3009789198.9300003</v>
      </c>
    </row>
    <row r="35" spans="1:19" s="458" customFormat="1">
      <c r="A35" s="1982"/>
      <c r="B35" s="1989" t="s">
        <v>302</v>
      </c>
      <c r="C35" s="1980">
        <v>0</v>
      </c>
      <c r="D35" s="1975"/>
      <c r="E35" s="2214">
        <f>ROUND(SUM(E32:E34),0)</f>
        <v>2196599611</v>
      </c>
      <c r="F35" s="1985"/>
      <c r="G35" s="2214">
        <f>ROUND(SUM(G32:G34),0)</f>
        <v>3040004900</v>
      </c>
      <c r="H35" s="1985"/>
      <c r="I35" s="2214">
        <f>ROUND(SUM(I32:I34),0)</f>
        <v>568802350</v>
      </c>
      <c r="J35" s="1985"/>
      <c r="K35" s="2214">
        <f>ROUND(SUM(K32:K34),0)</f>
        <v>1724124</v>
      </c>
      <c r="L35" s="1985"/>
      <c r="M35" s="2214">
        <f>ROUND(SUM(M32:M34),0)</f>
        <v>0</v>
      </c>
      <c r="N35" s="1990"/>
      <c r="O35" s="2214">
        <f>ROUND(SUM(O32:O34),0)</f>
        <v>3117875825</v>
      </c>
      <c r="P35" s="1985"/>
      <c r="Q35" s="2214">
        <f>ROUND(SUM(Q32:Q34),0)</f>
        <v>1551650460</v>
      </c>
      <c r="R35" s="2068"/>
      <c r="S35" s="2214">
        <f>ROUND(SUM(S32:S34),0)</f>
        <v>3117876893</v>
      </c>
    </row>
    <row r="36" spans="1:19" s="458" customFormat="1">
      <c r="A36" s="1982"/>
      <c r="B36" s="1980"/>
      <c r="C36" s="1980"/>
      <c r="D36" s="1975"/>
      <c r="E36" s="1987"/>
      <c r="F36" s="1985"/>
      <c r="G36" s="1985"/>
      <c r="H36" s="1985"/>
      <c r="I36" s="1987"/>
      <c r="J36" s="1985"/>
      <c r="K36" s="1987"/>
      <c r="L36" s="1985"/>
      <c r="M36" s="1987"/>
      <c r="N36" s="1987"/>
      <c r="O36" s="1987"/>
      <c r="P36" s="1985"/>
      <c r="Q36" s="1992"/>
      <c r="R36" s="2068"/>
      <c r="S36" s="2215"/>
    </row>
    <row r="37" spans="1:19" s="458" customFormat="1" ht="17.399999999999999" customHeight="1" thickBot="1">
      <c r="A37" s="1979" t="s">
        <v>303</v>
      </c>
      <c r="B37" s="1980"/>
      <c r="C37" s="1980">
        <v>0</v>
      </c>
      <c r="D37" s="1975"/>
      <c r="E37" s="1993">
        <f>ROUND(SUM(E24+E29+E35), 0)</f>
        <v>364029332342</v>
      </c>
      <c r="F37" s="1994"/>
      <c r="G37" s="1993">
        <f>ROUND(SUM(G24+G29+G35), 0)</f>
        <v>271438817378</v>
      </c>
      <c r="H37" s="1994"/>
      <c r="I37" s="1993">
        <f>ROUND(SUM(I24+I29+I35), 0)</f>
        <v>96762573567</v>
      </c>
      <c r="J37" s="1994"/>
      <c r="K37" s="1993">
        <f>ROUND(SUM(K24+K29+K35), 0)</f>
        <v>0</v>
      </c>
      <c r="L37" s="1994"/>
      <c r="M37" s="1993">
        <f>ROUND(SUM(M24+M29+M35), 0)</f>
        <v>732673655</v>
      </c>
      <c r="N37" s="1995"/>
      <c r="O37" s="1993">
        <f>ROUND(SUM(O24+O29+O35), 0)</f>
        <v>166147418883</v>
      </c>
      <c r="P37" s="1994"/>
      <c r="Q37" s="1996">
        <f>ROUND(SUM(Q24+Q29+Q35), 0)</f>
        <v>373290830925</v>
      </c>
      <c r="R37" s="2068"/>
      <c r="S37" s="1996">
        <f>ROUND(SUM(S24+S29+S35), 0)</f>
        <v>166303738308</v>
      </c>
    </row>
    <row r="38" spans="1:19" s="458" customFormat="1" ht="18" thickTop="1">
      <c r="A38" s="1982"/>
      <c r="B38" s="1980"/>
      <c r="C38" s="1980"/>
      <c r="D38" s="1975"/>
      <c r="E38" s="1995"/>
      <c r="F38" s="1994"/>
      <c r="G38" s="1995"/>
      <c r="H38" s="1994"/>
      <c r="I38" s="1995"/>
      <c r="J38" s="1994"/>
      <c r="K38" s="1995"/>
      <c r="L38" s="1994"/>
      <c r="M38" s="1995"/>
      <c r="N38" s="1995"/>
      <c r="O38" s="1995"/>
      <c r="P38" s="1994"/>
      <c r="Q38" s="2098"/>
      <c r="R38" s="1994"/>
      <c r="S38" s="2098"/>
    </row>
    <row r="39" spans="1:19" s="464" customFormat="1" ht="15">
      <c r="A39" s="2099" t="s">
        <v>270</v>
      </c>
      <c r="B39" s="2069" t="s">
        <v>305</v>
      </c>
      <c r="C39" s="2069"/>
      <c r="D39" s="2069"/>
      <c r="E39" s="2069"/>
      <c r="F39" s="2069"/>
      <c r="G39" s="2069"/>
      <c r="H39" s="2069"/>
      <c r="I39" s="2069"/>
      <c r="J39" s="2069"/>
      <c r="K39" s="2069"/>
      <c r="L39" s="2069"/>
      <c r="M39" s="2069"/>
      <c r="N39" s="2069"/>
      <c r="O39" s="2069"/>
      <c r="P39" s="2069"/>
      <c r="Q39" s="2069"/>
      <c r="R39" s="2069"/>
      <c r="S39" s="2069"/>
    </row>
    <row r="40" spans="1:19">
      <c r="A40" s="2099" t="s">
        <v>304</v>
      </c>
      <c r="B40" s="2069" t="s">
        <v>307</v>
      </c>
      <c r="C40" s="2069"/>
      <c r="D40" s="2069"/>
      <c r="E40" s="2069"/>
      <c r="F40" s="2069"/>
      <c r="G40" s="2069"/>
      <c r="H40" s="2069"/>
      <c r="I40" s="2069"/>
      <c r="J40" s="2069"/>
      <c r="K40" s="2069"/>
      <c r="L40" s="2069"/>
      <c r="M40" s="2069"/>
      <c r="N40" s="2069"/>
      <c r="O40" s="2069"/>
      <c r="P40" s="2069"/>
      <c r="Q40" s="2069"/>
      <c r="R40" s="2069"/>
      <c r="S40" s="2069"/>
    </row>
    <row r="48" spans="1:19">
      <c r="Q48" s="468"/>
    </row>
  </sheetData>
  <mergeCells count="5">
    <mergeCell ref="A3:H3"/>
    <mergeCell ref="A4:H4"/>
    <mergeCell ref="A5:H5"/>
    <mergeCell ref="A6:H6"/>
    <mergeCell ref="A7:H7"/>
  </mergeCells>
  <printOptions horizontalCentered="1"/>
  <pageMargins left="0.4" right="0.5" top="0.95" bottom="0.25" header="0.3" footer="0.25"/>
  <pageSetup scale="41" firstPageNumber="80" fitToHeight="0" orientation="landscape" useFirstPageNumber="1" r:id="rId1"/>
  <headerFooter scaleWithDoc="0">
    <oddFooter>&amp;R&amp;8&amp;P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3"/>
  <sheetViews>
    <sheetView showGridLines="0" showOutlineSymbols="0" zoomScale="70" zoomScaleNormal="70" zoomScaleSheetLayoutView="55" workbookViewId="0"/>
  </sheetViews>
  <sheetFormatPr defaultColWidth="8.90625" defaultRowHeight="17.399999999999999"/>
  <cols>
    <col min="1" max="1" width="4.1796875" style="526" customWidth="1"/>
    <col min="2" max="2" width="58.6328125" style="526" customWidth="1"/>
    <col min="3" max="3" width="0.81640625" style="526" customWidth="1"/>
    <col min="4" max="4" width="2.36328125" style="524" customWidth="1"/>
    <col min="5" max="5" width="20.81640625" style="526" customWidth="1"/>
    <col min="6" max="6" width="2.36328125" style="524" customWidth="1"/>
    <col min="7" max="7" width="20.81640625" style="524" customWidth="1"/>
    <col min="8" max="8" width="2.453125" style="524" customWidth="1"/>
    <col min="9" max="9" width="20.81640625" style="526" customWidth="1"/>
    <col min="10" max="10" width="2.36328125" style="524" customWidth="1"/>
    <col min="11" max="11" width="20.81640625" style="526" customWidth="1"/>
    <col min="12" max="12" width="2.36328125" style="524" customWidth="1"/>
    <col min="13" max="13" width="20.81640625" style="526" customWidth="1"/>
    <col min="14" max="14" width="2.81640625" style="526" customWidth="1"/>
    <col min="15" max="15" width="20.81640625" style="526" customWidth="1"/>
    <col min="16" max="16" width="2.36328125" style="524" customWidth="1"/>
    <col min="17" max="17" width="20.81640625" style="526" customWidth="1"/>
    <col min="18" max="18" width="2.36328125" style="524" customWidth="1"/>
    <col min="19" max="19" width="20.81640625" style="526" customWidth="1"/>
    <col min="20" max="16384" width="8.90625" style="526"/>
  </cols>
  <sheetData>
    <row r="1" spans="1:19">
      <c r="A1" s="1472" t="s">
        <v>1343</v>
      </c>
    </row>
    <row r="3" spans="1:19" s="472" customFormat="1" ht="21">
      <c r="A3" s="2321" t="s">
        <v>0</v>
      </c>
      <c r="B3" s="2321"/>
      <c r="C3" s="2321"/>
      <c r="D3" s="2321"/>
      <c r="E3" s="2321"/>
      <c r="F3" s="2321"/>
      <c r="G3" s="2321"/>
      <c r="H3" s="2321"/>
      <c r="I3" s="1888"/>
      <c r="J3" s="469"/>
      <c r="K3" s="1888"/>
      <c r="L3" s="469"/>
      <c r="M3" s="1888"/>
      <c r="N3" s="1888"/>
      <c r="O3" s="1888"/>
      <c r="P3" s="469"/>
      <c r="Q3" s="469"/>
      <c r="R3" s="469"/>
      <c r="S3" s="471" t="s">
        <v>308</v>
      </c>
    </row>
    <row r="4" spans="1:19" s="472" customFormat="1" ht="21">
      <c r="A4" s="2327" t="s">
        <v>309</v>
      </c>
      <c r="B4" s="2327"/>
      <c r="C4" s="2327"/>
      <c r="D4" s="2327"/>
      <c r="E4" s="2327"/>
      <c r="F4" s="2327"/>
      <c r="G4" s="2327"/>
      <c r="H4" s="2327"/>
      <c r="I4" s="1888"/>
      <c r="J4" s="469"/>
      <c r="K4" s="1888"/>
      <c r="L4" s="469"/>
      <c r="M4" s="1888"/>
      <c r="N4" s="1888"/>
      <c r="O4" s="1888"/>
      <c r="P4" s="469"/>
      <c r="Q4" s="469"/>
      <c r="R4" s="469"/>
      <c r="S4" s="1888"/>
    </row>
    <row r="5" spans="1:19" s="472" customFormat="1" ht="21">
      <c r="A5" s="2327" t="s">
        <v>2303</v>
      </c>
      <c r="B5" s="2327"/>
      <c r="C5" s="2327"/>
      <c r="D5" s="2327"/>
      <c r="E5" s="2327"/>
      <c r="F5" s="2327"/>
      <c r="G5" s="2327"/>
      <c r="H5" s="2327"/>
      <c r="I5" s="1888"/>
      <c r="J5" s="469"/>
      <c r="K5" s="1888"/>
      <c r="L5" s="469"/>
      <c r="M5" s="1888"/>
      <c r="N5" s="1888"/>
      <c r="O5" s="1888"/>
      <c r="P5" s="469"/>
      <c r="Q5" s="469"/>
      <c r="R5" s="469"/>
      <c r="S5" s="470"/>
    </row>
    <row r="6" spans="1:19" s="472" customFormat="1" ht="21">
      <c r="A6" s="2321" t="s">
        <v>2490</v>
      </c>
      <c r="B6" s="2321"/>
      <c r="C6" s="2321"/>
      <c r="D6" s="2321"/>
      <c r="E6" s="2321"/>
      <c r="F6" s="2321"/>
      <c r="G6" s="2321"/>
      <c r="H6" s="2321"/>
      <c r="I6" s="1888"/>
      <c r="J6" s="1888"/>
      <c r="K6" s="1888"/>
      <c r="L6" s="1888"/>
      <c r="M6" s="1888"/>
      <c r="N6" s="1888"/>
      <c r="O6" s="1888"/>
      <c r="P6" s="1888"/>
      <c r="Q6" s="1888"/>
      <c r="R6" s="1888"/>
      <c r="S6" s="1888"/>
    </row>
    <row r="7" spans="1:19" s="475" customFormat="1" ht="15.6">
      <c r="A7" s="473"/>
      <c r="B7" s="473"/>
      <c r="C7" s="473"/>
      <c r="D7" s="474"/>
      <c r="F7" s="474"/>
      <c r="G7" s="474"/>
      <c r="H7" s="474"/>
      <c r="I7" s="473"/>
      <c r="J7" s="474"/>
      <c r="L7" s="474"/>
      <c r="P7" s="474"/>
      <c r="R7" s="474"/>
    </row>
    <row r="8" spans="1:19" s="475" customFormat="1" ht="15.6">
      <c r="D8" s="474"/>
      <c r="F8" s="474"/>
      <c r="G8" s="474"/>
      <c r="H8" s="474"/>
      <c r="I8" s="473"/>
      <c r="J8" s="474"/>
      <c r="L8" s="474"/>
      <c r="P8" s="474"/>
      <c r="R8" s="474"/>
    </row>
    <row r="9" spans="1:19" s="475" customFormat="1" ht="15.6">
      <c r="D9" s="474"/>
      <c r="F9" s="474"/>
      <c r="G9" s="474"/>
      <c r="H9" s="474"/>
      <c r="I9" s="476"/>
      <c r="J9" s="474"/>
      <c r="L9" s="474"/>
      <c r="M9" s="477" t="s">
        <v>275</v>
      </c>
      <c r="N9" s="477"/>
      <c r="O9" s="477"/>
      <c r="P9" s="477"/>
      <c r="Q9" s="478"/>
      <c r="R9" s="474"/>
    </row>
    <row r="10" spans="1:19" s="475" customFormat="1" ht="15.6">
      <c r="D10" s="474"/>
      <c r="F10" s="474"/>
      <c r="G10"/>
      <c r="H10" s="474"/>
      <c r="I10" s="478"/>
      <c r="J10" s="474"/>
      <c r="L10" s="474"/>
      <c r="N10" s="1893"/>
      <c r="O10"/>
      <c r="P10" s="474"/>
      <c r="Q10" s="478" t="s">
        <v>2304</v>
      </c>
      <c r="R10" s="1892"/>
    </row>
    <row r="11" spans="1:19" s="475" customFormat="1" ht="15.6">
      <c r="A11" s="479"/>
      <c r="B11" s="479"/>
      <c r="C11" s="479"/>
      <c r="D11" s="474"/>
      <c r="E11" s="478" t="s">
        <v>277</v>
      </c>
      <c r="F11" s="474"/>
      <c r="G11" s="478" t="s">
        <v>276</v>
      </c>
      <c r="H11" s="474"/>
      <c r="I11" s="478" t="s">
        <v>279</v>
      </c>
      <c r="J11" s="474"/>
      <c r="K11" s="478" t="s">
        <v>280</v>
      </c>
      <c r="L11" s="480"/>
      <c r="M11" s="481" t="s">
        <v>281</v>
      </c>
      <c r="N11" s="1893"/>
      <c r="O11" s="1893" t="s">
        <v>2305</v>
      </c>
      <c r="P11" s="474"/>
      <c r="Q11" s="478" t="s">
        <v>277</v>
      </c>
      <c r="R11" s="1892"/>
      <c r="S11" s="478" t="s">
        <v>2305</v>
      </c>
    </row>
    <row r="12" spans="1:19" s="475" customFormat="1" ht="15.6">
      <c r="A12" s="479"/>
      <c r="B12" s="479"/>
      <c r="C12" s="479"/>
      <c r="D12" s="474"/>
      <c r="E12" s="478" t="s">
        <v>282</v>
      </c>
      <c r="F12" s="474"/>
      <c r="G12" s="478" t="s">
        <v>278</v>
      </c>
      <c r="H12" s="474"/>
      <c r="I12" s="478" t="s">
        <v>277</v>
      </c>
      <c r="J12" s="474"/>
      <c r="K12" s="478" t="s">
        <v>283</v>
      </c>
      <c r="L12" s="480"/>
      <c r="M12" s="481" t="s">
        <v>2488</v>
      </c>
      <c r="N12" s="1893"/>
      <c r="O12" s="1894" t="s">
        <v>2440</v>
      </c>
      <c r="P12" s="474"/>
      <c r="Q12" s="478" t="s">
        <v>282</v>
      </c>
      <c r="R12" s="1892"/>
      <c r="S12" s="482" t="s">
        <v>2440</v>
      </c>
    </row>
    <row r="13" spans="1:19" s="475" customFormat="1" ht="15.6">
      <c r="A13" s="483"/>
      <c r="B13" s="483"/>
      <c r="C13" s="483"/>
      <c r="D13" s="484"/>
      <c r="E13" s="1709" t="s">
        <v>2455</v>
      </c>
      <c r="F13" s="484"/>
      <c r="G13" s="1709" t="s">
        <v>2489</v>
      </c>
      <c r="H13" s="484"/>
      <c r="I13" s="1895" t="s">
        <v>284</v>
      </c>
      <c r="J13" s="484"/>
      <c r="K13" s="1895" t="s">
        <v>2365</v>
      </c>
      <c r="L13" s="485"/>
      <c r="M13" s="1898" t="s">
        <v>2366</v>
      </c>
      <c r="N13" s="1998"/>
      <c r="O13" s="1896" t="s">
        <v>2306</v>
      </c>
      <c r="P13" s="474"/>
      <c r="Q13" s="1709" t="s">
        <v>2456</v>
      </c>
      <c r="R13" s="1892"/>
      <c r="S13" s="1895" t="s">
        <v>285</v>
      </c>
    </row>
    <row r="14" spans="1:19" s="475" customFormat="1" ht="15">
      <c r="A14" s="486"/>
      <c r="B14" s="486"/>
      <c r="C14" s="486"/>
      <c r="D14" s="474"/>
      <c r="E14" s="487"/>
      <c r="F14" s="474"/>
      <c r="G14" s="474"/>
      <c r="H14" s="474"/>
      <c r="I14" s="487"/>
      <c r="J14" s="474"/>
      <c r="K14" s="487"/>
      <c r="L14" s="484"/>
      <c r="M14" s="487"/>
      <c r="N14" s="495"/>
      <c r="O14" s="495"/>
      <c r="P14" s="474"/>
      <c r="Q14" s="487"/>
      <c r="R14" s="1892"/>
      <c r="S14" s="487"/>
    </row>
    <row r="15" spans="1:19" s="475" customFormat="1">
      <c r="A15" s="488" t="s">
        <v>310</v>
      </c>
      <c r="B15" s="479"/>
      <c r="C15" s="479"/>
      <c r="D15" s="474"/>
      <c r="F15" s="489"/>
      <c r="G15" s="474"/>
      <c r="H15" s="489"/>
      <c r="J15" s="489"/>
      <c r="L15" s="489"/>
      <c r="M15" s="96"/>
      <c r="N15" s="96"/>
      <c r="O15" s="96"/>
      <c r="P15" s="489"/>
      <c r="R15" s="1892"/>
    </row>
    <row r="16" spans="1:19" s="475" customFormat="1" ht="15">
      <c r="A16" s="479"/>
      <c r="B16" s="479"/>
      <c r="C16" s="479"/>
      <c r="D16" s="474"/>
      <c r="F16" s="489"/>
      <c r="G16" s="474"/>
      <c r="H16" s="489"/>
      <c r="J16" s="489"/>
      <c r="L16" s="489"/>
      <c r="M16" s="490"/>
      <c r="N16" s="490"/>
      <c r="O16" s="490"/>
      <c r="P16" s="489"/>
      <c r="Q16" s="491"/>
      <c r="R16" s="1892"/>
      <c r="S16" s="491"/>
    </row>
    <row r="17" spans="1:19" s="495" customFormat="1" ht="15">
      <c r="A17" s="492"/>
      <c r="B17" s="523" t="s">
        <v>311</v>
      </c>
      <c r="C17" s="493">
        <v>0</v>
      </c>
      <c r="D17" s="494"/>
      <c r="E17" s="2100">
        <v>374780</v>
      </c>
      <c r="F17" s="502"/>
      <c r="G17" s="502">
        <v>4344000</v>
      </c>
      <c r="H17" s="502"/>
      <c r="I17" s="2101">
        <v>186682.75</v>
      </c>
      <c r="J17" s="2100"/>
      <c r="K17" s="2102">
        <v>161501</v>
      </c>
      <c r="L17" s="502"/>
      <c r="M17" s="2103">
        <v>0</v>
      </c>
      <c r="N17" s="2100"/>
      <c r="O17" s="2102">
        <v>4534350</v>
      </c>
      <c r="P17" s="502"/>
      <c r="Q17" s="2100">
        <f t="shared" ref="Q17:Q48" si="0">ROUND(+SUM(E17)+SUM(G17)-SUM(I17)+SUM(K17) +SUM(M17)-SUM(O17),0)</f>
        <v>159248</v>
      </c>
      <c r="R17" s="2104"/>
      <c r="S17" s="2102">
        <v>4534350</v>
      </c>
    </row>
    <row r="18" spans="1:19" s="495" customFormat="1" ht="15.6">
      <c r="A18" s="492"/>
      <c r="B18" s="523" t="s">
        <v>312</v>
      </c>
      <c r="C18" s="493">
        <v>0</v>
      </c>
      <c r="D18" s="484"/>
      <c r="E18" s="503">
        <v>49858577</v>
      </c>
      <c r="F18" s="503"/>
      <c r="G18" s="503">
        <v>134119000</v>
      </c>
      <c r="H18" s="503"/>
      <c r="I18" s="2105">
        <v>57365</v>
      </c>
      <c r="J18" s="503"/>
      <c r="K18" s="2106">
        <v>1548750</v>
      </c>
      <c r="L18" s="536"/>
      <c r="M18" s="519">
        <v>0</v>
      </c>
      <c r="N18" s="503"/>
      <c r="O18" s="2106">
        <v>126358188</v>
      </c>
      <c r="P18" s="503"/>
      <c r="Q18" s="503">
        <f t="shared" si="0"/>
        <v>59110774</v>
      </c>
      <c r="R18" s="1910"/>
      <c r="S18" s="2106">
        <v>126345953</v>
      </c>
    </row>
    <row r="19" spans="1:19" s="495" customFormat="1" ht="15.6">
      <c r="A19" s="486"/>
      <c r="B19" s="523" t="s">
        <v>313</v>
      </c>
      <c r="C19" s="493">
        <v>0</v>
      </c>
      <c r="D19" s="500"/>
      <c r="E19" s="503">
        <v>34317812</v>
      </c>
      <c r="F19" s="562"/>
      <c r="G19" s="505">
        <v>64699000</v>
      </c>
      <c r="H19" s="562"/>
      <c r="I19" s="2105">
        <v>1585891</v>
      </c>
      <c r="J19" s="536"/>
      <c r="K19" s="2106">
        <v>990853</v>
      </c>
      <c r="L19" s="536"/>
      <c r="M19" s="519">
        <v>0</v>
      </c>
      <c r="N19" s="503"/>
      <c r="O19" s="2106">
        <v>65359030</v>
      </c>
      <c r="P19" s="536"/>
      <c r="Q19" s="503">
        <f t="shared" si="0"/>
        <v>33062744</v>
      </c>
      <c r="R19" s="2107"/>
      <c r="S19" s="2106">
        <v>65349508</v>
      </c>
    </row>
    <row r="20" spans="1:19" s="495" customFormat="1" ht="15">
      <c r="A20" s="486"/>
      <c r="B20" s="523" t="s">
        <v>414</v>
      </c>
      <c r="C20" s="493">
        <v>0</v>
      </c>
      <c r="D20" s="502"/>
      <c r="E20" s="503">
        <v>0</v>
      </c>
      <c r="F20" s="503"/>
      <c r="G20" s="503">
        <v>13313000</v>
      </c>
      <c r="H20" s="503"/>
      <c r="I20" s="2105">
        <v>0</v>
      </c>
      <c r="J20" s="503"/>
      <c r="K20" s="2106">
        <v>122000</v>
      </c>
      <c r="L20" s="503"/>
      <c r="M20" s="519">
        <v>0</v>
      </c>
      <c r="N20" s="503"/>
      <c r="O20" s="2106">
        <v>10842586</v>
      </c>
      <c r="P20" s="503"/>
      <c r="Q20" s="503">
        <f t="shared" si="0"/>
        <v>2592414</v>
      </c>
      <c r="R20" s="1910"/>
      <c r="S20" s="2106">
        <v>10842586</v>
      </c>
    </row>
    <row r="21" spans="1:19" s="495" customFormat="1" ht="15">
      <c r="A21" s="486"/>
      <c r="B21" s="523" t="s">
        <v>314</v>
      </c>
      <c r="C21" s="493">
        <v>0</v>
      </c>
      <c r="D21" s="502"/>
      <c r="E21" s="503">
        <v>6536168</v>
      </c>
      <c r="F21" s="503"/>
      <c r="G21" s="462">
        <v>52350000</v>
      </c>
      <c r="H21" s="503"/>
      <c r="I21" s="503">
        <v>650655</v>
      </c>
      <c r="J21" s="503"/>
      <c r="K21" s="2106">
        <v>5218500</v>
      </c>
      <c r="L21" s="503"/>
      <c r="M21" s="519">
        <v>0</v>
      </c>
      <c r="N21" s="503"/>
      <c r="O21" s="2106">
        <v>31774250</v>
      </c>
      <c r="P21" s="503"/>
      <c r="Q21" s="503">
        <f t="shared" si="0"/>
        <v>31679763</v>
      </c>
      <c r="R21" s="1910"/>
      <c r="S21" s="2106">
        <v>31774250</v>
      </c>
    </row>
    <row r="22" spans="1:19" s="495" customFormat="1" ht="15">
      <c r="A22" s="486"/>
      <c r="B22" s="523" t="s">
        <v>315</v>
      </c>
      <c r="C22" s="493">
        <v>0</v>
      </c>
      <c r="D22" s="502"/>
      <c r="E22" s="503">
        <v>8567944</v>
      </c>
      <c r="F22" s="503"/>
      <c r="G22" s="503">
        <v>45434000</v>
      </c>
      <c r="H22" s="503"/>
      <c r="I22" s="2105">
        <v>782826</v>
      </c>
      <c r="J22" s="503"/>
      <c r="K22" s="2106">
        <v>34000</v>
      </c>
      <c r="L22" s="503"/>
      <c r="M22" s="519">
        <v>0</v>
      </c>
      <c r="N22" s="503"/>
      <c r="O22" s="2106">
        <v>42831607</v>
      </c>
      <c r="P22" s="503"/>
      <c r="Q22" s="503">
        <f t="shared" si="0"/>
        <v>10421511</v>
      </c>
      <c r="R22" s="1910"/>
      <c r="S22" s="2106">
        <v>42831607</v>
      </c>
    </row>
    <row r="23" spans="1:19" s="495" customFormat="1" ht="15">
      <c r="A23" s="486"/>
      <c r="B23" s="523" t="s">
        <v>316</v>
      </c>
      <c r="C23" s="493">
        <v>0</v>
      </c>
      <c r="D23" s="484"/>
      <c r="E23" s="503">
        <v>9228203</v>
      </c>
      <c r="F23" s="503"/>
      <c r="G23" s="503">
        <v>29778000</v>
      </c>
      <c r="H23" s="503"/>
      <c r="I23" s="2105">
        <v>8396351</v>
      </c>
      <c r="J23" s="503"/>
      <c r="K23" s="2106">
        <v>0</v>
      </c>
      <c r="L23" s="503"/>
      <c r="M23" s="519">
        <v>0</v>
      </c>
      <c r="N23" s="503"/>
      <c r="O23" s="2106">
        <v>22118083</v>
      </c>
      <c r="P23" s="503"/>
      <c r="Q23" s="503">
        <f t="shared" si="0"/>
        <v>8491769</v>
      </c>
      <c r="R23" s="1910"/>
      <c r="S23" s="2106">
        <v>22118083</v>
      </c>
    </row>
    <row r="24" spans="1:19" s="495" customFormat="1" ht="15.6">
      <c r="A24" s="483"/>
      <c r="B24" s="523" t="s">
        <v>317</v>
      </c>
      <c r="C24" s="493">
        <v>0</v>
      </c>
      <c r="D24" s="484"/>
      <c r="E24" s="503">
        <v>716179196</v>
      </c>
      <c r="F24" s="503"/>
      <c r="G24" s="503">
        <v>2226362927</v>
      </c>
      <c r="H24" s="503"/>
      <c r="I24" s="2105">
        <v>38213720</v>
      </c>
      <c r="J24" s="503"/>
      <c r="K24" s="2106">
        <v>6675806</v>
      </c>
      <c r="L24" s="503"/>
      <c r="M24" s="519">
        <v>0</v>
      </c>
      <c r="N24" s="503"/>
      <c r="O24" s="2106">
        <v>1923326247</v>
      </c>
      <c r="P24" s="503"/>
      <c r="Q24" s="503">
        <f t="shared" si="0"/>
        <v>987677962</v>
      </c>
      <c r="R24" s="1910"/>
      <c r="S24" s="2106">
        <v>1923106494</v>
      </c>
    </row>
    <row r="25" spans="1:19" s="495" customFormat="1" ht="15">
      <c r="B25" s="523" t="s">
        <v>318</v>
      </c>
      <c r="C25" s="493">
        <v>0</v>
      </c>
      <c r="D25" s="502"/>
      <c r="E25" s="503">
        <v>366144300</v>
      </c>
      <c r="F25" s="505"/>
      <c r="G25" s="2139">
        <v>1479078000</v>
      </c>
      <c r="H25" s="505"/>
      <c r="I25" s="2105">
        <v>974783</v>
      </c>
      <c r="J25" s="503"/>
      <c r="K25" s="2106">
        <v>6940233</v>
      </c>
      <c r="L25" s="505"/>
      <c r="M25" s="519">
        <v>0</v>
      </c>
      <c r="N25" s="503"/>
      <c r="O25" s="2106">
        <v>1431757059</v>
      </c>
      <c r="P25" s="505"/>
      <c r="Q25" s="503">
        <f t="shared" si="0"/>
        <v>419430691</v>
      </c>
      <c r="R25" s="1901"/>
      <c r="S25" s="2106">
        <v>1431757059</v>
      </c>
    </row>
    <row r="26" spans="1:19" s="495" customFormat="1" ht="15">
      <c r="B26" s="523" t="s">
        <v>319</v>
      </c>
      <c r="C26" s="493">
        <v>0</v>
      </c>
      <c r="D26" s="502"/>
      <c r="E26" s="503">
        <v>3252793</v>
      </c>
      <c r="F26" s="505"/>
      <c r="G26" s="505">
        <v>14533000</v>
      </c>
      <c r="H26" s="505"/>
      <c r="I26" s="2105">
        <v>2441147</v>
      </c>
      <c r="J26" s="503"/>
      <c r="K26" s="2106">
        <v>164345</v>
      </c>
      <c r="L26" s="505"/>
      <c r="M26" s="519">
        <v>0</v>
      </c>
      <c r="N26" s="503"/>
      <c r="O26" s="2106">
        <v>12618030</v>
      </c>
      <c r="P26" s="505"/>
      <c r="Q26" s="503">
        <f t="shared" si="0"/>
        <v>2890961</v>
      </c>
      <c r="R26" s="1901"/>
      <c r="S26" s="2106">
        <v>12614849</v>
      </c>
    </row>
    <row r="27" spans="1:19" s="495" customFormat="1" ht="15">
      <c r="B27" s="523" t="s">
        <v>320</v>
      </c>
      <c r="C27" s="493">
        <v>0</v>
      </c>
      <c r="D27" s="502"/>
      <c r="E27" s="503">
        <v>618492</v>
      </c>
      <c r="F27" s="503"/>
      <c r="G27" s="503">
        <v>2894000</v>
      </c>
      <c r="H27" s="503"/>
      <c r="I27" s="2105">
        <v>551201</v>
      </c>
      <c r="J27" s="503"/>
      <c r="K27" s="2106">
        <v>61000</v>
      </c>
      <c r="L27" s="503"/>
      <c r="M27" s="519">
        <v>0</v>
      </c>
      <c r="N27" s="503"/>
      <c r="O27" s="2106">
        <v>2431385</v>
      </c>
      <c r="P27" s="503"/>
      <c r="Q27" s="503">
        <f t="shared" si="0"/>
        <v>590906</v>
      </c>
      <c r="R27" s="1910"/>
      <c r="S27" s="2106">
        <v>2431385</v>
      </c>
    </row>
    <row r="28" spans="1:19" s="495" customFormat="1" ht="15">
      <c r="A28" s="486"/>
      <c r="B28" s="523" t="s">
        <v>321</v>
      </c>
      <c r="C28" s="493">
        <v>0</v>
      </c>
      <c r="D28" s="502"/>
      <c r="E28" s="503">
        <v>158900246</v>
      </c>
      <c r="F28" s="503"/>
      <c r="G28" s="503">
        <v>2681571000</v>
      </c>
      <c r="H28" s="503"/>
      <c r="I28" s="2105">
        <v>61755933</v>
      </c>
      <c r="J28" s="503"/>
      <c r="K28" s="2106">
        <v>13077000</v>
      </c>
      <c r="L28" s="503"/>
      <c r="M28" s="519">
        <v>0</v>
      </c>
      <c r="N28" s="503"/>
      <c r="O28" s="2106">
        <v>2643809107</v>
      </c>
      <c r="P28" s="503"/>
      <c r="Q28" s="503">
        <f t="shared" si="0"/>
        <v>147983206</v>
      </c>
      <c r="R28" s="1910"/>
      <c r="S28" s="2106">
        <v>2643691650</v>
      </c>
    </row>
    <row r="29" spans="1:19" s="495" customFormat="1" ht="15">
      <c r="A29" s="486"/>
      <c r="B29" s="523" t="s">
        <v>322</v>
      </c>
      <c r="C29" s="493">
        <v>0</v>
      </c>
      <c r="D29" s="484"/>
      <c r="E29" s="503">
        <v>100033585</v>
      </c>
      <c r="F29" s="503"/>
      <c r="G29" s="503">
        <v>195649000</v>
      </c>
      <c r="H29" s="503"/>
      <c r="I29" s="2105">
        <v>4303603</v>
      </c>
      <c r="J29" s="503"/>
      <c r="K29" s="2106">
        <v>1161586</v>
      </c>
      <c r="L29" s="503"/>
      <c r="M29" s="519">
        <v>0</v>
      </c>
      <c r="N29" s="503"/>
      <c r="O29" s="2106">
        <v>163221339</v>
      </c>
      <c r="P29" s="503"/>
      <c r="Q29" s="503">
        <f t="shared" si="0"/>
        <v>129319229</v>
      </c>
      <c r="R29" s="1910"/>
      <c r="S29" s="2106">
        <v>163221339</v>
      </c>
    </row>
    <row r="30" spans="1:19" s="495" customFormat="1" ht="15">
      <c r="A30" s="486"/>
      <c r="B30" s="523" t="s">
        <v>323</v>
      </c>
      <c r="C30" s="493">
        <v>0</v>
      </c>
      <c r="D30" s="502"/>
      <c r="E30" s="503">
        <v>101784972</v>
      </c>
      <c r="F30" s="503"/>
      <c r="G30" s="519">
        <v>0</v>
      </c>
      <c r="H30" s="503"/>
      <c r="I30" s="462">
        <v>0</v>
      </c>
      <c r="J30" s="503"/>
      <c r="K30" s="2106">
        <v>0</v>
      </c>
      <c r="L30" s="503"/>
      <c r="M30" s="519">
        <v>0</v>
      </c>
      <c r="N30" s="503"/>
      <c r="O30" s="2106">
        <v>0</v>
      </c>
      <c r="P30" s="503"/>
      <c r="Q30" s="503">
        <f t="shared" si="0"/>
        <v>101784972</v>
      </c>
      <c r="R30" s="1910"/>
      <c r="S30" s="2106">
        <v>0</v>
      </c>
    </row>
    <row r="31" spans="1:19" s="512" customFormat="1" ht="15.6">
      <c r="A31" s="508"/>
      <c r="B31" s="523" t="s">
        <v>324</v>
      </c>
      <c r="C31" s="493">
        <v>0</v>
      </c>
      <c r="D31" s="509"/>
      <c r="E31" s="503">
        <v>187879990</v>
      </c>
      <c r="F31" s="510"/>
      <c r="G31" s="511">
        <v>74692000</v>
      </c>
      <c r="H31" s="510"/>
      <c r="I31" s="2105">
        <v>1601533</v>
      </c>
      <c r="J31" s="510"/>
      <c r="K31" s="2106">
        <v>-5529000</v>
      </c>
      <c r="L31" s="510"/>
      <c r="M31" s="519">
        <v>0</v>
      </c>
      <c r="N31" s="503"/>
      <c r="O31" s="2106">
        <v>72001643</v>
      </c>
      <c r="P31" s="510"/>
      <c r="Q31" s="503">
        <f t="shared" si="0"/>
        <v>183439814</v>
      </c>
      <c r="R31" s="1902"/>
      <c r="S31" s="2106">
        <v>72001643</v>
      </c>
    </row>
    <row r="32" spans="1:19" s="512" customFormat="1" ht="15.6">
      <c r="A32" s="508"/>
      <c r="B32" s="523" t="s">
        <v>325</v>
      </c>
      <c r="C32" s="493">
        <v>0</v>
      </c>
      <c r="D32" s="509"/>
      <c r="E32" s="503">
        <v>23238206815</v>
      </c>
      <c r="F32" s="510"/>
      <c r="G32" s="511">
        <v>23107617850</v>
      </c>
      <c r="H32" s="510"/>
      <c r="I32" s="2105">
        <v>20841746380</v>
      </c>
      <c r="J32" s="503"/>
      <c r="K32" s="2106">
        <v>-116710373</v>
      </c>
      <c r="L32" s="510"/>
      <c r="M32" s="503">
        <v>1000000</v>
      </c>
      <c r="N32" s="503"/>
      <c r="O32" s="2106">
        <v>23172354656</v>
      </c>
      <c r="P32" s="510"/>
      <c r="Q32" s="503">
        <f t="shared" si="0"/>
        <v>2216013256</v>
      </c>
      <c r="R32" s="1902"/>
      <c r="S32" s="2106">
        <v>23172344456</v>
      </c>
    </row>
    <row r="33" spans="1:19" s="512" customFormat="1" ht="15.6">
      <c r="A33" s="508"/>
      <c r="B33" s="523" t="s">
        <v>326</v>
      </c>
      <c r="C33" s="493">
        <v>0</v>
      </c>
      <c r="D33" s="513"/>
      <c r="E33" s="503">
        <v>3378407</v>
      </c>
      <c r="F33" s="510"/>
      <c r="G33" s="511">
        <v>8482000</v>
      </c>
      <c r="H33" s="510"/>
      <c r="I33" s="2105">
        <v>1211701</v>
      </c>
      <c r="J33" s="503"/>
      <c r="K33" s="2106">
        <v>77000</v>
      </c>
      <c r="L33" s="510"/>
      <c r="M33" s="519">
        <v>0</v>
      </c>
      <c r="N33" s="503"/>
      <c r="O33" s="2106">
        <v>7083885</v>
      </c>
      <c r="P33" s="536"/>
      <c r="Q33" s="503">
        <f t="shared" si="0"/>
        <v>3641821</v>
      </c>
      <c r="R33" s="2107"/>
      <c r="S33" s="2106">
        <v>7083885</v>
      </c>
    </row>
    <row r="34" spans="1:19" s="512" customFormat="1" ht="15.6">
      <c r="A34" s="516"/>
      <c r="B34" s="523" t="s">
        <v>327</v>
      </c>
      <c r="C34" s="493">
        <v>0</v>
      </c>
      <c r="D34" s="486"/>
      <c r="E34" s="503">
        <v>72710284</v>
      </c>
      <c r="F34" s="510"/>
      <c r="G34" s="511">
        <v>23537000</v>
      </c>
      <c r="H34" s="510"/>
      <c r="I34" s="2105">
        <v>802708</v>
      </c>
      <c r="J34" s="503"/>
      <c r="K34" s="2106">
        <v>-1174000</v>
      </c>
      <c r="L34" s="510"/>
      <c r="M34" s="519">
        <v>32816000</v>
      </c>
      <c r="N34" s="503"/>
      <c r="O34" s="2106">
        <v>31129010</v>
      </c>
      <c r="P34" s="503"/>
      <c r="Q34" s="503">
        <f t="shared" si="0"/>
        <v>95957566</v>
      </c>
      <c r="R34" s="1910"/>
      <c r="S34" s="2106">
        <v>31129010</v>
      </c>
    </row>
    <row r="35" spans="1:19" s="512" customFormat="1" ht="15.6">
      <c r="A35" s="516"/>
      <c r="B35" s="523" t="s">
        <v>328</v>
      </c>
      <c r="C35" s="493">
        <v>0</v>
      </c>
      <c r="D35" s="517"/>
      <c r="E35" s="503">
        <v>67070659</v>
      </c>
      <c r="F35" s="510"/>
      <c r="G35" s="511">
        <v>116054000</v>
      </c>
      <c r="H35" s="510"/>
      <c r="I35" s="2105">
        <v>10148825</v>
      </c>
      <c r="J35" s="503"/>
      <c r="K35" s="2106">
        <v>1896476</v>
      </c>
      <c r="L35" s="510"/>
      <c r="M35" s="519">
        <v>0</v>
      </c>
      <c r="N35" s="503"/>
      <c r="O35" s="2106">
        <v>92278557</v>
      </c>
      <c r="P35" s="503"/>
      <c r="Q35" s="503">
        <f t="shared" si="0"/>
        <v>82593753</v>
      </c>
      <c r="R35" s="1910"/>
      <c r="S35" s="2106">
        <v>92278905</v>
      </c>
    </row>
    <row r="36" spans="1:19" s="512" customFormat="1" ht="15.6">
      <c r="A36" s="516"/>
      <c r="B36" s="523" t="s">
        <v>329</v>
      </c>
      <c r="C36" s="493">
        <v>0</v>
      </c>
      <c r="D36" s="517"/>
      <c r="E36" s="503">
        <v>4620162</v>
      </c>
      <c r="F36" s="510"/>
      <c r="G36" s="511">
        <v>17854000</v>
      </c>
      <c r="H36" s="510"/>
      <c r="I36" s="2105">
        <v>4356325</v>
      </c>
      <c r="J36" s="503"/>
      <c r="K36" s="2106">
        <v>-15218</v>
      </c>
      <c r="L36" s="510"/>
      <c r="M36" s="519">
        <v>0</v>
      </c>
      <c r="N36" s="503"/>
      <c r="O36" s="2106">
        <v>14653435</v>
      </c>
      <c r="P36" s="503"/>
      <c r="Q36" s="503">
        <f t="shared" si="0"/>
        <v>3449184</v>
      </c>
      <c r="R36" s="1910"/>
      <c r="S36" s="2106">
        <v>14653176</v>
      </c>
    </row>
    <row r="37" spans="1:19" s="512" customFormat="1" ht="15.6">
      <c r="A37" s="516"/>
      <c r="B37" s="523" t="s">
        <v>330</v>
      </c>
      <c r="C37" s="493">
        <v>0</v>
      </c>
      <c r="D37" s="517"/>
      <c r="E37" s="503">
        <v>82600</v>
      </c>
      <c r="F37" s="510"/>
      <c r="G37" s="2108">
        <v>0</v>
      </c>
      <c r="H37" s="510"/>
      <c r="I37" s="462">
        <v>0</v>
      </c>
      <c r="J37" s="503"/>
      <c r="K37" s="2106">
        <v>0</v>
      </c>
      <c r="L37" s="510"/>
      <c r="M37" s="519">
        <v>0</v>
      </c>
      <c r="N37" s="503"/>
      <c r="O37" s="2106">
        <v>0</v>
      </c>
      <c r="P37" s="503"/>
      <c r="Q37" s="503">
        <f t="shared" si="0"/>
        <v>82600</v>
      </c>
      <c r="R37" s="1910"/>
      <c r="S37" s="2106">
        <v>0</v>
      </c>
    </row>
    <row r="38" spans="1:19" s="475" customFormat="1" ht="15">
      <c r="B38" s="523" t="s">
        <v>2368</v>
      </c>
      <c r="C38" s="493">
        <v>0</v>
      </c>
      <c r="D38" s="474"/>
      <c r="E38" s="503">
        <v>1648723</v>
      </c>
      <c r="F38" s="2139"/>
      <c r="G38" s="2108">
        <v>0</v>
      </c>
      <c r="H38" s="2139"/>
      <c r="I38" s="462">
        <v>0</v>
      </c>
      <c r="J38" s="503"/>
      <c r="K38" s="2106">
        <v>0</v>
      </c>
      <c r="L38" s="2139"/>
      <c r="M38" s="519">
        <v>0</v>
      </c>
      <c r="N38" s="503"/>
      <c r="O38" s="2106">
        <v>8759</v>
      </c>
      <c r="P38" s="2139"/>
      <c r="Q38" s="503">
        <f t="shared" si="0"/>
        <v>1639964</v>
      </c>
      <c r="R38" s="2109"/>
      <c r="S38" s="2106">
        <v>8759</v>
      </c>
    </row>
    <row r="39" spans="1:19" s="512" customFormat="1" ht="15.6">
      <c r="A39" s="516"/>
      <c r="B39" s="523" t="s">
        <v>331</v>
      </c>
      <c r="C39" s="493">
        <v>0</v>
      </c>
      <c r="D39" s="517"/>
      <c r="E39" s="503">
        <v>20866661</v>
      </c>
      <c r="F39" s="510"/>
      <c r="G39" s="511">
        <v>169502000</v>
      </c>
      <c r="H39" s="510"/>
      <c r="I39" s="2105">
        <v>14351008</v>
      </c>
      <c r="J39" s="503"/>
      <c r="K39" s="2106">
        <v>273345</v>
      </c>
      <c r="L39" s="510"/>
      <c r="M39" s="519">
        <v>0</v>
      </c>
      <c r="N39" s="503"/>
      <c r="O39" s="2106">
        <v>153855669</v>
      </c>
      <c r="P39" s="503"/>
      <c r="Q39" s="503">
        <f t="shared" si="0"/>
        <v>22435329</v>
      </c>
      <c r="R39" s="1910"/>
      <c r="S39" s="2106">
        <v>153855669</v>
      </c>
    </row>
    <row r="40" spans="1:19" s="512" customFormat="1" ht="15.6">
      <c r="A40" s="516"/>
      <c r="B40" s="523" t="s">
        <v>332</v>
      </c>
      <c r="C40" s="493">
        <v>0</v>
      </c>
      <c r="D40" s="517"/>
      <c r="E40" s="503">
        <v>30440</v>
      </c>
      <c r="F40" s="510"/>
      <c r="G40" s="511">
        <v>38000</v>
      </c>
      <c r="H40" s="510"/>
      <c r="I40" s="2105">
        <v>30549</v>
      </c>
      <c r="J40" s="503"/>
      <c r="K40" s="2106">
        <v>0</v>
      </c>
      <c r="L40" s="510"/>
      <c r="M40" s="519">
        <v>0</v>
      </c>
      <c r="N40" s="503"/>
      <c r="O40" s="2106">
        <v>9045</v>
      </c>
      <c r="P40" s="503"/>
      <c r="Q40" s="503">
        <f t="shared" si="0"/>
        <v>28846</v>
      </c>
      <c r="R40" s="1910"/>
      <c r="S40" s="2106">
        <v>9045</v>
      </c>
    </row>
    <row r="41" spans="1:19" s="512" customFormat="1" ht="15.6">
      <c r="A41" s="516"/>
      <c r="B41" s="523" t="s">
        <v>333</v>
      </c>
      <c r="C41" s="493">
        <v>0</v>
      </c>
      <c r="D41" s="517"/>
      <c r="E41" s="503">
        <v>0</v>
      </c>
      <c r="F41" s="510"/>
      <c r="G41" s="511">
        <v>166000</v>
      </c>
      <c r="H41" s="510"/>
      <c r="I41" s="2108">
        <v>0</v>
      </c>
      <c r="J41" s="503"/>
      <c r="K41" s="2106">
        <v>0</v>
      </c>
      <c r="L41" s="510"/>
      <c r="M41" s="519">
        <v>0</v>
      </c>
      <c r="N41" s="503"/>
      <c r="O41" s="2106">
        <v>166000</v>
      </c>
      <c r="P41" s="503"/>
      <c r="Q41" s="503">
        <f t="shared" si="0"/>
        <v>0</v>
      </c>
      <c r="R41" s="1910"/>
      <c r="S41" s="2106">
        <v>166000</v>
      </c>
    </row>
    <row r="42" spans="1:19" s="495" customFormat="1" ht="15">
      <c r="B42" s="523" t="s">
        <v>334</v>
      </c>
      <c r="C42" s="493">
        <v>0</v>
      </c>
      <c r="D42" s="484"/>
      <c r="E42" s="503">
        <v>43866352346</v>
      </c>
      <c r="F42" s="503"/>
      <c r="G42" s="2139">
        <v>38104227254</v>
      </c>
      <c r="H42" s="503"/>
      <c r="I42" s="2105">
        <v>386103344.63999999</v>
      </c>
      <c r="J42" s="503"/>
      <c r="K42" s="2106">
        <v>-371762608</v>
      </c>
      <c r="L42" s="503"/>
      <c r="M42" s="519">
        <v>0</v>
      </c>
      <c r="N42" s="503"/>
      <c r="O42" s="2106">
        <v>14469823095</v>
      </c>
      <c r="P42" s="503"/>
      <c r="Q42" s="503">
        <f t="shared" si="0"/>
        <v>66742890552</v>
      </c>
      <c r="R42" s="1910"/>
      <c r="S42" s="2106">
        <v>14469493329</v>
      </c>
    </row>
    <row r="43" spans="1:19" s="495" customFormat="1" ht="15">
      <c r="B43" s="523" t="s">
        <v>335</v>
      </c>
      <c r="C43" s="493">
        <v>0</v>
      </c>
      <c r="D43" s="484"/>
      <c r="E43" s="503">
        <v>522819195</v>
      </c>
      <c r="F43" s="503"/>
      <c r="G43" s="503">
        <v>1135176000</v>
      </c>
      <c r="H43" s="503"/>
      <c r="I43" s="2105">
        <v>89964399</v>
      </c>
      <c r="J43" s="503"/>
      <c r="K43" s="2106">
        <v>1500000</v>
      </c>
      <c r="L43" s="503"/>
      <c r="M43" s="519">
        <v>0</v>
      </c>
      <c r="N43" s="503"/>
      <c r="O43" s="2106">
        <v>957598931</v>
      </c>
      <c r="P43" s="503"/>
      <c r="Q43" s="503">
        <f t="shared" si="0"/>
        <v>611931865</v>
      </c>
      <c r="R43" s="1910"/>
      <c r="S43" s="2106">
        <v>957504476</v>
      </c>
    </row>
    <row r="44" spans="1:19" s="495" customFormat="1" ht="15">
      <c r="B44" s="523" t="s">
        <v>336</v>
      </c>
      <c r="C44" s="493">
        <v>0</v>
      </c>
      <c r="D44" s="484"/>
      <c r="E44" s="503">
        <v>757532177</v>
      </c>
      <c r="F44" s="503"/>
      <c r="G44" s="503">
        <v>154300000</v>
      </c>
      <c r="H44" s="503"/>
      <c r="I44" s="2105">
        <v>2155464</v>
      </c>
      <c r="J44" s="503"/>
      <c r="K44" s="2106">
        <v>800283</v>
      </c>
      <c r="L44" s="503"/>
      <c r="M44" s="519">
        <v>0</v>
      </c>
      <c r="N44" s="503"/>
      <c r="O44" s="2106">
        <v>6640380</v>
      </c>
      <c r="P44" s="503"/>
      <c r="Q44" s="503">
        <f t="shared" si="0"/>
        <v>903836616</v>
      </c>
      <c r="R44" s="1910"/>
      <c r="S44" s="2106">
        <v>6640380</v>
      </c>
    </row>
    <row r="45" spans="1:19" s="495" customFormat="1" ht="15">
      <c r="B45" s="523" t="s">
        <v>337</v>
      </c>
      <c r="C45" s="493">
        <v>0</v>
      </c>
      <c r="D45" s="484"/>
      <c r="E45" s="503">
        <v>64793259</v>
      </c>
      <c r="F45" s="503"/>
      <c r="G45" s="503">
        <v>17782000</v>
      </c>
      <c r="H45" s="503"/>
      <c r="I45" s="2105">
        <v>4744606</v>
      </c>
      <c r="J45" s="503"/>
      <c r="K45" s="2106">
        <v>2898196</v>
      </c>
      <c r="L45" s="503"/>
      <c r="M45" s="519">
        <v>0</v>
      </c>
      <c r="N45" s="503"/>
      <c r="O45" s="2106">
        <v>14679431</v>
      </c>
      <c r="P45" s="503"/>
      <c r="Q45" s="503">
        <f t="shared" si="0"/>
        <v>66049418</v>
      </c>
      <c r="R45" s="1910"/>
      <c r="S45" s="2106">
        <v>14678533</v>
      </c>
    </row>
    <row r="46" spans="1:19" s="495" customFormat="1" ht="15">
      <c r="B46" s="523" t="s">
        <v>338</v>
      </c>
      <c r="C46" s="493">
        <v>0</v>
      </c>
      <c r="D46" s="484"/>
      <c r="E46" s="503">
        <v>932264</v>
      </c>
      <c r="F46" s="503"/>
      <c r="G46" s="503">
        <v>321000</v>
      </c>
      <c r="H46" s="503"/>
      <c r="I46" s="2105">
        <v>102050</v>
      </c>
      <c r="J46" s="503"/>
      <c r="K46" s="2106">
        <v>0</v>
      </c>
      <c r="L46" s="503"/>
      <c r="M46" s="519">
        <v>0</v>
      </c>
      <c r="N46" s="503"/>
      <c r="O46" s="2106">
        <v>224860</v>
      </c>
      <c r="P46" s="503"/>
      <c r="Q46" s="503">
        <f t="shared" si="0"/>
        <v>926354</v>
      </c>
      <c r="R46" s="1910"/>
      <c r="S46" s="2106">
        <v>224860</v>
      </c>
    </row>
    <row r="47" spans="1:19" s="495" customFormat="1" ht="15">
      <c r="B47" s="523" t="s">
        <v>339</v>
      </c>
      <c r="C47" s="493">
        <v>0</v>
      </c>
      <c r="D47" s="484"/>
      <c r="E47" s="503">
        <v>2025892</v>
      </c>
      <c r="F47" s="503"/>
      <c r="G47" s="503">
        <v>12010000</v>
      </c>
      <c r="H47" s="503"/>
      <c r="I47" s="2105">
        <v>1777531</v>
      </c>
      <c r="J47" s="503"/>
      <c r="K47" s="2106">
        <v>250000</v>
      </c>
      <c r="L47" s="503"/>
      <c r="M47" s="519">
        <v>0</v>
      </c>
      <c r="N47" s="503"/>
      <c r="O47" s="2106">
        <v>10381674</v>
      </c>
      <c r="P47" s="503"/>
      <c r="Q47" s="503">
        <f t="shared" si="0"/>
        <v>2126687</v>
      </c>
      <c r="R47" s="1910"/>
      <c r="S47" s="2106">
        <v>10381674</v>
      </c>
    </row>
    <row r="48" spans="1:19" s="475" customFormat="1" ht="15">
      <c r="B48" s="523" t="s">
        <v>340</v>
      </c>
      <c r="C48" s="493">
        <v>0</v>
      </c>
      <c r="D48" s="494"/>
      <c r="E48" s="503">
        <v>9076673</v>
      </c>
      <c r="F48" s="2139"/>
      <c r="G48" s="2139">
        <v>567791000</v>
      </c>
      <c r="H48" s="505"/>
      <c r="I48" s="2105">
        <v>12851</v>
      </c>
      <c r="J48" s="503"/>
      <c r="K48" s="2106">
        <v>9856000</v>
      </c>
      <c r="L48" s="505"/>
      <c r="M48" s="519">
        <v>0</v>
      </c>
      <c r="N48" s="503"/>
      <c r="O48" s="2106">
        <v>548073832</v>
      </c>
      <c r="P48" s="505"/>
      <c r="Q48" s="503">
        <f t="shared" si="0"/>
        <v>38636990</v>
      </c>
      <c r="R48" s="1901"/>
      <c r="S48" s="2106">
        <v>548073832</v>
      </c>
    </row>
    <row r="49" spans="2:19" s="495" customFormat="1" ht="15">
      <c r="B49" s="523" t="s">
        <v>341</v>
      </c>
      <c r="C49" s="493">
        <v>0</v>
      </c>
      <c r="D49" s="484"/>
      <c r="E49" s="503">
        <v>261967</v>
      </c>
      <c r="F49" s="503"/>
      <c r="G49" s="503">
        <v>6944000</v>
      </c>
      <c r="H49" s="503"/>
      <c r="I49" s="2105">
        <v>345274</v>
      </c>
      <c r="J49" s="503"/>
      <c r="K49" s="2106">
        <v>540220</v>
      </c>
      <c r="L49" s="503"/>
      <c r="M49" s="519">
        <v>0</v>
      </c>
      <c r="N49" s="503"/>
      <c r="O49" s="2106">
        <v>7179439</v>
      </c>
      <c r="P49" s="503"/>
      <c r="Q49" s="503">
        <f t="shared" ref="Q49:Q80" si="1">ROUND(+SUM(E49)+SUM(G49)-SUM(I49)+SUM(K49) +SUM(M49)-SUM(O49),0)</f>
        <v>221474</v>
      </c>
      <c r="R49" s="1910"/>
      <c r="S49" s="2106">
        <v>7179439</v>
      </c>
    </row>
    <row r="50" spans="2:19" s="495" customFormat="1" ht="15">
      <c r="B50" s="523" t="s">
        <v>342</v>
      </c>
      <c r="C50" s="493">
        <v>0</v>
      </c>
      <c r="D50" s="484"/>
      <c r="E50" s="503">
        <v>5729044</v>
      </c>
      <c r="F50" s="503"/>
      <c r="G50" s="503">
        <v>15000000</v>
      </c>
      <c r="H50" s="503"/>
      <c r="I50" s="2105">
        <v>2055314</v>
      </c>
      <c r="J50" s="503"/>
      <c r="K50" s="2106">
        <v>0</v>
      </c>
      <c r="L50" s="503"/>
      <c r="M50" s="519">
        <v>0</v>
      </c>
      <c r="N50" s="503"/>
      <c r="O50" s="2106">
        <v>15495453</v>
      </c>
      <c r="P50" s="503"/>
      <c r="Q50" s="503">
        <f t="shared" si="1"/>
        <v>3178277</v>
      </c>
      <c r="R50" s="1910"/>
      <c r="S50" s="2106">
        <v>15571305</v>
      </c>
    </row>
    <row r="51" spans="2:19" s="475" customFormat="1" ht="15">
      <c r="B51" s="523" t="s">
        <v>343</v>
      </c>
      <c r="C51" s="493">
        <v>0</v>
      </c>
      <c r="D51" s="474"/>
      <c r="E51" s="503">
        <v>1341979</v>
      </c>
      <c r="F51" s="2139"/>
      <c r="G51" s="462">
        <v>5582000</v>
      </c>
      <c r="H51" s="2139"/>
      <c r="I51" s="2105">
        <v>1218513</v>
      </c>
      <c r="J51" s="503"/>
      <c r="K51" s="2106">
        <v>0</v>
      </c>
      <c r="L51" s="2139"/>
      <c r="M51" s="519">
        <v>0</v>
      </c>
      <c r="N51" s="503"/>
      <c r="O51" s="2106">
        <v>4876782</v>
      </c>
      <c r="P51" s="2139"/>
      <c r="Q51" s="503">
        <f t="shared" si="1"/>
        <v>828684</v>
      </c>
      <c r="R51" s="2109"/>
      <c r="S51" s="2106">
        <v>4876782</v>
      </c>
    </row>
    <row r="52" spans="2:19" s="475" customFormat="1" ht="15">
      <c r="B52" s="523" t="s">
        <v>344</v>
      </c>
      <c r="C52" s="493">
        <v>0</v>
      </c>
      <c r="D52" s="474"/>
      <c r="E52" s="503">
        <v>154310</v>
      </c>
      <c r="F52" s="2139"/>
      <c r="G52" s="462">
        <v>5584000</v>
      </c>
      <c r="H52" s="2139"/>
      <c r="I52" s="2105">
        <v>28055</v>
      </c>
      <c r="J52" s="503"/>
      <c r="K52" s="2106">
        <v>0</v>
      </c>
      <c r="L52" s="2139"/>
      <c r="M52" s="519">
        <v>0</v>
      </c>
      <c r="N52" s="503"/>
      <c r="O52" s="2106">
        <v>5504592</v>
      </c>
      <c r="P52" s="2139"/>
      <c r="Q52" s="503">
        <f t="shared" si="1"/>
        <v>205663</v>
      </c>
      <c r="R52" s="2109"/>
      <c r="S52" s="2106">
        <v>5504592</v>
      </c>
    </row>
    <row r="53" spans="2:19" s="495" customFormat="1" ht="15">
      <c r="B53" s="523" t="s">
        <v>345</v>
      </c>
      <c r="C53" s="493">
        <v>0</v>
      </c>
      <c r="D53" s="484"/>
      <c r="E53" s="503">
        <v>10207</v>
      </c>
      <c r="F53" s="503"/>
      <c r="G53" s="503">
        <v>30000</v>
      </c>
      <c r="H53" s="503"/>
      <c r="I53" s="2105">
        <v>10207</v>
      </c>
      <c r="J53" s="503"/>
      <c r="K53" s="2106">
        <v>0</v>
      </c>
      <c r="L53" s="503"/>
      <c r="M53" s="519">
        <v>0</v>
      </c>
      <c r="N53" s="503"/>
      <c r="O53" s="2106">
        <v>10268</v>
      </c>
      <c r="P53" s="503"/>
      <c r="Q53" s="503">
        <f t="shared" si="1"/>
        <v>19732</v>
      </c>
      <c r="R53" s="1910"/>
      <c r="S53" s="2106">
        <v>10268</v>
      </c>
    </row>
    <row r="54" spans="2:19" s="495" customFormat="1" ht="15">
      <c r="B54" s="523" t="s">
        <v>2369</v>
      </c>
      <c r="C54" s="493">
        <v>0</v>
      </c>
      <c r="D54" s="484"/>
      <c r="E54" s="503">
        <v>7786539</v>
      </c>
      <c r="F54" s="503"/>
      <c r="G54" s="503">
        <v>41855000</v>
      </c>
      <c r="H54" s="503"/>
      <c r="I54" s="2105">
        <v>6145552</v>
      </c>
      <c r="J54" s="503"/>
      <c r="K54" s="2106">
        <v>425000</v>
      </c>
      <c r="L54" s="503"/>
      <c r="M54" s="519">
        <v>0</v>
      </c>
      <c r="N54" s="503"/>
      <c r="O54" s="2106">
        <v>37237357</v>
      </c>
      <c r="P54" s="503"/>
      <c r="Q54" s="503">
        <f t="shared" si="1"/>
        <v>6683630</v>
      </c>
      <c r="R54" s="1910"/>
      <c r="S54" s="2106">
        <v>37222557</v>
      </c>
    </row>
    <row r="55" spans="2:19" s="475" customFormat="1" ht="15">
      <c r="B55" s="523" t="s">
        <v>347</v>
      </c>
      <c r="C55" s="493">
        <v>0</v>
      </c>
      <c r="D55" s="474"/>
      <c r="E55" s="503">
        <v>46340187</v>
      </c>
      <c r="F55" s="2139"/>
      <c r="G55" s="462">
        <v>12685000</v>
      </c>
      <c r="H55" s="2139"/>
      <c r="I55" s="2105">
        <v>22243408</v>
      </c>
      <c r="J55" s="503"/>
      <c r="K55" s="2106">
        <v>293000</v>
      </c>
      <c r="L55" s="2139"/>
      <c r="M55" s="519">
        <v>-150500</v>
      </c>
      <c r="N55" s="503"/>
      <c r="O55" s="2106">
        <v>15393303</v>
      </c>
      <c r="P55" s="2139"/>
      <c r="Q55" s="503">
        <f t="shared" si="1"/>
        <v>21530976</v>
      </c>
      <c r="R55" s="2109"/>
      <c r="S55" s="2106">
        <v>15392875</v>
      </c>
    </row>
    <row r="56" spans="2:19" s="475" customFormat="1" ht="15">
      <c r="B56" s="523" t="s">
        <v>348</v>
      </c>
      <c r="C56" s="493">
        <v>0</v>
      </c>
      <c r="D56" s="474"/>
      <c r="E56" s="503">
        <v>4058258</v>
      </c>
      <c r="F56" s="2139"/>
      <c r="G56" s="462">
        <v>102823000</v>
      </c>
      <c r="H56" s="2139"/>
      <c r="I56" s="2105">
        <v>1761993</v>
      </c>
      <c r="J56" s="503"/>
      <c r="K56" s="2106">
        <v>1101491</v>
      </c>
      <c r="L56" s="2139"/>
      <c r="M56" s="519">
        <v>0</v>
      </c>
      <c r="N56" s="503"/>
      <c r="O56" s="2106">
        <v>104149581</v>
      </c>
      <c r="P56" s="2139"/>
      <c r="Q56" s="503">
        <f t="shared" si="1"/>
        <v>2071175</v>
      </c>
      <c r="R56" s="2109"/>
      <c r="S56" s="2106">
        <v>104150741</v>
      </c>
    </row>
    <row r="57" spans="2:19" s="475" customFormat="1" ht="15">
      <c r="B57" s="523" t="s">
        <v>436</v>
      </c>
      <c r="C57" s="493">
        <v>0</v>
      </c>
      <c r="D57" s="474"/>
      <c r="E57" s="503">
        <v>8801373</v>
      </c>
      <c r="F57" s="2139"/>
      <c r="G57" s="503">
        <v>13009482</v>
      </c>
      <c r="H57" s="2139"/>
      <c r="I57" s="462">
        <v>0</v>
      </c>
      <c r="J57" s="503"/>
      <c r="K57" s="2106">
        <v>0</v>
      </c>
      <c r="L57" s="2139"/>
      <c r="M57" s="519">
        <v>0</v>
      </c>
      <c r="N57" s="503"/>
      <c r="O57" s="2106">
        <v>11976579</v>
      </c>
      <c r="P57" s="2139"/>
      <c r="Q57" s="503">
        <f t="shared" si="1"/>
        <v>9834276</v>
      </c>
      <c r="R57" s="2109"/>
      <c r="S57" s="2106">
        <v>11976579</v>
      </c>
    </row>
    <row r="58" spans="2:19" s="475" customFormat="1" ht="15">
      <c r="B58" s="523" t="s">
        <v>349</v>
      </c>
      <c r="C58" s="493">
        <v>0</v>
      </c>
      <c r="D58" s="474"/>
      <c r="E58" s="503">
        <v>54854273</v>
      </c>
      <c r="F58" s="2139"/>
      <c r="G58" s="2139">
        <v>109627381</v>
      </c>
      <c r="H58" s="2139"/>
      <c r="I58" s="1626">
        <v>0</v>
      </c>
      <c r="J58" s="503"/>
      <c r="K58" s="2106">
        <v>0</v>
      </c>
      <c r="L58" s="2139"/>
      <c r="M58" s="519">
        <v>0</v>
      </c>
      <c r="N58" s="503"/>
      <c r="O58" s="2106">
        <v>113704211</v>
      </c>
      <c r="P58" s="2139"/>
      <c r="Q58" s="503">
        <f t="shared" si="1"/>
        <v>50777443</v>
      </c>
      <c r="R58" s="2109"/>
      <c r="S58" s="2106">
        <v>113704211</v>
      </c>
    </row>
    <row r="59" spans="2:19" s="475" customFormat="1" ht="15">
      <c r="B59" s="523" t="s">
        <v>350</v>
      </c>
      <c r="C59" s="493">
        <v>0</v>
      </c>
      <c r="D59" s="474"/>
      <c r="E59" s="503">
        <v>63083567</v>
      </c>
      <c r="F59" s="2139"/>
      <c r="G59" s="2139">
        <v>94933303</v>
      </c>
      <c r="H59" s="2139"/>
      <c r="I59" s="2105">
        <v>9793</v>
      </c>
      <c r="J59" s="503"/>
      <c r="K59" s="2106">
        <v>0</v>
      </c>
      <c r="L59" s="2139"/>
      <c r="M59" s="519">
        <v>0</v>
      </c>
      <c r="N59" s="503"/>
      <c r="O59" s="2106">
        <v>98440287</v>
      </c>
      <c r="P59" s="2139"/>
      <c r="Q59" s="503">
        <f t="shared" si="1"/>
        <v>59566790</v>
      </c>
      <c r="R59" s="2109"/>
      <c r="S59" s="2106">
        <v>98438829</v>
      </c>
    </row>
    <row r="60" spans="2:19" s="475" customFormat="1" ht="15">
      <c r="B60" s="523" t="s">
        <v>351</v>
      </c>
      <c r="C60" s="493">
        <v>0</v>
      </c>
      <c r="D60" s="474"/>
      <c r="E60" s="503">
        <v>159045</v>
      </c>
      <c r="F60" s="2139"/>
      <c r="G60" s="462">
        <v>904635</v>
      </c>
      <c r="H60" s="2139"/>
      <c r="I60" s="2105">
        <v>167903</v>
      </c>
      <c r="J60" s="503"/>
      <c r="K60" s="2106">
        <v>0</v>
      </c>
      <c r="L60" s="2139"/>
      <c r="M60" s="519">
        <v>0</v>
      </c>
      <c r="N60" s="503"/>
      <c r="O60" s="2106">
        <v>785231</v>
      </c>
      <c r="P60" s="2139"/>
      <c r="Q60" s="503">
        <f t="shared" si="1"/>
        <v>110546</v>
      </c>
      <c r="R60" s="2109"/>
      <c r="S60" s="2106">
        <v>785231</v>
      </c>
    </row>
    <row r="61" spans="2:19" s="475" customFormat="1" ht="15">
      <c r="B61" s="523" t="s">
        <v>352</v>
      </c>
      <c r="C61" s="493">
        <v>0</v>
      </c>
      <c r="D61" s="474"/>
      <c r="E61" s="503">
        <v>2745</v>
      </c>
      <c r="F61" s="2139"/>
      <c r="G61" s="462">
        <v>0</v>
      </c>
      <c r="H61" s="2139"/>
      <c r="I61" s="2105">
        <v>2745</v>
      </c>
      <c r="J61" s="503"/>
      <c r="K61" s="2106">
        <v>0</v>
      </c>
      <c r="L61" s="2139"/>
      <c r="M61" s="519">
        <v>0</v>
      </c>
      <c r="N61" s="503"/>
      <c r="O61" s="2106">
        <v>0</v>
      </c>
      <c r="P61" s="2139"/>
      <c r="Q61" s="503">
        <f t="shared" si="1"/>
        <v>0</v>
      </c>
      <c r="R61" s="2109"/>
      <c r="S61" s="2106">
        <v>0</v>
      </c>
    </row>
    <row r="62" spans="2:19" s="475" customFormat="1" ht="15">
      <c r="B62" s="523" t="s">
        <v>353</v>
      </c>
      <c r="C62" s="493">
        <v>0</v>
      </c>
      <c r="D62" s="494"/>
      <c r="E62" s="503">
        <v>2368916</v>
      </c>
      <c r="F62" s="505"/>
      <c r="G62" s="2139">
        <v>20752000</v>
      </c>
      <c r="H62" s="505"/>
      <c r="I62" s="2105">
        <v>1160562</v>
      </c>
      <c r="J62" s="503"/>
      <c r="K62" s="2106">
        <v>553000</v>
      </c>
      <c r="L62" s="505"/>
      <c r="M62" s="519">
        <v>0</v>
      </c>
      <c r="N62" s="503"/>
      <c r="O62" s="2106">
        <v>20490918</v>
      </c>
      <c r="P62" s="505"/>
      <c r="Q62" s="503">
        <f t="shared" si="1"/>
        <v>2022436</v>
      </c>
      <c r="R62" s="1901"/>
      <c r="S62" s="2106">
        <v>20489066</v>
      </c>
    </row>
    <row r="63" spans="2:19" s="475" customFormat="1" ht="15">
      <c r="B63" s="523" t="s">
        <v>354</v>
      </c>
      <c r="C63" s="493">
        <v>0</v>
      </c>
      <c r="D63" s="474"/>
      <c r="E63" s="503">
        <v>126131218</v>
      </c>
      <c r="F63" s="2139"/>
      <c r="G63" s="462">
        <v>394778000</v>
      </c>
      <c r="H63" s="2139"/>
      <c r="I63" s="2105">
        <v>63826629</v>
      </c>
      <c r="J63" s="503"/>
      <c r="K63" s="2106">
        <v>32748185</v>
      </c>
      <c r="L63" s="2139"/>
      <c r="M63" s="519">
        <v>0</v>
      </c>
      <c r="N63" s="503"/>
      <c r="O63" s="2106">
        <v>297703687</v>
      </c>
      <c r="P63" s="2139"/>
      <c r="Q63" s="503">
        <f t="shared" si="1"/>
        <v>192127087</v>
      </c>
      <c r="R63" s="2109"/>
      <c r="S63" s="2106">
        <v>297703687</v>
      </c>
    </row>
    <row r="64" spans="2:19" s="475" customFormat="1" ht="15">
      <c r="B64" s="523" t="s">
        <v>355</v>
      </c>
      <c r="C64" s="493">
        <v>0</v>
      </c>
      <c r="D64" s="474"/>
      <c r="E64" s="503">
        <v>12525594</v>
      </c>
      <c r="F64" s="2139"/>
      <c r="G64" s="2139">
        <v>26254000</v>
      </c>
      <c r="H64" s="2139"/>
      <c r="I64" s="2105">
        <v>5243519</v>
      </c>
      <c r="J64" s="503"/>
      <c r="K64" s="2106">
        <v>0</v>
      </c>
      <c r="L64" s="2139"/>
      <c r="M64" s="519">
        <v>0</v>
      </c>
      <c r="N64" s="503"/>
      <c r="O64" s="2106">
        <v>24740177</v>
      </c>
      <c r="P64" s="2139"/>
      <c r="Q64" s="503">
        <f t="shared" si="1"/>
        <v>8795898</v>
      </c>
      <c r="R64" s="2109"/>
      <c r="S64" s="2106">
        <v>24734281</v>
      </c>
    </row>
    <row r="65" spans="1:19" s="495" customFormat="1" ht="15">
      <c r="B65" s="523" t="s">
        <v>356</v>
      </c>
      <c r="C65" s="493">
        <v>0</v>
      </c>
      <c r="D65" s="502"/>
      <c r="E65" s="503">
        <v>5707635300</v>
      </c>
      <c r="F65" s="505"/>
      <c r="G65" s="505">
        <v>9233560967</v>
      </c>
      <c r="H65" s="505"/>
      <c r="I65" s="2105">
        <v>4958468450</v>
      </c>
      <c r="J65" s="503"/>
      <c r="K65" s="2106">
        <v>1211982673</v>
      </c>
      <c r="L65" s="505"/>
      <c r="M65" s="2110">
        <v>638508155</v>
      </c>
      <c r="N65" s="503"/>
      <c r="O65" s="2106">
        <v>5547732113</v>
      </c>
      <c r="P65" s="505"/>
      <c r="Q65" s="503">
        <f t="shared" si="1"/>
        <v>6285486532</v>
      </c>
      <c r="R65" s="1901"/>
      <c r="S65" s="2106">
        <v>5583725446</v>
      </c>
    </row>
    <row r="66" spans="1:19" s="495" customFormat="1" ht="15">
      <c r="B66" s="523" t="s">
        <v>403</v>
      </c>
      <c r="C66" s="493">
        <v>0</v>
      </c>
      <c r="D66" s="474"/>
      <c r="E66" s="519">
        <v>7859</v>
      </c>
      <c r="F66" s="2139"/>
      <c r="G66" s="2139">
        <v>0</v>
      </c>
      <c r="H66" s="2139"/>
      <c r="I66" s="1626">
        <v>0</v>
      </c>
      <c r="J66" s="503"/>
      <c r="K66" s="2106">
        <v>0</v>
      </c>
      <c r="L66" s="2139"/>
      <c r="M66" s="519">
        <v>0</v>
      </c>
      <c r="N66" s="503"/>
      <c r="O66" s="2106">
        <v>0</v>
      </c>
      <c r="P66" s="2139"/>
      <c r="Q66" s="503">
        <f t="shared" si="1"/>
        <v>7859</v>
      </c>
      <c r="R66" s="2109"/>
      <c r="S66" s="2106">
        <v>0</v>
      </c>
    </row>
    <row r="67" spans="1:19" s="475" customFormat="1" ht="15">
      <c r="B67" s="523" t="s">
        <v>357</v>
      </c>
      <c r="C67" s="493">
        <v>0</v>
      </c>
      <c r="D67" s="494"/>
      <c r="E67" s="503">
        <v>1170204</v>
      </c>
      <c r="F67" s="505"/>
      <c r="G67" s="2139">
        <v>683500</v>
      </c>
      <c r="H67" s="505"/>
      <c r="I67" s="2105">
        <v>106667</v>
      </c>
      <c r="J67" s="503"/>
      <c r="K67" s="2106">
        <v>5931</v>
      </c>
      <c r="L67" s="505"/>
      <c r="M67" s="519">
        <v>0</v>
      </c>
      <c r="N67" s="503"/>
      <c r="O67" s="2106">
        <v>471094</v>
      </c>
      <c r="P67" s="505"/>
      <c r="Q67" s="503">
        <f t="shared" si="1"/>
        <v>1281874</v>
      </c>
      <c r="R67" s="1901"/>
      <c r="S67" s="2106">
        <v>471094</v>
      </c>
    </row>
    <row r="68" spans="1:19">
      <c r="A68" s="488"/>
      <c r="B68" s="523" t="s">
        <v>442</v>
      </c>
      <c r="C68" s="493">
        <v>0</v>
      </c>
      <c r="D68" s="517"/>
      <c r="E68" s="503">
        <v>1363095</v>
      </c>
      <c r="F68" s="510"/>
      <c r="G68" s="2111">
        <v>7946000</v>
      </c>
      <c r="H68" s="510"/>
      <c r="I68" s="2105">
        <v>829862</v>
      </c>
      <c r="J68" s="503"/>
      <c r="K68" s="2106">
        <v>0</v>
      </c>
      <c r="L68" s="510"/>
      <c r="M68" s="519">
        <v>0</v>
      </c>
      <c r="N68" s="503"/>
      <c r="O68" s="2106">
        <v>5700244</v>
      </c>
      <c r="P68" s="503"/>
      <c r="Q68" s="503">
        <f t="shared" si="1"/>
        <v>2778989</v>
      </c>
      <c r="R68" s="1910"/>
      <c r="S68" s="2106">
        <v>5700244</v>
      </c>
    </row>
    <row r="69" spans="1:19" s="475" customFormat="1">
      <c r="B69" s="2138" t="s">
        <v>358</v>
      </c>
      <c r="C69" s="523">
        <v>0</v>
      </c>
      <c r="D69" s="524"/>
      <c r="E69" s="503">
        <v>46158071</v>
      </c>
      <c r="F69" s="573"/>
      <c r="G69" s="2139">
        <v>132806000</v>
      </c>
      <c r="H69" s="573"/>
      <c r="I69" s="2105">
        <v>18316704</v>
      </c>
      <c r="J69" s="503"/>
      <c r="K69" s="2106">
        <v>2714849</v>
      </c>
      <c r="L69" s="573"/>
      <c r="M69" s="519">
        <v>0</v>
      </c>
      <c r="N69" s="503"/>
      <c r="O69" s="2106">
        <v>113057065</v>
      </c>
      <c r="P69" s="573"/>
      <c r="Q69" s="503">
        <f t="shared" si="1"/>
        <v>50305151</v>
      </c>
      <c r="R69" s="2112"/>
      <c r="S69" s="2106">
        <v>113057065</v>
      </c>
    </row>
    <row r="70" spans="1:19" s="475" customFormat="1" ht="15">
      <c r="B70" s="523" t="s">
        <v>359</v>
      </c>
      <c r="C70" s="493">
        <v>0</v>
      </c>
      <c r="D70" s="474"/>
      <c r="E70" s="503">
        <v>1539060416</v>
      </c>
      <c r="F70" s="2139"/>
      <c r="G70" s="462">
        <v>1753967500</v>
      </c>
      <c r="H70" s="2139"/>
      <c r="I70" s="2105">
        <v>800932666</v>
      </c>
      <c r="J70" s="503"/>
      <c r="K70" s="2106">
        <v>140500</v>
      </c>
      <c r="L70" s="2139"/>
      <c r="M70" s="519">
        <v>0</v>
      </c>
      <c r="N70" s="503"/>
      <c r="O70" s="2106">
        <v>583212030</v>
      </c>
      <c r="P70" s="2139"/>
      <c r="Q70" s="503">
        <f t="shared" si="1"/>
        <v>1909023720</v>
      </c>
      <c r="R70" s="2109"/>
      <c r="S70" s="2106">
        <v>583212030</v>
      </c>
    </row>
    <row r="71" spans="1:19" s="475" customFormat="1" ht="15">
      <c r="B71" s="523" t="s">
        <v>360</v>
      </c>
      <c r="C71" s="493">
        <v>0</v>
      </c>
      <c r="D71" s="474"/>
      <c r="E71" s="503">
        <v>1370901</v>
      </c>
      <c r="F71" s="2139"/>
      <c r="G71" s="462">
        <v>2613000</v>
      </c>
      <c r="H71" s="2139"/>
      <c r="I71" s="2105">
        <v>221628</v>
      </c>
      <c r="J71" s="503"/>
      <c r="K71" s="2106">
        <v>39220</v>
      </c>
      <c r="L71" s="2139"/>
      <c r="M71" s="519">
        <v>0</v>
      </c>
      <c r="N71" s="503"/>
      <c r="O71" s="2106">
        <v>2027100</v>
      </c>
      <c r="P71" s="2139"/>
      <c r="Q71" s="503">
        <f t="shared" si="1"/>
        <v>1774393</v>
      </c>
      <c r="R71" s="2109"/>
      <c r="S71" s="2106">
        <v>2027100</v>
      </c>
    </row>
    <row r="72" spans="1:19" s="475" customFormat="1" ht="15">
      <c r="B72" s="523" t="s">
        <v>2370</v>
      </c>
      <c r="C72" s="493">
        <v>0</v>
      </c>
      <c r="D72" s="474"/>
      <c r="E72" s="503">
        <v>459286875</v>
      </c>
      <c r="F72" s="2139"/>
      <c r="G72" s="462">
        <v>313936241</v>
      </c>
      <c r="H72" s="2139"/>
      <c r="I72" s="2105">
        <v>183648817.41999999</v>
      </c>
      <c r="J72" s="503"/>
      <c r="K72" s="2106">
        <v>5999000</v>
      </c>
      <c r="L72" s="2139"/>
      <c r="M72" s="519">
        <v>0</v>
      </c>
      <c r="N72" s="503"/>
      <c r="O72" s="2106">
        <v>127191548</v>
      </c>
      <c r="P72" s="2139"/>
      <c r="Q72" s="503">
        <f t="shared" si="1"/>
        <v>468381751</v>
      </c>
      <c r="R72" s="2109"/>
      <c r="S72" s="2106">
        <v>127191548</v>
      </c>
    </row>
    <row r="73" spans="1:19" s="475" customFormat="1" ht="15">
      <c r="B73" s="523" t="s">
        <v>362</v>
      </c>
      <c r="C73" s="493">
        <v>0</v>
      </c>
      <c r="D73" s="474"/>
      <c r="E73" s="503">
        <v>287173</v>
      </c>
      <c r="F73" s="2139"/>
      <c r="G73" s="503">
        <v>3600000</v>
      </c>
      <c r="H73" s="2139"/>
      <c r="I73" s="2105">
        <v>191886</v>
      </c>
      <c r="J73" s="503"/>
      <c r="K73" s="2106">
        <v>0</v>
      </c>
      <c r="L73" s="2139"/>
      <c r="M73" s="519">
        <v>0</v>
      </c>
      <c r="N73" s="503"/>
      <c r="O73" s="2106">
        <v>3268943</v>
      </c>
      <c r="P73" s="2139"/>
      <c r="Q73" s="503">
        <f t="shared" si="1"/>
        <v>426344</v>
      </c>
      <c r="R73" s="2109"/>
      <c r="S73" s="2106">
        <v>3268943</v>
      </c>
    </row>
    <row r="74" spans="1:19" s="475" customFormat="1" ht="15">
      <c r="B74" s="493" t="s">
        <v>363</v>
      </c>
      <c r="C74" s="493">
        <v>0</v>
      </c>
      <c r="D74" s="474"/>
      <c r="E74" s="497">
        <v>6200</v>
      </c>
      <c r="F74" s="520"/>
      <c r="G74" s="521">
        <v>0</v>
      </c>
      <c r="H74" s="520"/>
      <c r="I74" s="496">
        <v>0</v>
      </c>
      <c r="J74" s="497"/>
      <c r="K74" s="496">
        <v>0</v>
      </c>
      <c r="L74" s="520"/>
      <c r="M74" s="521">
        <v>0</v>
      </c>
      <c r="N74" s="497"/>
      <c r="O74" s="2113">
        <v>0</v>
      </c>
      <c r="P74" s="520"/>
      <c r="Q74" s="497">
        <f t="shared" si="1"/>
        <v>6200</v>
      </c>
      <c r="R74" s="1904"/>
      <c r="S74" s="2113">
        <v>0</v>
      </c>
    </row>
    <row r="75" spans="1:19" s="495" customFormat="1" ht="15">
      <c r="B75" s="493" t="s">
        <v>364</v>
      </c>
      <c r="C75" s="493">
        <v>0</v>
      </c>
      <c r="D75" s="502"/>
      <c r="E75" s="497">
        <v>3492701</v>
      </c>
      <c r="F75" s="498"/>
      <c r="G75" s="2114">
        <v>162722000</v>
      </c>
      <c r="H75" s="498"/>
      <c r="I75" s="2113">
        <v>1554593</v>
      </c>
      <c r="J75" s="497"/>
      <c r="K75" s="2113">
        <v>4246967</v>
      </c>
      <c r="L75" s="497"/>
      <c r="M75" s="521">
        <v>0</v>
      </c>
      <c r="N75" s="497"/>
      <c r="O75" s="2113">
        <v>165582107</v>
      </c>
      <c r="P75" s="497"/>
      <c r="Q75" s="497">
        <f t="shared" si="1"/>
        <v>3324968</v>
      </c>
      <c r="R75" s="1899"/>
      <c r="S75" s="2113">
        <v>165582128</v>
      </c>
    </row>
    <row r="76" spans="1:19" s="475" customFormat="1" ht="15">
      <c r="B76" s="493" t="s">
        <v>365</v>
      </c>
      <c r="C76" s="493">
        <v>0</v>
      </c>
      <c r="D76" s="474"/>
      <c r="E76" s="497">
        <v>20732950</v>
      </c>
      <c r="F76" s="520"/>
      <c r="G76" s="520">
        <v>625828000</v>
      </c>
      <c r="H76" s="520"/>
      <c r="I76" s="2113">
        <v>5678972</v>
      </c>
      <c r="J76" s="497"/>
      <c r="K76" s="2113">
        <v>53817952</v>
      </c>
      <c r="L76" s="520"/>
      <c r="M76" s="521">
        <v>0</v>
      </c>
      <c r="N76" s="497"/>
      <c r="O76" s="2113">
        <v>652542188</v>
      </c>
      <c r="P76" s="520"/>
      <c r="Q76" s="497">
        <f t="shared" si="1"/>
        <v>42157742</v>
      </c>
      <c r="R76" s="1904"/>
      <c r="S76" s="2113">
        <v>652546593</v>
      </c>
    </row>
    <row r="77" spans="1:19" s="475" customFormat="1" ht="15">
      <c r="B77" s="493" t="s">
        <v>2371</v>
      </c>
      <c r="C77" s="493">
        <v>0</v>
      </c>
      <c r="D77" s="474"/>
      <c r="E77" s="497">
        <v>25995625</v>
      </c>
      <c r="F77" s="520"/>
      <c r="G77" s="520">
        <v>1958301000</v>
      </c>
      <c r="H77" s="520"/>
      <c r="I77" s="2113">
        <v>1698892</v>
      </c>
      <c r="J77" s="497"/>
      <c r="K77" s="2113">
        <v>-1432093264</v>
      </c>
      <c r="L77" s="520"/>
      <c r="M77" s="521">
        <v>0</v>
      </c>
      <c r="N77" s="497"/>
      <c r="O77" s="2113">
        <v>509262060</v>
      </c>
      <c r="P77" s="520"/>
      <c r="Q77" s="497">
        <f t="shared" si="1"/>
        <v>41242409</v>
      </c>
      <c r="R77" s="1904"/>
      <c r="S77" s="2113">
        <v>509262060</v>
      </c>
    </row>
    <row r="78" spans="1:19" s="475" customFormat="1" ht="15">
      <c r="B78" s="493" t="s">
        <v>366</v>
      </c>
      <c r="C78" s="493">
        <v>0</v>
      </c>
      <c r="D78" s="494"/>
      <c r="E78" s="497">
        <v>35660875</v>
      </c>
      <c r="F78" s="498"/>
      <c r="G78" s="520">
        <v>21322000</v>
      </c>
      <c r="H78" s="498"/>
      <c r="I78" s="2115">
        <v>2890528</v>
      </c>
      <c r="J78" s="497"/>
      <c r="K78" s="2113">
        <v>1384450</v>
      </c>
      <c r="L78" s="498"/>
      <c r="M78" s="521">
        <v>0</v>
      </c>
      <c r="N78" s="497"/>
      <c r="O78" s="2113">
        <v>24949008</v>
      </c>
      <c r="P78" s="498"/>
      <c r="Q78" s="497">
        <f t="shared" si="1"/>
        <v>30527789</v>
      </c>
      <c r="R78" s="1905"/>
      <c r="S78" s="2113">
        <v>24962050</v>
      </c>
    </row>
    <row r="79" spans="1:19" s="475" customFormat="1" ht="15">
      <c r="B79" s="493" t="s">
        <v>448</v>
      </c>
      <c r="C79" s="493">
        <v>0</v>
      </c>
      <c r="D79" s="498"/>
      <c r="E79" s="522">
        <v>484126</v>
      </c>
      <c r="F79" s="498"/>
      <c r="G79" s="522">
        <v>30137000</v>
      </c>
      <c r="H79" s="498"/>
      <c r="I79" s="2113">
        <v>31</v>
      </c>
      <c r="J79" s="497"/>
      <c r="K79" s="2113">
        <v>354000</v>
      </c>
      <c r="L79" s="498"/>
      <c r="M79" s="521">
        <v>0</v>
      </c>
      <c r="N79" s="497"/>
      <c r="O79" s="2113">
        <v>30309000</v>
      </c>
      <c r="P79" s="498"/>
      <c r="Q79" s="497">
        <f t="shared" si="1"/>
        <v>666095</v>
      </c>
      <c r="R79" s="1905"/>
      <c r="S79" s="2113">
        <v>30309000</v>
      </c>
    </row>
    <row r="80" spans="1:19" s="475" customFormat="1" ht="15">
      <c r="B80" s="493" t="s">
        <v>367</v>
      </c>
      <c r="C80" s="493">
        <v>0</v>
      </c>
      <c r="D80" s="474"/>
      <c r="E80" s="497">
        <v>136595</v>
      </c>
      <c r="F80" s="520"/>
      <c r="G80" s="520">
        <v>3040000</v>
      </c>
      <c r="H80" s="520"/>
      <c r="I80" s="2113">
        <v>62918</v>
      </c>
      <c r="J80" s="497"/>
      <c r="K80" s="2113">
        <v>0</v>
      </c>
      <c r="L80" s="520"/>
      <c r="M80" s="521">
        <v>0</v>
      </c>
      <c r="N80" s="497"/>
      <c r="O80" s="2113">
        <v>2833673</v>
      </c>
      <c r="P80" s="520"/>
      <c r="Q80" s="497">
        <f t="shared" si="1"/>
        <v>280004</v>
      </c>
      <c r="R80" s="1904"/>
      <c r="S80" s="2113">
        <v>2832818</v>
      </c>
    </row>
    <row r="81" spans="1:23" s="475" customFormat="1" ht="15">
      <c r="B81" s="493"/>
      <c r="C81" s="493" t="s">
        <v>6</v>
      </c>
      <c r="D81" s="474"/>
      <c r="E81" s="519"/>
      <c r="F81" s="520"/>
      <c r="G81" s="520"/>
      <c r="H81" s="520"/>
      <c r="I81" s="232"/>
      <c r="J81" s="520"/>
      <c r="K81" s="496"/>
      <c r="L81" s="520"/>
      <c r="M81" s="461"/>
      <c r="N81" s="461"/>
      <c r="O81" s="461"/>
      <c r="P81" s="520"/>
      <c r="Q81" s="497"/>
      <c r="R81" s="520"/>
      <c r="S81" s="232"/>
    </row>
    <row r="82" spans="1:23" s="475" customFormat="1" ht="15">
      <c r="B82" s="493"/>
      <c r="C82" s="493" t="s">
        <v>6</v>
      </c>
      <c r="D82" s="474"/>
      <c r="E82" s="519"/>
      <c r="F82" s="520"/>
      <c r="G82" s="520"/>
      <c r="H82" s="520"/>
      <c r="I82" s="232"/>
      <c r="J82" s="520"/>
      <c r="K82" s="496"/>
      <c r="L82" s="520"/>
      <c r="M82" s="461"/>
      <c r="N82" s="461"/>
      <c r="O82" s="461"/>
      <c r="P82" s="520"/>
      <c r="Q82" s="497"/>
      <c r="R82" s="520"/>
      <c r="S82" s="232"/>
    </row>
    <row r="83" spans="1:23" s="475" customFormat="1" ht="15">
      <c r="B83" s="493"/>
      <c r="C83" s="493" t="s">
        <v>6</v>
      </c>
      <c r="D83" s="474"/>
      <c r="E83" s="528"/>
      <c r="F83" s="529"/>
      <c r="G83" s="530"/>
      <c r="H83" s="529"/>
      <c r="I83" s="474"/>
      <c r="J83" s="529"/>
      <c r="K83" s="530"/>
      <c r="L83" s="529"/>
      <c r="M83" s="531"/>
      <c r="N83" s="531"/>
      <c r="O83" s="531"/>
      <c r="P83" s="529"/>
      <c r="Q83" s="484"/>
      <c r="R83" s="529"/>
      <c r="S83" s="474"/>
    </row>
    <row r="84" spans="1:23" s="475" customFormat="1" ht="15">
      <c r="A84" s="1997" t="s">
        <v>6</v>
      </c>
      <c r="B84" s="2328" t="s">
        <v>6</v>
      </c>
      <c r="C84" s="2328"/>
      <c r="D84" s="2328"/>
      <c r="E84" s="2328"/>
      <c r="F84" s="2328"/>
      <c r="G84" s="2328"/>
      <c r="H84" s="2328"/>
      <c r="I84" s="2328"/>
      <c r="J84" s="2328"/>
      <c r="K84" s="2328"/>
      <c r="L84" s="2328"/>
      <c r="M84" s="2328"/>
      <c r="N84" s="2328"/>
      <c r="O84" s="2328"/>
      <c r="P84" s="2328"/>
      <c r="Q84" s="2328"/>
      <c r="R84" s="2328"/>
      <c r="S84" s="2328"/>
      <c r="T84" s="2328"/>
      <c r="U84" s="2328"/>
      <c r="V84" s="2328"/>
      <c r="W84" s="2328"/>
    </row>
    <row r="85" spans="1:23" s="475" customFormat="1">
      <c r="A85" s="1997" t="s">
        <v>270</v>
      </c>
      <c r="B85" s="2323" t="s">
        <v>305</v>
      </c>
      <c r="C85" s="2323"/>
      <c r="D85" s="2323"/>
      <c r="E85" s="2323"/>
      <c r="F85" s="2323"/>
      <c r="G85" s="2323"/>
      <c r="H85" s="2323"/>
      <c r="I85" s="2323"/>
      <c r="J85" s="2323"/>
      <c r="K85" s="2323"/>
      <c r="L85" s="2323"/>
      <c r="M85" s="2323"/>
      <c r="N85" s="2323"/>
      <c r="O85" s="2323"/>
      <c r="P85" s="2323"/>
      <c r="Q85" s="2323"/>
      <c r="R85" s="2323"/>
      <c r="S85" s="2323"/>
      <c r="T85" s="526"/>
      <c r="U85" s="526"/>
      <c r="V85" s="526"/>
      <c r="W85" s="526"/>
    </row>
    <row r="86" spans="1:23" s="475" customFormat="1">
      <c r="A86" s="1997" t="s">
        <v>304</v>
      </c>
      <c r="B86" s="2323" t="s">
        <v>307</v>
      </c>
      <c r="C86" s="2323"/>
      <c r="D86" s="2323"/>
      <c r="E86" s="2323"/>
      <c r="F86" s="2323"/>
      <c r="G86" s="2323"/>
      <c r="H86" s="2323"/>
      <c r="I86" s="2323"/>
      <c r="J86" s="2323"/>
      <c r="K86" s="2323"/>
      <c r="L86" s="2323"/>
      <c r="M86" s="2323"/>
      <c r="N86" s="2323"/>
      <c r="O86" s="2323"/>
      <c r="P86" s="2323"/>
      <c r="Q86" s="2323"/>
      <c r="R86" s="2323"/>
      <c r="S86" s="2323"/>
      <c r="T86" s="526"/>
      <c r="U86" s="526"/>
      <c r="V86" s="526"/>
      <c r="W86" s="526"/>
    </row>
    <row r="87" spans="1:23" ht="21">
      <c r="A87" s="2324" t="s">
        <v>0</v>
      </c>
      <c r="B87" s="2324"/>
      <c r="C87" s="2324"/>
      <c r="D87" s="2324"/>
      <c r="E87" s="2324"/>
      <c r="F87" s="2324"/>
      <c r="G87" s="2324"/>
      <c r="H87" s="2324"/>
      <c r="I87" s="1888"/>
      <c r="J87" s="469"/>
      <c r="K87" s="1888"/>
      <c r="L87" s="469"/>
      <c r="M87" s="1888"/>
      <c r="N87" s="1888"/>
      <c r="O87" s="1888"/>
      <c r="P87" s="469"/>
      <c r="Q87" s="469"/>
      <c r="R87" s="469"/>
      <c r="S87" s="471" t="s">
        <v>308</v>
      </c>
    </row>
    <row r="88" spans="1:23" ht="21">
      <c r="A88" s="2325" t="s">
        <v>309</v>
      </c>
      <c r="B88" s="2325"/>
      <c r="C88" s="2325"/>
      <c r="D88" s="2325"/>
      <c r="E88" s="2325"/>
      <c r="F88" s="2325"/>
      <c r="G88" s="2325"/>
      <c r="H88" s="2325"/>
      <c r="I88" s="1888"/>
      <c r="J88" s="469"/>
      <c r="K88" s="1888"/>
      <c r="L88" s="469"/>
      <c r="M88" s="1888"/>
      <c r="N88" s="1888"/>
      <c r="O88" s="1888"/>
      <c r="P88" s="469"/>
      <c r="Q88" s="469"/>
      <c r="R88" s="469"/>
      <c r="S88" s="469" t="s">
        <v>130</v>
      </c>
    </row>
    <row r="89" spans="1:23" ht="21">
      <c r="A89" s="2325" t="s">
        <v>2303</v>
      </c>
      <c r="B89" s="2325"/>
      <c r="C89" s="2325"/>
      <c r="D89" s="2325"/>
      <c r="E89" s="2325"/>
      <c r="F89" s="2325"/>
      <c r="G89" s="2325"/>
      <c r="H89" s="2325"/>
      <c r="I89" s="1888"/>
      <c r="J89" s="469"/>
      <c r="K89" s="1888"/>
      <c r="L89" s="469"/>
      <c r="M89" s="1888"/>
      <c r="N89" s="1888"/>
      <c r="O89" s="1888"/>
      <c r="P89" s="469"/>
      <c r="Q89" s="469"/>
      <c r="R89" s="469"/>
      <c r="S89" s="470"/>
    </row>
    <row r="90" spans="1:23" ht="21">
      <c r="A90" s="2324" t="s">
        <v>2490</v>
      </c>
      <c r="B90" s="2324"/>
      <c r="C90" s="2324"/>
      <c r="D90" s="2324"/>
      <c r="E90" s="2324"/>
      <c r="F90" s="2324"/>
      <c r="G90" s="2324"/>
      <c r="H90" s="2324"/>
      <c r="I90" s="1888"/>
      <c r="J90" s="1888"/>
      <c r="K90" s="1888"/>
      <c r="L90" s="1888"/>
      <c r="M90" s="1888"/>
      <c r="N90" s="1888"/>
      <c r="O90" s="1888"/>
      <c r="P90" s="1888"/>
      <c r="Q90" s="1888"/>
      <c r="R90" s="1888"/>
      <c r="S90" s="1888"/>
    </row>
    <row r="91" spans="1:23">
      <c r="A91" s="473"/>
      <c r="B91" s="473"/>
      <c r="C91" s="473"/>
      <c r="D91" s="474"/>
      <c r="E91" s="475"/>
      <c r="F91" s="474"/>
      <c r="G91" s="474"/>
      <c r="H91" s="474"/>
      <c r="I91" s="475"/>
      <c r="J91" s="474"/>
      <c r="K91" s="475"/>
      <c r="L91" s="474"/>
      <c r="M91" s="475"/>
      <c r="N91" s="475"/>
      <c r="O91" s="475"/>
      <c r="P91" s="474"/>
      <c r="Q91" s="475"/>
      <c r="R91" s="474"/>
      <c r="S91" s="475"/>
    </row>
    <row r="92" spans="1:23">
      <c r="A92" s="475"/>
      <c r="B92" s="475"/>
      <c r="C92" s="475"/>
      <c r="D92" s="474"/>
      <c r="E92" s="475"/>
      <c r="F92" s="474"/>
      <c r="G92" s="474"/>
      <c r="H92" s="474"/>
      <c r="I92" s="475"/>
      <c r="J92" s="474"/>
      <c r="K92" s="475"/>
      <c r="L92" s="474"/>
      <c r="M92" s="475"/>
      <c r="N92" s="475"/>
      <c r="O92" s="475"/>
      <c r="P92" s="474"/>
      <c r="Q92" s="475"/>
      <c r="R92" s="474"/>
      <c r="S92" s="475"/>
    </row>
    <row r="93" spans="1:23">
      <c r="A93" s="475"/>
      <c r="B93" s="475"/>
      <c r="C93" s="475"/>
      <c r="D93" s="474"/>
      <c r="E93" s="475"/>
      <c r="F93" s="474"/>
      <c r="G93" s="474"/>
      <c r="H93" s="474"/>
      <c r="I93" s="476"/>
      <c r="J93" s="474"/>
      <c r="K93" s="475"/>
      <c r="L93" s="474"/>
      <c r="M93" s="477" t="s">
        <v>275</v>
      </c>
      <c r="N93" s="477"/>
      <c r="O93" s="477"/>
      <c r="P93" s="477"/>
      <c r="Q93" s="478"/>
      <c r="R93" s="474"/>
      <c r="S93" s="475"/>
    </row>
    <row r="94" spans="1:23">
      <c r="A94" s="475"/>
      <c r="B94" s="475"/>
      <c r="C94" s="475"/>
      <c r="D94" s="474"/>
      <c r="E94" s="475"/>
      <c r="F94" s="474"/>
      <c r="G94"/>
      <c r="H94" s="474"/>
      <c r="I94" s="478"/>
      <c r="J94" s="474"/>
      <c r="K94" s="475"/>
      <c r="L94" s="474"/>
      <c r="M94" s="475"/>
      <c r="N94" s="1893"/>
      <c r="O94"/>
      <c r="P94" s="474"/>
      <c r="Q94" s="478" t="s">
        <v>2304</v>
      </c>
      <c r="R94" s="1892"/>
      <c r="S94" s="475"/>
    </row>
    <row r="95" spans="1:23">
      <c r="A95" s="479"/>
      <c r="B95" s="479"/>
      <c r="C95" s="479"/>
      <c r="D95" s="474"/>
      <c r="E95" s="478" t="s">
        <v>277</v>
      </c>
      <c r="F95" s="474"/>
      <c r="G95" s="478" t="s">
        <v>276</v>
      </c>
      <c r="H95" s="474"/>
      <c r="I95" s="478" t="s">
        <v>279</v>
      </c>
      <c r="J95" s="474"/>
      <c r="K95" s="478" t="s">
        <v>280</v>
      </c>
      <c r="L95" s="480"/>
      <c r="M95" s="481" t="s">
        <v>281</v>
      </c>
      <c r="N95" s="1893"/>
      <c r="O95" s="1893" t="s">
        <v>2305</v>
      </c>
      <c r="P95" s="474"/>
      <c r="Q95" s="478" t="s">
        <v>277</v>
      </c>
      <c r="R95" s="1892"/>
      <c r="S95" s="478" t="s">
        <v>2305</v>
      </c>
    </row>
    <row r="96" spans="1:23">
      <c r="A96" s="479"/>
      <c r="B96" s="479"/>
      <c r="C96" s="479"/>
      <c r="D96" s="474"/>
      <c r="E96" s="478" t="s">
        <v>282</v>
      </c>
      <c r="F96" s="474"/>
      <c r="G96" s="478" t="s">
        <v>278</v>
      </c>
      <c r="H96" s="474"/>
      <c r="I96" s="478" t="s">
        <v>277</v>
      </c>
      <c r="J96" s="474"/>
      <c r="K96" s="478" t="s">
        <v>283</v>
      </c>
      <c r="L96" s="480"/>
      <c r="M96" s="481" t="s">
        <v>2488</v>
      </c>
      <c r="N96" s="1893"/>
      <c r="O96" s="1894" t="s">
        <v>2440</v>
      </c>
      <c r="P96" s="474"/>
      <c r="Q96" s="478" t="s">
        <v>282</v>
      </c>
      <c r="R96" s="1892"/>
      <c r="S96" s="482" t="s">
        <v>2440</v>
      </c>
    </row>
    <row r="97" spans="1:19">
      <c r="A97" s="483"/>
      <c r="B97" s="483"/>
      <c r="C97" s="483"/>
      <c r="D97" s="484"/>
      <c r="E97" s="1709" t="s">
        <v>2455</v>
      </c>
      <c r="F97" s="484"/>
      <c r="G97" s="1709" t="s">
        <v>2489</v>
      </c>
      <c r="H97" s="484"/>
      <c r="I97" s="1895" t="s">
        <v>284</v>
      </c>
      <c r="J97" s="484"/>
      <c r="K97" s="1895" t="s">
        <v>2365</v>
      </c>
      <c r="L97" s="485"/>
      <c r="M97" s="1898" t="s">
        <v>2366</v>
      </c>
      <c r="N97" s="1998"/>
      <c r="O97" s="1896" t="s">
        <v>2306</v>
      </c>
      <c r="P97" s="474"/>
      <c r="Q97" s="1709" t="s">
        <v>2456</v>
      </c>
      <c r="R97" s="1892"/>
      <c r="S97" s="1895" t="s">
        <v>285</v>
      </c>
    </row>
    <row r="98" spans="1:19">
      <c r="A98" s="486"/>
      <c r="B98" s="486"/>
      <c r="C98" s="486"/>
      <c r="D98" s="474"/>
      <c r="E98" s="487"/>
      <c r="F98" s="474"/>
      <c r="G98" s="474"/>
      <c r="H98" s="474"/>
      <c r="I98" s="487"/>
      <c r="J98" s="474"/>
      <c r="K98" s="487"/>
      <c r="L98" s="484"/>
      <c r="M98" s="487"/>
      <c r="N98" s="495"/>
      <c r="O98" s="495"/>
      <c r="P98" s="474"/>
      <c r="Q98" s="487"/>
      <c r="R98" s="1904"/>
      <c r="S98" s="487"/>
    </row>
    <row r="99" spans="1:19">
      <c r="A99" s="488" t="s">
        <v>368</v>
      </c>
      <c r="B99" s="479"/>
      <c r="C99" s="479"/>
      <c r="D99" s="474"/>
      <c r="E99" s="475"/>
      <c r="F99" s="474"/>
      <c r="G99" s="474"/>
      <c r="H99" s="474"/>
      <c r="I99" s="475"/>
      <c r="J99" s="474"/>
      <c r="K99" s="532"/>
      <c r="L99" s="474"/>
      <c r="M99" s="475"/>
      <c r="N99" s="475"/>
      <c r="O99" s="475"/>
      <c r="P99" s="474"/>
      <c r="Q99" s="475"/>
      <c r="R99" s="1904"/>
      <c r="S99" s="475"/>
    </row>
    <row r="100" spans="1:19">
      <c r="A100" s="488"/>
      <c r="B100" s="479"/>
      <c r="C100" s="479"/>
      <c r="D100" s="474"/>
      <c r="E100" s="475"/>
      <c r="F100" s="474"/>
      <c r="G100" s="474"/>
      <c r="H100" s="474"/>
      <c r="I100" s="475"/>
      <c r="J100" s="474"/>
      <c r="K100" s="475"/>
      <c r="L100" s="474"/>
      <c r="M100" s="475"/>
      <c r="N100" s="475"/>
      <c r="O100" s="475"/>
      <c r="P100" s="474"/>
      <c r="Q100" s="475"/>
      <c r="R100" s="1904"/>
      <c r="S100" s="475"/>
    </row>
    <row r="101" spans="1:19" s="475" customFormat="1" ht="15">
      <c r="B101" s="493" t="s">
        <v>369</v>
      </c>
      <c r="C101" s="493">
        <v>0</v>
      </c>
      <c r="D101" s="474"/>
      <c r="E101" s="521">
        <v>14315832</v>
      </c>
      <c r="F101" s="520"/>
      <c r="G101" s="520">
        <v>263100000</v>
      </c>
      <c r="H101" s="520"/>
      <c r="I101" s="2113">
        <v>3821883</v>
      </c>
      <c r="J101" s="497"/>
      <c r="K101" s="2113">
        <v>3861000</v>
      </c>
      <c r="L101" s="520"/>
      <c r="M101" s="521">
        <v>0</v>
      </c>
      <c r="N101" s="497"/>
      <c r="O101" s="2113">
        <v>262466821</v>
      </c>
      <c r="P101" s="520"/>
      <c r="Q101" s="497">
        <f t="shared" ref="Q101:Q107" si="2">ROUND(+SUM(E101)+SUM(G101)-SUM(I101)+SUM(K101) +SUM(M101)-SUM(O101),0)</f>
        <v>14988128</v>
      </c>
      <c r="R101" s="1904"/>
      <c r="S101" s="2113">
        <v>262987551</v>
      </c>
    </row>
    <row r="102" spans="1:19" s="475" customFormat="1" ht="15">
      <c r="B102" s="493" t="s">
        <v>370</v>
      </c>
      <c r="C102" s="493">
        <v>0</v>
      </c>
      <c r="D102" s="474"/>
      <c r="E102" s="521">
        <v>189085844</v>
      </c>
      <c r="F102" s="520"/>
      <c r="G102" s="520">
        <v>1474738000</v>
      </c>
      <c r="H102" s="520"/>
      <c r="I102" s="2113">
        <v>23861183</v>
      </c>
      <c r="J102" s="497"/>
      <c r="K102" s="2113">
        <v>432446008</v>
      </c>
      <c r="L102" s="520"/>
      <c r="M102" s="521">
        <v>0</v>
      </c>
      <c r="N102" s="497"/>
      <c r="O102" s="2113">
        <v>1797699848</v>
      </c>
      <c r="P102" s="520"/>
      <c r="Q102" s="497">
        <f t="shared" si="2"/>
        <v>274708821</v>
      </c>
      <c r="R102" s="1904"/>
      <c r="S102" s="2113">
        <v>1797661844</v>
      </c>
    </row>
    <row r="103" spans="1:19" s="475" customFormat="1" ht="15">
      <c r="B103" s="493" t="s">
        <v>371</v>
      </c>
      <c r="C103" s="493">
        <v>0</v>
      </c>
      <c r="D103" s="474"/>
      <c r="E103" s="521">
        <v>9640154</v>
      </c>
      <c r="F103" s="520"/>
      <c r="G103" s="520">
        <v>105850800</v>
      </c>
      <c r="H103" s="520"/>
      <c r="I103" s="2113">
        <v>38015</v>
      </c>
      <c r="J103" s="497"/>
      <c r="K103" s="2113">
        <v>1169093</v>
      </c>
      <c r="L103" s="520"/>
      <c r="M103" s="521">
        <v>0</v>
      </c>
      <c r="N103" s="497"/>
      <c r="O103" s="2113">
        <v>107383209</v>
      </c>
      <c r="P103" s="520"/>
      <c r="Q103" s="497">
        <f t="shared" si="2"/>
        <v>9238823</v>
      </c>
      <c r="R103" s="1904"/>
      <c r="S103" s="2113">
        <v>107383209</v>
      </c>
    </row>
    <row r="104" spans="1:19" s="495" customFormat="1" ht="15">
      <c r="B104" s="493" t="s">
        <v>372</v>
      </c>
      <c r="C104" s="493">
        <v>0</v>
      </c>
      <c r="D104" s="484"/>
      <c r="E104" s="496">
        <v>78209279</v>
      </c>
      <c r="F104" s="497"/>
      <c r="G104" s="497">
        <v>2608234037</v>
      </c>
      <c r="H104" s="497"/>
      <c r="I104" s="2113">
        <v>5977032</v>
      </c>
      <c r="J104" s="497"/>
      <c r="K104" s="2113">
        <v>-8279117</v>
      </c>
      <c r="L104" s="497"/>
      <c r="M104" s="521">
        <v>0</v>
      </c>
      <c r="N104" s="497"/>
      <c r="O104" s="2113">
        <v>2589133102</v>
      </c>
      <c r="P104" s="497"/>
      <c r="Q104" s="497">
        <f t="shared" si="2"/>
        <v>83054065</v>
      </c>
      <c r="R104" s="1899"/>
      <c r="S104" s="2113">
        <v>2589329844</v>
      </c>
    </row>
    <row r="105" spans="1:19" s="475" customFormat="1" ht="15">
      <c r="B105" s="493" t="s">
        <v>373</v>
      </c>
      <c r="C105" s="493">
        <v>0</v>
      </c>
      <c r="D105" s="474"/>
      <c r="E105" s="521">
        <v>10282693</v>
      </c>
      <c r="F105" s="520"/>
      <c r="G105" s="520">
        <v>16680000</v>
      </c>
      <c r="H105" s="520"/>
      <c r="I105" s="2113">
        <v>3562032</v>
      </c>
      <c r="J105" s="497"/>
      <c r="K105" s="2113">
        <v>254250</v>
      </c>
      <c r="L105" s="520"/>
      <c r="M105" s="521">
        <v>0</v>
      </c>
      <c r="N105" s="497"/>
      <c r="O105" s="2113">
        <v>14290556</v>
      </c>
      <c r="P105" s="520"/>
      <c r="Q105" s="497">
        <f t="shared" si="2"/>
        <v>9364355</v>
      </c>
      <c r="R105" s="1904"/>
      <c r="S105" s="2113">
        <v>14291114</v>
      </c>
    </row>
    <row r="106" spans="1:19" s="475" customFormat="1" ht="15">
      <c r="B106" s="493" t="s">
        <v>408</v>
      </c>
      <c r="C106" s="493">
        <v>0</v>
      </c>
      <c r="D106" s="494"/>
      <c r="E106" s="497">
        <v>921952</v>
      </c>
      <c r="F106" s="498"/>
      <c r="G106" s="498">
        <v>2788000</v>
      </c>
      <c r="H106" s="498"/>
      <c r="I106" s="2116">
        <v>0</v>
      </c>
      <c r="J106" s="497"/>
      <c r="K106" s="2113">
        <v>36000</v>
      </c>
      <c r="L106" s="498"/>
      <c r="M106" s="521">
        <v>0</v>
      </c>
      <c r="N106" s="497"/>
      <c r="O106" s="2113">
        <v>1200690</v>
      </c>
      <c r="P106" s="498"/>
      <c r="Q106" s="497">
        <f t="shared" si="2"/>
        <v>2545262</v>
      </c>
      <c r="R106" s="1905"/>
      <c r="S106" s="2113">
        <v>1200690</v>
      </c>
    </row>
    <row r="107" spans="1:19" s="475" customFormat="1" ht="15">
      <c r="B107" s="493" t="s">
        <v>374</v>
      </c>
      <c r="C107" s="493">
        <v>0</v>
      </c>
      <c r="D107" s="474"/>
      <c r="E107" s="521">
        <v>113170</v>
      </c>
      <c r="F107" s="520"/>
      <c r="G107" s="520">
        <v>1162000</v>
      </c>
      <c r="H107" s="520"/>
      <c r="I107" s="2113">
        <v>127601</v>
      </c>
      <c r="J107" s="497"/>
      <c r="K107" s="2113">
        <v>-540220</v>
      </c>
      <c r="L107" s="520"/>
      <c r="M107" s="521">
        <v>0</v>
      </c>
      <c r="N107" s="497"/>
      <c r="O107" s="2113">
        <v>591888</v>
      </c>
      <c r="P107" s="520"/>
      <c r="Q107" s="497">
        <f t="shared" si="2"/>
        <v>15461</v>
      </c>
      <c r="R107" s="1904"/>
      <c r="S107" s="2113">
        <v>591888</v>
      </c>
    </row>
    <row r="108" spans="1:19">
      <c r="B108" s="533" t="s">
        <v>375</v>
      </c>
      <c r="C108" s="526">
        <v>0</v>
      </c>
      <c r="D108" s="494"/>
      <c r="E108" s="1999">
        <f>ROUND(SUM(E17:E80,E101:E107),0)</f>
        <v>78854850727</v>
      </c>
      <c r="F108" s="498"/>
      <c r="G108" s="1999">
        <f>ROUND(SUM(G17:G80,G101:G107),0)</f>
        <v>90027452877</v>
      </c>
      <c r="H108" s="498"/>
      <c r="I108" s="1999">
        <f>ROUND(SUM(I17:I80,I101:I107),0)</f>
        <v>27595219260</v>
      </c>
      <c r="J108" s="498"/>
      <c r="K108" s="1999">
        <f>ROUND(SUM(K17:K80,K101:K107),0)</f>
        <v>-128284137</v>
      </c>
      <c r="L108" s="498"/>
      <c r="M108" s="1999">
        <f>ROUND(SUM(M17:M80,M101:M107),0)</f>
        <v>672173655</v>
      </c>
      <c r="N108" s="536"/>
      <c r="O108" s="1999">
        <f>ROUND(SUM(O17:O80,O101:O107),0)</f>
        <v>59330536275</v>
      </c>
      <c r="P108" s="498"/>
      <c r="Q108" s="1999">
        <f>ROUND(SUM(Q17:Q80,Q101:Q107),0)</f>
        <v>82500437587</v>
      </c>
      <c r="R108" s="1905"/>
      <c r="S108" s="1999">
        <f>ROUND(SUM(S17:S80,S101:S107),0)</f>
        <v>59366481447</v>
      </c>
    </row>
    <row r="109" spans="1:19">
      <c r="B109" s="533"/>
      <c r="D109" s="494"/>
      <c r="E109" s="536"/>
      <c r="F109" s="498"/>
      <c r="G109" s="536"/>
      <c r="H109" s="498"/>
      <c r="I109" s="536"/>
      <c r="J109" s="498"/>
      <c r="K109" s="536"/>
      <c r="L109" s="498"/>
      <c r="M109" s="536"/>
      <c r="N109" s="536"/>
      <c r="O109" s="536"/>
      <c r="P109" s="498"/>
      <c r="Q109" s="536"/>
      <c r="R109" s="1904"/>
      <c r="S109" s="536"/>
    </row>
    <row r="110" spans="1:19">
      <c r="A110" s="488" t="s">
        <v>376</v>
      </c>
      <c r="B110" s="479"/>
      <c r="C110" s="479"/>
      <c r="D110" s="474"/>
      <c r="E110" s="536"/>
      <c r="F110" s="520"/>
      <c r="G110" s="520"/>
      <c r="H110" s="520"/>
      <c r="I110" s="232"/>
      <c r="J110" s="520"/>
      <c r="K110" s="537"/>
      <c r="L110" s="520"/>
      <c r="M110" s="232"/>
      <c r="N110" s="1889"/>
      <c r="O110" s="1889"/>
      <c r="P110" s="520"/>
      <c r="Q110" s="537"/>
      <c r="R110" s="1904"/>
      <c r="S110" s="232"/>
    </row>
    <row r="111" spans="1:19">
      <c r="A111" s="479"/>
      <c r="B111" s="479"/>
      <c r="C111" s="479"/>
      <c r="D111" s="474"/>
      <c r="E111" s="232"/>
      <c r="F111" s="520"/>
      <c r="G111" s="520"/>
      <c r="H111" s="520"/>
      <c r="I111" s="232"/>
      <c r="J111" s="520"/>
      <c r="K111" s="232"/>
      <c r="L111" s="520"/>
      <c r="M111" s="538"/>
      <c r="N111" s="538"/>
      <c r="O111" s="538"/>
      <c r="P111" s="520"/>
      <c r="Q111" s="538"/>
      <c r="R111" s="1904"/>
      <c r="S111" s="538"/>
    </row>
    <row r="112" spans="1:19" ht="15" customHeight="1">
      <c r="A112" s="492"/>
      <c r="B112" s="493" t="s">
        <v>377</v>
      </c>
      <c r="C112" s="493">
        <v>0</v>
      </c>
      <c r="D112" s="494"/>
      <c r="E112" s="462">
        <v>3986346</v>
      </c>
      <c r="F112" s="505"/>
      <c r="G112" s="505">
        <v>500000</v>
      </c>
      <c r="H112" s="505"/>
      <c r="I112" s="2110">
        <v>0</v>
      </c>
      <c r="J112" s="503"/>
      <c r="K112" s="2110">
        <v>0</v>
      </c>
      <c r="L112" s="503"/>
      <c r="M112" s="519">
        <v>0</v>
      </c>
      <c r="N112" s="503"/>
      <c r="O112" s="2106">
        <v>11527</v>
      </c>
      <c r="P112" s="503"/>
      <c r="Q112" s="503">
        <f t="shared" ref="Q112:Q154" si="3">ROUND(+SUM(E112)+SUM(G112)-SUM(I112)+SUM(K112) +SUM(M112)-SUM(O112),0)</f>
        <v>4474819</v>
      </c>
      <c r="R112" s="1910"/>
      <c r="S112" s="2106">
        <v>11527</v>
      </c>
    </row>
    <row r="113" spans="1:19" ht="15" customHeight="1">
      <c r="A113" s="492"/>
      <c r="B113" s="493" t="s">
        <v>378</v>
      </c>
      <c r="C113" s="493">
        <v>0</v>
      </c>
      <c r="D113" s="484"/>
      <c r="E113" s="462">
        <v>182239042</v>
      </c>
      <c r="F113" s="503"/>
      <c r="G113" s="503">
        <v>124739000</v>
      </c>
      <c r="H113" s="503"/>
      <c r="I113" s="2106">
        <v>30746687</v>
      </c>
      <c r="J113" s="503"/>
      <c r="K113" s="2106">
        <v>21881864</v>
      </c>
      <c r="L113" s="536"/>
      <c r="M113" s="519">
        <v>0</v>
      </c>
      <c r="N113" s="503"/>
      <c r="O113" s="2106">
        <v>108302162</v>
      </c>
      <c r="P113" s="503"/>
      <c r="Q113" s="503">
        <f t="shared" si="3"/>
        <v>189811057</v>
      </c>
      <c r="R113" s="1910"/>
      <c r="S113" s="2106">
        <v>108302162</v>
      </c>
    </row>
    <row r="114" spans="1:19" ht="15" customHeight="1">
      <c r="A114" s="486"/>
      <c r="B114" s="493" t="s">
        <v>379</v>
      </c>
      <c r="C114" s="493">
        <v>0</v>
      </c>
      <c r="D114" s="500"/>
      <c r="E114" s="462">
        <v>160757623</v>
      </c>
      <c r="F114" s="562"/>
      <c r="G114" s="505">
        <v>49644000</v>
      </c>
      <c r="H114" s="562"/>
      <c r="I114" s="2106">
        <v>3996603</v>
      </c>
      <c r="J114" s="503"/>
      <c r="K114" s="2106">
        <v>782000</v>
      </c>
      <c r="L114" s="536"/>
      <c r="M114" s="519">
        <v>0</v>
      </c>
      <c r="N114" s="503"/>
      <c r="O114" s="2106">
        <v>15087071</v>
      </c>
      <c r="P114" s="536"/>
      <c r="Q114" s="503">
        <f t="shared" si="3"/>
        <v>192099949</v>
      </c>
      <c r="R114" s="2107"/>
      <c r="S114" s="2106">
        <v>15087071</v>
      </c>
    </row>
    <row r="115" spans="1:19" ht="15" customHeight="1">
      <c r="A115" s="486"/>
      <c r="B115" s="493" t="s">
        <v>380</v>
      </c>
      <c r="C115" s="493">
        <v>0</v>
      </c>
      <c r="D115" s="502"/>
      <c r="E115" s="462">
        <v>144783225</v>
      </c>
      <c r="F115" s="503"/>
      <c r="G115" s="462">
        <v>141170000</v>
      </c>
      <c r="H115" s="503"/>
      <c r="I115" s="2106">
        <v>41858104</v>
      </c>
      <c r="J115" s="503"/>
      <c r="K115" s="2106">
        <v>0</v>
      </c>
      <c r="L115" s="503"/>
      <c r="M115" s="519">
        <v>0</v>
      </c>
      <c r="N115" s="503"/>
      <c r="O115" s="2106">
        <v>128707757</v>
      </c>
      <c r="P115" s="503"/>
      <c r="Q115" s="503">
        <f t="shared" si="3"/>
        <v>115387364</v>
      </c>
      <c r="R115" s="1910"/>
      <c r="S115" s="2106">
        <v>128707757</v>
      </c>
    </row>
    <row r="116" spans="1:19" ht="15" customHeight="1">
      <c r="A116" s="486"/>
      <c r="B116" s="493" t="s">
        <v>381</v>
      </c>
      <c r="C116" s="493">
        <v>0</v>
      </c>
      <c r="D116" s="502"/>
      <c r="E116" s="462">
        <v>10397064</v>
      </c>
      <c r="F116" s="503"/>
      <c r="G116" s="503">
        <v>1513000</v>
      </c>
      <c r="H116" s="503"/>
      <c r="I116" s="1626">
        <v>0</v>
      </c>
      <c r="J116" s="503"/>
      <c r="K116" s="2106">
        <v>0</v>
      </c>
      <c r="L116" s="503"/>
      <c r="M116" s="519">
        <v>0</v>
      </c>
      <c r="N116" s="503"/>
      <c r="O116" s="2106">
        <v>1051698</v>
      </c>
      <c r="P116" s="503"/>
      <c r="Q116" s="503">
        <f t="shared" si="3"/>
        <v>10858366</v>
      </c>
      <c r="R116" s="1910"/>
      <c r="S116" s="2106">
        <v>1051698</v>
      </c>
    </row>
    <row r="117" spans="1:19" ht="15" customHeight="1">
      <c r="A117" s="483"/>
      <c r="B117" s="493" t="s">
        <v>382</v>
      </c>
      <c r="C117" s="493">
        <v>0</v>
      </c>
      <c r="D117" s="484"/>
      <c r="E117" s="462">
        <v>2877635224</v>
      </c>
      <c r="F117" s="503"/>
      <c r="G117" s="503">
        <v>1485153000</v>
      </c>
      <c r="H117" s="503"/>
      <c r="I117" s="2106">
        <v>378569646</v>
      </c>
      <c r="J117" s="503"/>
      <c r="K117" s="2106">
        <v>5824506</v>
      </c>
      <c r="L117" s="503"/>
      <c r="M117" s="519">
        <v>0</v>
      </c>
      <c r="N117" s="503"/>
      <c r="O117" s="2106">
        <v>949467886</v>
      </c>
      <c r="P117" s="503"/>
      <c r="Q117" s="503">
        <f t="shared" si="3"/>
        <v>3040575198</v>
      </c>
      <c r="R117" s="1910"/>
      <c r="S117" s="2106">
        <v>949389359</v>
      </c>
    </row>
    <row r="118" spans="1:19" ht="15" customHeight="1">
      <c r="A118" s="495"/>
      <c r="B118" s="493" t="s">
        <v>318</v>
      </c>
      <c r="C118" s="493">
        <v>0</v>
      </c>
      <c r="D118" s="502"/>
      <c r="E118" s="462">
        <v>757769</v>
      </c>
      <c r="F118" s="505"/>
      <c r="G118" s="462">
        <v>0</v>
      </c>
      <c r="H118" s="505"/>
      <c r="I118" s="2106">
        <v>35622</v>
      </c>
      <c r="J118" s="503"/>
      <c r="K118" s="2106">
        <v>2262960</v>
      </c>
      <c r="L118" s="505"/>
      <c r="M118" s="519">
        <v>0</v>
      </c>
      <c r="N118" s="503"/>
      <c r="O118" s="2106">
        <v>2181039</v>
      </c>
      <c r="P118" s="505"/>
      <c r="Q118" s="503">
        <f t="shared" si="3"/>
        <v>804068</v>
      </c>
      <c r="R118" s="1901"/>
      <c r="S118" s="2106">
        <v>2181039</v>
      </c>
    </row>
    <row r="119" spans="1:19" ht="15" customHeight="1">
      <c r="A119" s="486"/>
      <c r="B119" s="493" t="s">
        <v>321</v>
      </c>
      <c r="C119" s="493">
        <v>0</v>
      </c>
      <c r="D119" s="502"/>
      <c r="E119" s="462">
        <v>136670719</v>
      </c>
      <c r="F119" s="503"/>
      <c r="G119" s="503">
        <v>40500000</v>
      </c>
      <c r="H119" s="503"/>
      <c r="I119" s="2106">
        <v>1142214</v>
      </c>
      <c r="J119" s="503"/>
      <c r="K119" s="2106">
        <v>3092301</v>
      </c>
      <c r="L119" s="503"/>
      <c r="M119" s="519">
        <v>0</v>
      </c>
      <c r="N119" s="503"/>
      <c r="O119" s="2106">
        <v>22943823</v>
      </c>
      <c r="P119" s="503"/>
      <c r="Q119" s="503">
        <f t="shared" si="3"/>
        <v>156176983</v>
      </c>
      <c r="R119" s="1910"/>
      <c r="S119" s="2106">
        <v>22945608</v>
      </c>
    </row>
    <row r="120" spans="1:19" ht="15" customHeight="1">
      <c r="A120" s="486"/>
      <c r="B120" s="493" t="s">
        <v>383</v>
      </c>
      <c r="C120" s="493">
        <v>0</v>
      </c>
      <c r="D120" s="484"/>
      <c r="E120" s="462">
        <v>189735657</v>
      </c>
      <c r="F120" s="503"/>
      <c r="G120" s="503">
        <v>67350000</v>
      </c>
      <c r="H120" s="503"/>
      <c r="I120" s="2105">
        <v>13798256</v>
      </c>
      <c r="J120" s="503"/>
      <c r="K120" s="2106">
        <v>4504861</v>
      </c>
      <c r="L120" s="503"/>
      <c r="M120" s="519">
        <v>0</v>
      </c>
      <c r="N120" s="503"/>
      <c r="O120" s="2106">
        <v>24144720</v>
      </c>
      <c r="P120" s="503"/>
      <c r="Q120" s="503">
        <f t="shared" si="3"/>
        <v>223647542</v>
      </c>
      <c r="R120" s="1910"/>
      <c r="S120" s="2106">
        <v>24144720</v>
      </c>
    </row>
    <row r="121" spans="1:19" ht="15" customHeight="1">
      <c r="A121" s="539"/>
      <c r="B121" s="493" t="s">
        <v>384</v>
      </c>
      <c r="C121" s="493">
        <v>0</v>
      </c>
      <c r="D121" s="484"/>
      <c r="E121" s="462">
        <v>9060648</v>
      </c>
      <c r="F121" s="503"/>
      <c r="G121" s="503">
        <v>4750000</v>
      </c>
      <c r="H121" s="503"/>
      <c r="I121" s="2105">
        <v>448563</v>
      </c>
      <c r="J121" s="503"/>
      <c r="K121" s="2106">
        <v>12000</v>
      </c>
      <c r="L121" s="503"/>
      <c r="M121" s="519">
        <v>0</v>
      </c>
      <c r="N121" s="503"/>
      <c r="O121" s="2106">
        <v>3891622</v>
      </c>
      <c r="P121" s="503"/>
      <c r="Q121" s="503">
        <f t="shared" si="3"/>
        <v>9482463</v>
      </c>
      <c r="R121" s="1910"/>
      <c r="S121" s="2106">
        <v>3891657</v>
      </c>
    </row>
    <row r="122" spans="1:19" ht="15" customHeight="1">
      <c r="B122" s="493" t="s">
        <v>385</v>
      </c>
      <c r="C122" s="493">
        <v>0</v>
      </c>
      <c r="D122" s="509"/>
      <c r="E122" s="462">
        <v>12899277</v>
      </c>
      <c r="F122" s="510"/>
      <c r="G122" s="511">
        <v>10000000</v>
      </c>
      <c r="H122" s="510"/>
      <c r="I122" s="2105">
        <v>0</v>
      </c>
      <c r="J122" s="503"/>
      <c r="K122" s="2106">
        <v>0</v>
      </c>
      <c r="L122" s="510"/>
      <c r="M122" s="519">
        <v>0</v>
      </c>
      <c r="N122" s="503"/>
      <c r="O122" s="2106">
        <v>4441966</v>
      </c>
      <c r="P122" s="510"/>
      <c r="Q122" s="503">
        <f t="shared" si="3"/>
        <v>18457311</v>
      </c>
      <c r="R122" s="1902"/>
      <c r="S122" s="2106">
        <v>4441966</v>
      </c>
    </row>
    <row r="123" spans="1:19" ht="15" customHeight="1">
      <c r="B123" s="493" t="s">
        <v>386</v>
      </c>
      <c r="C123" s="493">
        <v>0</v>
      </c>
      <c r="D123" s="509"/>
      <c r="E123" s="462">
        <v>9815675948</v>
      </c>
      <c r="F123" s="510"/>
      <c r="G123" s="511">
        <v>4793404000</v>
      </c>
      <c r="H123" s="510"/>
      <c r="I123" s="2105">
        <v>239708831</v>
      </c>
      <c r="J123" s="503"/>
      <c r="K123" s="2106">
        <v>-5301748</v>
      </c>
      <c r="L123" s="510"/>
      <c r="M123" s="519">
        <v>0</v>
      </c>
      <c r="N123" s="503"/>
      <c r="O123" s="2106">
        <v>3763263224</v>
      </c>
      <c r="P123" s="510"/>
      <c r="Q123" s="503">
        <f t="shared" si="3"/>
        <v>10600806145</v>
      </c>
      <c r="R123" s="1902"/>
      <c r="S123" s="2106">
        <v>3763259881</v>
      </c>
    </row>
    <row r="124" spans="1:19" ht="15" customHeight="1">
      <c r="B124" s="493" t="s">
        <v>387</v>
      </c>
      <c r="C124" s="493">
        <v>0</v>
      </c>
      <c r="D124" s="513"/>
      <c r="E124" s="2108">
        <v>38988253</v>
      </c>
      <c r="F124" s="510"/>
      <c r="G124" s="462">
        <v>0</v>
      </c>
      <c r="H124" s="510"/>
      <c r="I124" s="2105">
        <v>0</v>
      </c>
      <c r="J124" s="503"/>
      <c r="K124" s="2106">
        <v>0</v>
      </c>
      <c r="L124" s="510"/>
      <c r="M124" s="519">
        <v>0</v>
      </c>
      <c r="N124" s="503"/>
      <c r="O124" s="2106">
        <v>3100762</v>
      </c>
      <c r="P124" s="536"/>
      <c r="Q124" s="503">
        <f t="shared" si="3"/>
        <v>35887491</v>
      </c>
      <c r="R124" s="2107"/>
      <c r="S124" s="2106">
        <v>3100762</v>
      </c>
    </row>
    <row r="125" spans="1:19" ht="15" customHeight="1">
      <c r="B125" s="493" t="s">
        <v>388</v>
      </c>
      <c r="C125" s="493">
        <v>0</v>
      </c>
      <c r="D125" s="517"/>
      <c r="E125" s="2108">
        <v>254968298</v>
      </c>
      <c r="F125" s="510"/>
      <c r="G125" s="511">
        <v>81198000</v>
      </c>
      <c r="H125" s="510"/>
      <c r="I125" s="2105">
        <v>5252472</v>
      </c>
      <c r="J125" s="503"/>
      <c r="K125" s="2106">
        <v>-262332</v>
      </c>
      <c r="L125" s="510"/>
      <c r="M125" s="519">
        <v>0</v>
      </c>
      <c r="N125" s="503"/>
      <c r="O125" s="2106">
        <v>59097786</v>
      </c>
      <c r="P125" s="503"/>
      <c r="Q125" s="503">
        <f t="shared" si="3"/>
        <v>271553708</v>
      </c>
      <c r="R125" s="1910"/>
      <c r="S125" s="2106">
        <v>59097786</v>
      </c>
    </row>
    <row r="126" spans="1:19" ht="15" customHeight="1">
      <c r="A126" s="516"/>
      <c r="B126" s="493" t="s">
        <v>389</v>
      </c>
      <c r="C126" s="493">
        <v>0</v>
      </c>
      <c r="D126" s="517"/>
      <c r="E126" s="2108">
        <v>2158413</v>
      </c>
      <c r="F126" s="510"/>
      <c r="G126" s="462">
        <v>0</v>
      </c>
      <c r="H126" s="510"/>
      <c r="I126" s="2105">
        <v>1</v>
      </c>
      <c r="J126" s="503"/>
      <c r="K126" s="2106">
        <v>641790</v>
      </c>
      <c r="L126" s="510"/>
      <c r="M126" s="519">
        <v>0</v>
      </c>
      <c r="N126" s="503"/>
      <c r="O126" s="2106">
        <v>334717</v>
      </c>
      <c r="P126" s="503"/>
      <c r="Q126" s="503">
        <f t="shared" si="3"/>
        <v>2465485</v>
      </c>
      <c r="R126" s="1910"/>
      <c r="S126" s="2106">
        <v>334717</v>
      </c>
    </row>
    <row r="127" spans="1:19" ht="15" customHeight="1">
      <c r="B127" s="493" t="s">
        <v>390</v>
      </c>
      <c r="C127" s="493">
        <v>0</v>
      </c>
      <c r="D127" s="517"/>
      <c r="E127" s="2108">
        <v>10746571</v>
      </c>
      <c r="F127" s="510"/>
      <c r="G127" s="511">
        <v>8230000</v>
      </c>
      <c r="H127" s="510"/>
      <c r="I127" s="2105">
        <v>1621249</v>
      </c>
      <c r="J127" s="503"/>
      <c r="K127" s="2106">
        <v>0</v>
      </c>
      <c r="L127" s="510"/>
      <c r="M127" s="519">
        <v>0</v>
      </c>
      <c r="N127" s="503"/>
      <c r="O127" s="2106">
        <v>8439144</v>
      </c>
      <c r="P127" s="503"/>
      <c r="Q127" s="503">
        <f t="shared" si="3"/>
        <v>8916178</v>
      </c>
      <c r="R127" s="1910"/>
      <c r="S127" s="2106">
        <v>8439144</v>
      </c>
    </row>
    <row r="128" spans="1:19" ht="15" customHeight="1">
      <c r="B128" s="493" t="s">
        <v>391</v>
      </c>
      <c r="C128" s="493">
        <v>0</v>
      </c>
      <c r="D128" s="484"/>
      <c r="E128" s="462">
        <v>157150838346</v>
      </c>
      <c r="F128" s="503"/>
      <c r="G128" s="503">
        <v>87823204000</v>
      </c>
      <c r="H128" s="503"/>
      <c r="I128" s="2105">
        <v>43893161018</v>
      </c>
      <c r="J128" s="503"/>
      <c r="K128" s="2106">
        <v>-449221785</v>
      </c>
      <c r="L128" s="503"/>
      <c r="M128" s="519">
        <v>0</v>
      </c>
      <c r="N128" s="503"/>
      <c r="O128" s="2106">
        <v>40817210953</v>
      </c>
      <c r="P128" s="503"/>
      <c r="Q128" s="503">
        <f t="shared" si="3"/>
        <v>159814448590</v>
      </c>
      <c r="R128" s="1910"/>
      <c r="S128" s="2106">
        <v>40816148090</v>
      </c>
    </row>
    <row r="129" spans="1:19" ht="15" customHeight="1">
      <c r="B129" s="493" t="s">
        <v>392</v>
      </c>
      <c r="C129" s="493">
        <v>0</v>
      </c>
      <c r="D129" s="484"/>
      <c r="E129" s="462">
        <v>13068478</v>
      </c>
      <c r="F129" s="503"/>
      <c r="G129" s="503">
        <v>3500000</v>
      </c>
      <c r="H129" s="503"/>
      <c r="I129" s="2105">
        <v>4090531.76</v>
      </c>
      <c r="J129" s="503"/>
      <c r="K129" s="2106">
        <v>-336278</v>
      </c>
      <c r="L129" s="503"/>
      <c r="M129" s="519">
        <v>0</v>
      </c>
      <c r="N129" s="503"/>
      <c r="O129" s="2106">
        <v>5904296</v>
      </c>
      <c r="P129" s="503"/>
      <c r="Q129" s="503">
        <f t="shared" si="3"/>
        <v>6237372</v>
      </c>
      <c r="R129" s="1910"/>
      <c r="S129" s="2106">
        <v>5904296</v>
      </c>
    </row>
    <row r="130" spans="1:19" s="495" customFormat="1" ht="15">
      <c r="B130" s="493" t="s">
        <v>393</v>
      </c>
      <c r="C130" s="493">
        <v>0</v>
      </c>
      <c r="D130" s="494"/>
      <c r="E130" s="462">
        <v>10566440456</v>
      </c>
      <c r="F130" s="505"/>
      <c r="G130" s="503">
        <v>1253774000</v>
      </c>
      <c r="H130" s="505"/>
      <c r="I130" s="2105">
        <v>3884126</v>
      </c>
      <c r="J130" s="503"/>
      <c r="K130" s="2106">
        <v>-76745735</v>
      </c>
      <c r="L130" s="505"/>
      <c r="M130" s="519">
        <v>0</v>
      </c>
      <c r="N130" s="503"/>
      <c r="O130" s="2106">
        <v>1297914626</v>
      </c>
      <c r="P130" s="505"/>
      <c r="Q130" s="503">
        <f t="shared" si="3"/>
        <v>10441669969</v>
      </c>
      <c r="R130" s="1901"/>
      <c r="S130" s="2106">
        <v>1297914626</v>
      </c>
    </row>
    <row r="131" spans="1:19" s="495" customFormat="1" ht="15">
      <c r="B131" s="493" t="s">
        <v>394</v>
      </c>
      <c r="C131" s="493">
        <v>0</v>
      </c>
      <c r="D131" s="484"/>
      <c r="E131" s="462">
        <v>219167240</v>
      </c>
      <c r="F131" s="503"/>
      <c r="G131" s="503">
        <v>87936000</v>
      </c>
      <c r="H131" s="503"/>
      <c r="I131" s="2105">
        <v>7398610</v>
      </c>
      <c r="J131" s="503"/>
      <c r="K131" s="2106">
        <v>39519594</v>
      </c>
      <c r="L131" s="503"/>
      <c r="M131" s="519">
        <v>0</v>
      </c>
      <c r="N131" s="503"/>
      <c r="O131" s="2106">
        <v>65621020</v>
      </c>
      <c r="P131" s="503"/>
      <c r="Q131" s="503">
        <f t="shared" si="3"/>
        <v>273603204</v>
      </c>
      <c r="R131" s="1910"/>
      <c r="S131" s="2106">
        <v>65618522</v>
      </c>
    </row>
    <row r="132" spans="1:19" s="495" customFormat="1" ht="15">
      <c r="B132" s="493" t="s">
        <v>395</v>
      </c>
      <c r="C132" s="493">
        <v>0</v>
      </c>
      <c r="D132" s="484"/>
      <c r="E132" s="462">
        <v>8240450</v>
      </c>
      <c r="F132" s="503"/>
      <c r="G132" s="503">
        <v>6000000</v>
      </c>
      <c r="H132" s="503"/>
      <c r="I132" s="1626">
        <v>0</v>
      </c>
      <c r="J132" s="503"/>
      <c r="K132" s="2106">
        <v>36000</v>
      </c>
      <c r="L132" s="503"/>
      <c r="M132" s="519">
        <v>0</v>
      </c>
      <c r="N132" s="503"/>
      <c r="O132" s="2106">
        <v>4508088</v>
      </c>
      <c r="P132" s="503"/>
      <c r="Q132" s="503">
        <f t="shared" si="3"/>
        <v>9768362</v>
      </c>
      <c r="R132" s="1910"/>
      <c r="S132" s="2106">
        <v>4508088</v>
      </c>
    </row>
    <row r="133" spans="1:19" s="475" customFormat="1" ht="15">
      <c r="B133" s="493" t="s">
        <v>340</v>
      </c>
      <c r="C133" s="493">
        <v>0</v>
      </c>
      <c r="D133" s="474"/>
      <c r="E133" s="519">
        <v>3795829</v>
      </c>
      <c r="F133" s="2139"/>
      <c r="G133" s="462">
        <v>0</v>
      </c>
      <c r="H133" s="2139"/>
      <c r="I133" s="2105">
        <v>0</v>
      </c>
      <c r="J133" s="503"/>
      <c r="K133" s="2106">
        <v>113630</v>
      </c>
      <c r="L133" s="2139"/>
      <c r="M133" s="519">
        <v>0</v>
      </c>
      <c r="N133" s="503"/>
      <c r="O133" s="2106">
        <v>2049026</v>
      </c>
      <c r="P133" s="2139"/>
      <c r="Q133" s="503">
        <f t="shared" si="3"/>
        <v>1860433</v>
      </c>
      <c r="R133" s="2109"/>
      <c r="S133" s="2106">
        <v>2049026</v>
      </c>
    </row>
    <row r="134" spans="1:19" s="475" customFormat="1" ht="15">
      <c r="B134" s="2216" t="s">
        <v>432</v>
      </c>
      <c r="C134" s="2120">
        <v>0</v>
      </c>
      <c r="D134" s="497"/>
      <c r="E134" s="497">
        <v>0</v>
      </c>
      <c r="F134" s="497"/>
      <c r="G134" s="497">
        <v>200000</v>
      </c>
      <c r="H134" s="497"/>
      <c r="I134" s="2217">
        <v>0</v>
      </c>
      <c r="J134" s="503"/>
      <c r="K134" s="2217">
        <v>0</v>
      </c>
      <c r="L134" s="497"/>
      <c r="M134" s="461">
        <v>0</v>
      </c>
      <c r="N134" s="497"/>
      <c r="O134" s="2218">
        <v>0</v>
      </c>
      <c r="P134" s="497"/>
      <c r="Q134" s="503">
        <f t="shared" si="3"/>
        <v>200000</v>
      </c>
      <c r="R134" s="1899"/>
      <c r="S134" s="2218">
        <v>0</v>
      </c>
    </row>
    <row r="135" spans="1:19" s="495" customFormat="1" ht="15">
      <c r="B135" s="493" t="s">
        <v>2372</v>
      </c>
      <c r="C135" s="493">
        <v>0</v>
      </c>
      <c r="D135" s="484"/>
      <c r="E135" s="462">
        <v>3617294</v>
      </c>
      <c r="F135" s="503"/>
      <c r="G135" s="503">
        <v>1921000</v>
      </c>
      <c r="H135" s="503"/>
      <c r="I135" s="2105">
        <v>11</v>
      </c>
      <c r="J135" s="503"/>
      <c r="K135" s="2106">
        <v>1255696</v>
      </c>
      <c r="L135" s="503"/>
      <c r="M135" s="519">
        <v>0</v>
      </c>
      <c r="N135" s="503"/>
      <c r="O135" s="2106">
        <v>2163287</v>
      </c>
      <c r="P135" s="503"/>
      <c r="Q135" s="503">
        <f t="shared" si="3"/>
        <v>4630692</v>
      </c>
      <c r="R135" s="1910"/>
      <c r="S135" s="2106">
        <v>2163287</v>
      </c>
    </row>
    <row r="136" spans="1:19" s="475" customFormat="1" ht="15">
      <c r="B136" s="493" t="s">
        <v>396</v>
      </c>
      <c r="C136" s="493">
        <v>0</v>
      </c>
      <c r="D136" s="474"/>
      <c r="E136" s="519">
        <v>1487801052</v>
      </c>
      <c r="F136" s="2139"/>
      <c r="G136" s="2139">
        <v>705740000</v>
      </c>
      <c r="H136" s="2139"/>
      <c r="I136" s="2105">
        <v>319215265</v>
      </c>
      <c r="J136" s="503"/>
      <c r="K136" s="2106">
        <v>7972968</v>
      </c>
      <c r="L136" s="2139"/>
      <c r="M136" s="519">
        <v>0</v>
      </c>
      <c r="N136" s="503"/>
      <c r="O136" s="2106">
        <v>451701968</v>
      </c>
      <c r="P136" s="2139"/>
      <c r="Q136" s="503">
        <f t="shared" si="3"/>
        <v>1430596787</v>
      </c>
      <c r="R136" s="2109"/>
      <c r="S136" s="2106">
        <v>451702745</v>
      </c>
    </row>
    <row r="137" spans="1:19" s="475" customFormat="1" ht="15">
      <c r="A137" s="495"/>
      <c r="B137" s="493" t="s">
        <v>2373</v>
      </c>
      <c r="C137" s="493">
        <v>0</v>
      </c>
      <c r="D137" s="474"/>
      <c r="E137" s="503">
        <v>27498</v>
      </c>
      <c r="F137" s="2139"/>
      <c r="G137" s="505">
        <v>0</v>
      </c>
      <c r="H137" s="2139"/>
      <c r="I137" s="2105">
        <v>0</v>
      </c>
      <c r="J137" s="503"/>
      <c r="K137" s="2106">
        <v>0</v>
      </c>
      <c r="L137" s="2139"/>
      <c r="M137" s="519">
        <v>0</v>
      </c>
      <c r="N137" s="503"/>
      <c r="O137" s="2106">
        <v>0</v>
      </c>
      <c r="P137" s="2139"/>
      <c r="Q137" s="503">
        <f t="shared" si="3"/>
        <v>27498</v>
      </c>
      <c r="R137" s="2109"/>
      <c r="S137" s="2106">
        <v>0</v>
      </c>
    </row>
    <row r="138" spans="1:19" s="475" customFormat="1" ht="15">
      <c r="B138" s="493" t="s">
        <v>398</v>
      </c>
      <c r="C138" s="493">
        <v>0</v>
      </c>
      <c r="D138" s="474"/>
      <c r="E138" s="519">
        <v>14849310</v>
      </c>
      <c r="F138" s="2139"/>
      <c r="G138" s="2139">
        <v>38442000</v>
      </c>
      <c r="H138" s="2139"/>
      <c r="I138" s="2105">
        <v>1812246</v>
      </c>
      <c r="J138" s="503"/>
      <c r="K138" s="2106">
        <v>0</v>
      </c>
      <c r="L138" s="2139"/>
      <c r="M138" s="519">
        <v>0</v>
      </c>
      <c r="N138" s="503"/>
      <c r="O138" s="2106">
        <v>35577900</v>
      </c>
      <c r="P138" s="2139"/>
      <c r="Q138" s="503">
        <f t="shared" si="3"/>
        <v>15901164</v>
      </c>
      <c r="R138" s="2109"/>
      <c r="S138" s="2106">
        <v>35548071</v>
      </c>
    </row>
    <row r="139" spans="1:19" s="475" customFormat="1" ht="15">
      <c r="B139" s="493" t="s">
        <v>399</v>
      </c>
      <c r="C139" s="493">
        <v>0</v>
      </c>
      <c r="D139" s="494"/>
      <c r="E139" s="519">
        <v>24808979</v>
      </c>
      <c r="F139" s="505"/>
      <c r="G139" s="2139">
        <v>31921000</v>
      </c>
      <c r="H139" s="505"/>
      <c r="I139" s="2105">
        <v>3303328</v>
      </c>
      <c r="J139" s="503"/>
      <c r="K139" s="2106">
        <v>2104000</v>
      </c>
      <c r="L139" s="505"/>
      <c r="M139" s="519">
        <v>0</v>
      </c>
      <c r="N139" s="503"/>
      <c r="O139" s="2106">
        <v>30506348</v>
      </c>
      <c r="P139" s="505"/>
      <c r="Q139" s="503">
        <f t="shared" si="3"/>
        <v>25024303</v>
      </c>
      <c r="R139" s="1901"/>
      <c r="S139" s="2106">
        <v>30504496</v>
      </c>
    </row>
    <row r="140" spans="1:19" s="475" customFormat="1" ht="15">
      <c r="B140" s="493" t="s">
        <v>400</v>
      </c>
      <c r="C140" s="493">
        <v>0</v>
      </c>
      <c r="D140" s="474"/>
      <c r="E140" s="519">
        <v>46186306</v>
      </c>
      <c r="F140" s="2139"/>
      <c r="G140" s="2139">
        <v>49948000</v>
      </c>
      <c r="H140" s="2139"/>
      <c r="I140" s="2105">
        <v>5824045</v>
      </c>
      <c r="J140" s="503"/>
      <c r="K140" s="2106">
        <v>7715767</v>
      </c>
      <c r="L140" s="2139"/>
      <c r="M140" s="519">
        <v>0</v>
      </c>
      <c r="N140" s="503"/>
      <c r="O140" s="2106">
        <v>44041011</v>
      </c>
      <c r="P140" s="2139"/>
      <c r="Q140" s="503">
        <f t="shared" si="3"/>
        <v>53985017</v>
      </c>
      <c r="R140" s="2109"/>
      <c r="S140" s="2106">
        <v>44041011</v>
      </c>
    </row>
    <row r="141" spans="1:19" s="475" customFormat="1" ht="15">
      <c r="B141" s="493" t="s">
        <v>401</v>
      </c>
      <c r="C141" s="493">
        <v>0</v>
      </c>
      <c r="D141" s="474"/>
      <c r="E141" s="519">
        <v>40110675</v>
      </c>
      <c r="F141" s="2139"/>
      <c r="G141" s="2139">
        <v>46780000</v>
      </c>
      <c r="H141" s="2139"/>
      <c r="I141" s="2106">
        <v>0</v>
      </c>
      <c r="J141" s="2139"/>
      <c r="K141" s="2106">
        <v>11500000</v>
      </c>
      <c r="L141" s="2139"/>
      <c r="M141" s="519">
        <v>0</v>
      </c>
      <c r="N141" s="503"/>
      <c r="O141" s="2106">
        <v>32802770</v>
      </c>
      <c r="P141" s="2139"/>
      <c r="Q141" s="503">
        <f t="shared" si="3"/>
        <v>65587905</v>
      </c>
      <c r="R141" s="2109"/>
      <c r="S141" s="2106">
        <v>32794522</v>
      </c>
    </row>
    <row r="142" spans="1:19" s="495" customFormat="1" ht="15">
      <c r="B142" s="493" t="s">
        <v>402</v>
      </c>
      <c r="C142" s="493">
        <v>0</v>
      </c>
      <c r="D142" s="502"/>
      <c r="E142" s="2117">
        <v>7502460092</v>
      </c>
      <c r="F142" s="505"/>
      <c r="G142" s="462">
        <v>0</v>
      </c>
      <c r="H142" s="505"/>
      <c r="I142" s="2106">
        <v>0</v>
      </c>
      <c r="J142" s="503"/>
      <c r="K142" s="2106">
        <v>0</v>
      </c>
      <c r="L142" s="505"/>
      <c r="M142" s="519">
        <v>0</v>
      </c>
      <c r="N142" s="503"/>
      <c r="O142" s="2106">
        <v>0</v>
      </c>
      <c r="P142" s="505"/>
      <c r="Q142" s="503">
        <f t="shared" si="3"/>
        <v>7502460092</v>
      </c>
      <c r="R142" s="1901"/>
      <c r="S142" s="2106">
        <v>0</v>
      </c>
    </row>
    <row r="143" spans="1:19" s="475" customFormat="1" ht="15">
      <c r="B143" s="493" t="s">
        <v>490</v>
      </c>
      <c r="C143" s="493">
        <v>0</v>
      </c>
      <c r="D143" s="474"/>
      <c r="E143" s="519">
        <v>91149029</v>
      </c>
      <c r="F143" s="2139"/>
      <c r="G143" s="2139">
        <v>41566000</v>
      </c>
      <c r="H143" s="2139"/>
      <c r="I143" s="2106">
        <v>3228886</v>
      </c>
      <c r="J143" s="503"/>
      <c r="K143" s="2106">
        <v>-10703505</v>
      </c>
      <c r="L143" s="2139"/>
      <c r="M143" s="519">
        <v>0</v>
      </c>
      <c r="N143" s="503"/>
      <c r="O143" s="2106">
        <v>21178622</v>
      </c>
      <c r="P143" s="2139"/>
      <c r="Q143" s="503">
        <f t="shared" si="3"/>
        <v>97604016</v>
      </c>
      <c r="R143" s="2109"/>
      <c r="S143" s="2106">
        <v>21178622</v>
      </c>
    </row>
    <row r="144" spans="1:19" s="475" customFormat="1" ht="15">
      <c r="B144" s="493" t="s">
        <v>357</v>
      </c>
      <c r="C144" s="493">
        <v>0</v>
      </c>
      <c r="D144" s="474"/>
      <c r="E144" s="519">
        <v>111155895</v>
      </c>
      <c r="F144" s="2139"/>
      <c r="G144" s="2139">
        <v>30000000</v>
      </c>
      <c r="H144" s="2139"/>
      <c r="I144" s="2106">
        <v>34372808</v>
      </c>
      <c r="J144" s="503"/>
      <c r="K144" s="2106">
        <v>10744</v>
      </c>
      <c r="L144" s="2139"/>
      <c r="M144" s="519">
        <v>0</v>
      </c>
      <c r="N144" s="503"/>
      <c r="O144" s="2106">
        <v>16811448</v>
      </c>
      <c r="P144" s="2139"/>
      <c r="Q144" s="503">
        <f t="shared" si="3"/>
        <v>89982383</v>
      </c>
      <c r="R144" s="2109"/>
      <c r="S144" s="2106">
        <v>16811448</v>
      </c>
    </row>
    <row r="145" spans="1:19">
      <c r="A145" s="488"/>
      <c r="B145" s="2138" t="s">
        <v>358</v>
      </c>
      <c r="C145" s="523">
        <v>0</v>
      </c>
      <c r="E145" s="2139">
        <v>43537755</v>
      </c>
      <c r="F145" s="573"/>
      <c r="G145" s="2139">
        <v>10453000</v>
      </c>
      <c r="H145" s="573"/>
      <c r="I145" s="2106">
        <v>109751</v>
      </c>
      <c r="J145" s="503"/>
      <c r="K145" s="2106">
        <v>318191</v>
      </c>
      <c r="L145" s="573"/>
      <c r="M145" s="519">
        <v>0</v>
      </c>
      <c r="N145" s="503"/>
      <c r="O145" s="2106">
        <v>10507124</v>
      </c>
      <c r="P145" s="573"/>
      <c r="Q145" s="503">
        <f t="shared" si="3"/>
        <v>43692071</v>
      </c>
      <c r="R145" s="2112"/>
      <c r="S145" s="2106">
        <v>10507124</v>
      </c>
    </row>
    <row r="146" spans="1:19" s="475" customFormat="1" ht="15">
      <c r="B146" s="493" t="s">
        <v>359</v>
      </c>
      <c r="C146" s="493">
        <v>0</v>
      </c>
      <c r="D146" s="474"/>
      <c r="E146" s="519">
        <v>78696793</v>
      </c>
      <c r="F146" s="2139"/>
      <c r="G146" s="462">
        <v>751000</v>
      </c>
      <c r="H146" s="2139"/>
      <c r="I146" s="2106">
        <v>504981</v>
      </c>
      <c r="J146" s="503"/>
      <c r="K146" s="2106">
        <v>16009851</v>
      </c>
      <c r="L146" s="2139"/>
      <c r="M146" s="519">
        <v>0</v>
      </c>
      <c r="N146" s="503"/>
      <c r="O146" s="2106">
        <v>45738489</v>
      </c>
      <c r="P146" s="2139"/>
      <c r="Q146" s="503">
        <f t="shared" si="3"/>
        <v>49214174</v>
      </c>
      <c r="R146" s="2109"/>
      <c r="S146" s="2106">
        <v>45738489</v>
      </c>
    </row>
    <row r="147" spans="1:19" s="475" customFormat="1" ht="15">
      <c r="B147" s="493" t="s">
        <v>360</v>
      </c>
      <c r="C147" s="493">
        <v>0</v>
      </c>
      <c r="D147" s="474"/>
      <c r="E147" s="519">
        <v>1639322</v>
      </c>
      <c r="F147" s="2139"/>
      <c r="G147" s="2139">
        <v>1600000</v>
      </c>
      <c r="H147" s="2139"/>
      <c r="I147" s="2106">
        <v>1102418</v>
      </c>
      <c r="J147" s="503"/>
      <c r="K147" s="2106">
        <v>39622</v>
      </c>
      <c r="L147" s="2139"/>
      <c r="M147" s="519">
        <v>0</v>
      </c>
      <c r="N147" s="503"/>
      <c r="O147" s="2106">
        <v>34046</v>
      </c>
      <c r="P147" s="2139"/>
      <c r="Q147" s="503">
        <f t="shared" si="3"/>
        <v>2142480</v>
      </c>
      <c r="R147" s="2109"/>
      <c r="S147" s="2106">
        <v>34046</v>
      </c>
    </row>
    <row r="148" spans="1:19" s="475" customFormat="1" ht="15">
      <c r="B148" s="493" t="s">
        <v>363</v>
      </c>
      <c r="C148" s="493">
        <v>0</v>
      </c>
      <c r="D148" s="474"/>
      <c r="E148" s="519">
        <v>4439639</v>
      </c>
      <c r="F148" s="2139"/>
      <c r="G148" s="2139">
        <v>5500000</v>
      </c>
      <c r="H148" s="2139"/>
      <c r="I148" s="2106">
        <v>0</v>
      </c>
      <c r="J148" s="503"/>
      <c r="K148" s="2106">
        <v>0</v>
      </c>
      <c r="L148" s="2139"/>
      <c r="M148" s="519">
        <v>0</v>
      </c>
      <c r="N148" s="503"/>
      <c r="O148" s="2106">
        <v>3409913</v>
      </c>
      <c r="P148" s="2139"/>
      <c r="Q148" s="503">
        <f t="shared" si="3"/>
        <v>6529726</v>
      </c>
      <c r="R148" s="2109"/>
      <c r="S148" s="2106">
        <v>3409913</v>
      </c>
    </row>
    <row r="149" spans="1:19" s="475" customFormat="1" ht="15">
      <c r="B149" s="493" t="s">
        <v>404</v>
      </c>
      <c r="C149" s="493">
        <v>0</v>
      </c>
      <c r="D149" s="474"/>
      <c r="E149" s="519">
        <v>500000</v>
      </c>
      <c r="F149" s="2139"/>
      <c r="G149" s="462">
        <v>0</v>
      </c>
      <c r="H149" s="2139"/>
      <c r="I149" s="2106">
        <v>500000</v>
      </c>
      <c r="J149" s="503"/>
      <c r="K149" s="2106">
        <v>0</v>
      </c>
      <c r="L149" s="2139"/>
      <c r="M149" s="519">
        <v>0</v>
      </c>
      <c r="N149" s="503"/>
      <c r="O149" s="2106">
        <v>0</v>
      </c>
      <c r="P149" s="2139"/>
      <c r="Q149" s="503">
        <f t="shared" si="3"/>
        <v>0</v>
      </c>
      <c r="R149" s="2109"/>
      <c r="S149" s="2106">
        <v>0</v>
      </c>
    </row>
    <row r="150" spans="1:19" s="475" customFormat="1" ht="15">
      <c r="B150" s="493" t="s">
        <v>405</v>
      </c>
      <c r="C150" s="493">
        <v>0</v>
      </c>
      <c r="D150" s="474"/>
      <c r="E150" s="519">
        <v>32598787</v>
      </c>
      <c r="F150" s="2139"/>
      <c r="G150" s="2139">
        <v>67700000</v>
      </c>
      <c r="H150" s="2139"/>
      <c r="I150" s="2106">
        <v>7029225</v>
      </c>
      <c r="J150" s="503"/>
      <c r="K150" s="2106">
        <v>15656521</v>
      </c>
      <c r="L150" s="2139"/>
      <c r="M150" s="519">
        <v>0</v>
      </c>
      <c r="N150" s="503"/>
      <c r="O150" s="2106">
        <v>19228867</v>
      </c>
      <c r="P150" s="2139"/>
      <c r="Q150" s="503">
        <f t="shared" si="3"/>
        <v>89697216</v>
      </c>
      <c r="R150" s="2109"/>
      <c r="S150" s="2106">
        <v>19228867</v>
      </c>
    </row>
    <row r="151" spans="1:19" s="475" customFormat="1" ht="15">
      <c r="B151" s="493" t="s">
        <v>2374</v>
      </c>
      <c r="C151" s="493">
        <v>0</v>
      </c>
      <c r="D151" s="474"/>
      <c r="E151" s="519">
        <v>607773246</v>
      </c>
      <c r="F151" s="520"/>
      <c r="G151" s="520">
        <v>415600000</v>
      </c>
      <c r="H151" s="520"/>
      <c r="I151" s="2118">
        <v>38515838</v>
      </c>
      <c r="J151" s="503"/>
      <c r="K151" s="2118">
        <v>7574974</v>
      </c>
      <c r="L151" s="520"/>
      <c r="M151" s="461">
        <v>0</v>
      </c>
      <c r="N151" s="497"/>
      <c r="O151" s="2118">
        <v>314057955</v>
      </c>
      <c r="P151" s="520"/>
      <c r="Q151" s="497">
        <f t="shared" si="3"/>
        <v>678374427</v>
      </c>
      <c r="R151" s="1904"/>
      <c r="S151" s="2118">
        <v>314057955</v>
      </c>
    </row>
    <row r="152" spans="1:19" s="475" customFormat="1" ht="15">
      <c r="B152" s="493" t="s">
        <v>2375</v>
      </c>
      <c r="C152" s="493">
        <v>0</v>
      </c>
      <c r="D152" s="474"/>
      <c r="E152" s="519">
        <v>93805570</v>
      </c>
      <c r="F152" s="520"/>
      <c r="G152" s="520">
        <v>69395000</v>
      </c>
      <c r="H152" s="520"/>
      <c r="I152" s="2118">
        <v>18758909</v>
      </c>
      <c r="J152" s="503"/>
      <c r="K152" s="2118">
        <v>0</v>
      </c>
      <c r="L152" s="520"/>
      <c r="M152" s="461">
        <v>0</v>
      </c>
      <c r="N152" s="497"/>
      <c r="O152" s="2118">
        <v>62873124</v>
      </c>
      <c r="P152" s="520"/>
      <c r="Q152" s="497">
        <f t="shared" si="3"/>
        <v>81568537</v>
      </c>
      <c r="R152" s="1904"/>
      <c r="S152" s="2118">
        <v>62873124</v>
      </c>
    </row>
    <row r="153" spans="1:19" s="475" customFormat="1" ht="15">
      <c r="B153" s="493" t="s">
        <v>369</v>
      </c>
      <c r="C153" s="493">
        <v>0</v>
      </c>
      <c r="D153" s="474"/>
      <c r="E153" s="519">
        <v>4959528</v>
      </c>
      <c r="F153" s="520"/>
      <c r="G153" s="520">
        <v>5000000</v>
      </c>
      <c r="H153" s="520"/>
      <c r="I153" s="2118">
        <v>4252217</v>
      </c>
      <c r="J153" s="503"/>
      <c r="K153" s="2118">
        <v>0</v>
      </c>
      <c r="L153" s="520"/>
      <c r="M153" s="461">
        <v>0</v>
      </c>
      <c r="N153" s="497"/>
      <c r="O153" s="2118">
        <v>1216115</v>
      </c>
      <c r="P153" s="520"/>
      <c r="Q153" s="497">
        <f t="shared" si="3"/>
        <v>4491196</v>
      </c>
      <c r="R153" s="1904"/>
      <c r="S153" s="2118">
        <v>1216115</v>
      </c>
    </row>
    <row r="154" spans="1:19" s="475" customFormat="1" ht="15">
      <c r="B154" s="493" t="s">
        <v>370</v>
      </c>
      <c r="C154" s="493">
        <v>0</v>
      </c>
      <c r="D154" s="474"/>
      <c r="E154" s="519">
        <v>1835631315</v>
      </c>
      <c r="F154" s="520"/>
      <c r="G154" s="520">
        <v>4052794000</v>
      </c>
      <c r="H154" s="520"/>
      <c r="I154" s="2118">
        <v>304530360</v>
      </c>
      <c r="J154" s="503"/>
      <c r="K154" s="2118">
        <v>324734232</v>
      </c>
      <c r="L154" s="520"/>
      <c r="M154" s="461">
        <v>0</v>
      </c>
      <c r="N154" s="497"/>
      <c r="O154" s="2118">
        <v>3682869753</v>
      </c>
      <c r="P154" s="520"/>
      <c r="Q154" s="497">
        <f t="shared" si="3"/>
        <v>2225759434</v>
      </c>
      <c r="R154" s="1904"/>
      <c r="S154" s="2118">
        <v>3682870724</v>
      </c>
    </row>
    <row r="155" spans="1:19" s="475" customFormat="1" ht="15">
      <c r="B155" s="493" t="s">
        <v>371</v>
      </c>
      <c r="C155" s="493">
        <v>0</v>
      </c>
      <c r="D155" s="474"/>
      <c r="E155" s="519">
        <v>329433453</v>
      </c>
      <c r="F155" s="520"/>
      <c r="G155" s="520">
        <v>83019000</v>
      </c>
      <c r="H155" s="520"/>
      <c r="I155" s="2118">
        <v>711593</v>
      </c>
      <c r="J155" s="503"/>
      <c r="K155" s="2118">
        <v>874742</v>
      </c>
      <c r="L155" s="520"/>
      <c r="M155" s="461">
        <v>0</v>
      </c>
      <c r="N155" s="497"/>
      <c r="O155" s="2118">
        <v>61593500</v>
      </c>
      <c r="P155" s="520"/>
      <c r="Q155" s="497">
        <f>ROUND(+SUM(E155)+SUM(G155)-SUM(I155)+SUM(K155) +SUM(M155)-SUM(O155),0)</f>
        <v>351022102</v>
      </c>
      <c r="R155" s="1904"/>
      <c r="S155" s="2118">
        <v>61593500</v>
      </c>
    </row>
    <row r="156" spans="1:19" s="495" customFormat="1" ht="15">
      <c r="B156" s="493" t="s">
        <v>407</v>
      </c>
      <c r="C156" s="493">
        <v>0</v>
      </c>
      <c r="D156" s="484"/>
      <c r="E156" s="496">
        <v>30230384</v>
      </c>
      <c r="F156" s="497"/>
      <c r="G156" s="497">
        <v>8500000</v>
      </c>
      <c r="H156" s="497"/>
      <c r="I156" s="2118">
        <v>5342331</v>
      </c>
      <c r="J156" s="503"/>
      <c r="K156" s="2118">
        <v>302274</v>
      </c>
      <c r="L156" s="497"/>
      <c r="M156" s="461">
        <v>0</v>
      </c>
      <c r="N156" s="497"/>
      <c r="O156" s="2118">
        <v>6552427</v>
      </c>
      <c r="P156" s="497"/>
      <c r="Q156" s="497">
        <f>ROUND(+SUM(E156)+SUM(G156)-SUM(I156)+SUM(K156) +SUM(M156)-SUM(O156),0)</f>
        <v>27137900</v>
      </c>
      <c r="R156" s="1899"/>
      <c r="S156" s="2118">
        <v>6527962</v>
      </c>
    </row>
    <row r="157" spans="1:19" s="475" customFormat="1" ht="15">
      <c r="B157" s="493" t="s">
        <v>2376</v>
      </c>
      <c r="C157" s="493">
        <v>0</v>
      </c>
      <c r="D157" s="474"/>
      <c r="E157" s="519">
        <v>6168791</v>
      </c>
      <c r="F157" s="520"/>
      <c r="G157" s="498">
        <v>2466000</v>
      </c>
      <c r="H157" s="520"/>
      <c r="I157" s="2118">
        <v>3151338</v>
      </c>
      <c r="J157" s="503"/>
      <c r="K157" s="2118">
        <v>118000</v>
      </c>
      <c r="L157" s="520"/>
      <c r="M157" s="461">
        <v>0</v>
      </c>
      <c r="N157" s="497"/>
      <c r="O157" s="2118">
        <v>776534</v>
      </c>
      <c r="P157" s="520"/>
      <c r="Q157" s="497">
        <f>ROUND(+SUM(E157)+SUM(G157)-SUM(I157)+SUM(K157) +SUM(M157)-SUM(O157),0)</f>
        <v>4824919</v>
      </c>
      <c r="R157" s="1904"/>
      <c r="S157" s="2118">
        <v>776534</v>
      </c>
    </row>
    <row r="158" spans="1:19" ht="15" customHeight="1">
      <c r="A158" s="486"/>
      <c r="B158" s="493" t="s">
        <v>408</v>
      </c>
      <c r="C158" s="493">
        <v>0</v>
      </c>
      <c r="D158" s="494"/>
      <c r="E158" s="497">
        <v>73942674</v>
      </c>
      <c r="F158" s="498"/>
      <c r="G158" s="498">
        <v>73623000</v>
      </c>
      <c r="H158" s="498"/>
      <c r="I158" s="2118">
        <v>1174808</v>
      </c>
      <c r="J158" s="503"/>
      <c r="K158" s="2118">
        <v>-1051151</v>
      </c>
      <c r="L158" s="498"/>
      <c r="M158" s="461">
        <v>0</v>
      </c>
      <c r="N158" s="497"/>
      <c r="O158" s="2118">
        <v>44169337</v>
      </c>
      <c r="P158" s="498"/>
      <c r="Q158" s="497">
        <f>ROUND(+SUM(E158)+SUM(G158)-SUM(I158)+SUM(K158) +SUM(M158)-SUM(O158),0)</f>
        <v>101170378</v>
      </c>
      <c r="R158" s="1905"/>
      <c r="S158" s="2118">
        <v>44170102</v>
      </c>
    </row>
    <row r="159" spans="1:19" s="475" customFormat="1" ht="15">
      <c r="B159" s="493" t="s">
        <v>409</v>
      </c>
      <c r="C159" s="493">
        <v>0</v>
      </c>
      <c r="D159" s="474"/>
      <c r="E159" s="497">
        <v>2992912</v>
      </c>
      <c r="F159" s="520"/>
      <c r="G159" s="504">
        <v>0</v>
      </c>
      <c r="H159" s="520"/>
      <c r="I159" s="496">
        <v>0</v>
      </c>
      <c r="J159" s="503"/>
      <c r="K159" s="2118">
        <v>0</v>
      </c>
      <c r="L159" s="520"/>
      <c r="M159" s="461">
        <v>0</v>
      </c>
      <c r="N159" s="497"/>
      <c r="O159" s="2118">
        <v>1882002</v>
      </c>
      <c r="P159" s="520"/>
      <c r="Q159" s="497">
        <f>ROUND(+SUM(E159)+SUM(G159)-SUM(I159)+SUM(K159) +SUM(M159)-SUM(O159),0)</f>
        <v>1110910</v>
      </c>
      <c r="R159" s="1904"/>
      <c r="S159" s="2118">
        <v>1882002</v>
      </c>
    </row>
    <row r="160" spans="1:19" s="475" customFormat="1" ht="15">
      <c r="B160" s="523" t="s">
        <v>374</v>
      </c>
      <c r="C160" s="493">
        <v>0</v>
      </c>
      <c r="D160" s="474"/>
      <c r="E160" s="519">
        <v>0</v>
      </c>
      <c r="F160" s="520"/>
      <c r="G160" s="520">
        <v>100000</v>
      </c>
      <c r="H160" s="520"/>
      <c r="I160" s="2218">
        <v>0</v>
      </c>
      <c r="J160" s="503"/>
      <c r="K160" s="2218">
        <v>0</v>
      </c>
      <c r="L160" s="520"/>
      <c r="M160" s="461">
        <v>0</v>
      </c>
      <c r="N160" s="497"/>
      <c r="O160" s="2218">
        <v>0</v>
      </c>
      <c r="P160" s="520"/>
      <c r="Q160" s="497">
        <f t="shared" ref="Q160" si="4">ROUND(+SUM(E160)+SUM(G160)-SUM(I160)+SUM(K160) +SUM(M160)-SUM(O160),0)</f>
        <v>100000</v>
      </c>
      <c r="R160" s="1904"/>
      <c r="S160" s="2218">
        <v>0</v>
      </c>
    </row>
    <row r="161" spans="1:23">
      <c r="B161" s="533" t="s">
        <v>410</v>
      </c>
      <c r="C161" s="526">
        <v>0</v>
      </c>
      <c r="D161" s="494"/>
      <c r="E161" s="1999">
        <f>ROUND(SUM(E112:E160),0)</f>
        <v>194281527175</v>
      </c>
      <c r="F161" s="498"/>
      <c r="G161" s="1999">
        <f>ROUND(SUM(G112:G160),0)</f>
        <v>101725584000</v>
      </c>
      <c r="H161" s="498"/>
      <c r="I161" s="1999">
        <f>ROUND(SUM(I112:I160),0)</f>
        <v>45379152892</v>
      </c>
      <c r="J161" s="498"/>
      <c r="K161" s="1999">
        <f>ROUND(SUM(K112:K160),0)</f>
        <v>-68763446</v>
      </c>
      <c r="L161" s="498"/>
      <c r="M161" s="1999">
        <f>ROUND(SUM(M112:M160),0)</f>
        <v>0</v>
      </c>
      <c r="N161" s="536"/>
      <c r="O161" s="1999">
        <f>ROUND(SUM(O112:O160),0)</f>
        <v>52177367453</v>
      </c>
      <c r="P161" s="498"/>
      <c r="Q161" s="1999">
        <f>ROUND(SUM(Q112:Q160),0)</f>
        <v>198381827384</v>
      </c>
      <c r="R161" s="1905"/>
      <c r="S161" s="1999">
        <f>ROUND(SUM(S112:S160),0)</f>
        <v>52176160161</v>
      </c>
    </row>
    <row r="162" spans="1:23">
      <c r="B162" s="533"/>
      <c r="D162" s="494"/>
      <c r="E162" s="536"/>
      <c r="F162" s="498"/>
      <c r="G162" s="536"/>
      <c r="H162" s="498"/>
      <c r="I162" s="536"/>
      <c r="J162" s="498"/>
      <c r="K162" s="536"/>
      <c r="L162" s="498"/>
      <c r="M162" s="536"/>
      <c r="N162" s="536"/>
      <c r="O162" s="536"/>
      <c r="P162" s="498"/>
      <c r="Q162" s="536"/>
      <c r="R162" s="498"/>
      <c r="S162" s="536"/>
    </row>
    <row r="163" spans="1:23">
      <c r="B163" s="533"/>
      <c r="D163" s="494"/>
      <c r="E163" s="536"/>
      <c r="F163" s="498"/>
      <c r="G163" s="536"/>
      <c r="H163" s="498"/>
      <c r="I163" s="536"/>
      <c r="J163" s="498"/>
      <c r="K163" s="536"/>
      <c r="L163" s="498"/>
      <c r="M163" s="536"/>
      <c r="N163" s="536"/>
      <c r="O163" s="536"/>
      <c r="P163" s="498"/>
      <c r="Q163" s="536"/>
      <c r="R163" s="498"/>
      <c r="S163" s="536"/>
    </row>
    <row r="164" spans="1:23" ht="15" customHeight="1">
      <c r="A164" s="1997" t="s">
        <v>6</v>
      </c>
      <c r="B164" s="2328" t="s">
        <v>6</v>
      </c>
      <c r="C164" s="2329"/>
      <c r="D164" s="2329"/>
      <c r="E164" s="2329"/>
      <c r="F164" s="2329"/>
      <c r="G164" s="2329"/>
      <c r="H164" s="2329"/>
      <c r="I164" s="2329"/>
      <c r="J164" s="2329"/>
      <c r="K164" s="2329"/>
      <c r="L164" s="2329"/>
      <c r="M164" s="2329"/>
      <c r="N164" s="2329"/>
      <c r="O164" s="2329"/>
      <c r="P164" s="2329"/>
      <c r="Q164" s="2329"/>
      <c r="R164" s="2329"/>
      <c r="S164" s="2329"/>
      <c r="T164" s="2329"/>
      <c r="U164" s="2329"/>
      <c r="V164" s="2329"/>
      <c r="W164" s="2329"/>
    </row>
    <row r="165" spans="1:23" ht="15" customHeight="1">
      <c r="A165" s="1997" t="s">
        <v>270</v>
      </c>
      <c r="B165" s="2323" t="s">
        <v>305</v>
      </c>
      <c r="C165" s="2323"/>
      <c r="D165" s="2323"/>
      <c r="E165" s="2323"/>
      <c r="F165" s="2323"/>
      <c r="G165" s="2323"/>
      <c r="H165" s="2323"/>
      <c r="I165" s="2323"/>
      <c r="J165" s="2323"/>
      <c r="K165" s="2323"/>
      <c r="L165" s="2323"/>
      <c r="M165" s="2323"/>
      <c r="N165" s="2323"/>
      <c r="O165" s="2323"/>
      <c r="P165" s="2323"/>
      <c r="Q165" s="2323"/>
      <c r="R165" s="2323"/>
      <c r="S165" s="2323"/>
    </row>
    <row r="166" spans="1:23" ht="15" customHeight="1">
      <c r="A166" s="1997" t="s">
        <v>304</v>
      </c>
      <c r="B166" s="2326" t="s">
        <v>2342</v>
      </c>
      <c r="C166" s="2323"/>
      <c r="D166" s="2323"/>
      <c r="E166" s="2323"/>
      <c r="F166" s="2323"/>
      <c r="G166" s="2323"/>
      <c r="H166" s="2323"/>
      <c r="I166" s="2323"/>
      <c r="J166" s="2323"/>
      <c r="K166" s="2323"/>
      <c r="L166" s="2323"/>
      <c r="M166" s="2323"/>
      <c r="N166" s="2323"/>
      <c r="O166" s="2323"/>
      <c r="P166" s="2323"/>
      <c r="Q166" s="2323"/>
      <c r="R166" s="2323"/>
      <c r="S166" s="2323"/>
    </row>
    <row r="167" spans="1:23" ht="21">
      <c r="A167" s="2324" t="s">
        <v>0</v>
      </c>
      <c r="B167" s="2324"/>
      <c r="C167" s="2324"/>
      <c r="D167" s="2324"/>
      <c r="E167" s="2324"/>
      <c r="F167" s="2324"/>
      <c r="G167" s="2324"/>
      <c r="H167" s="2324"/>
      <c r="I167" s="1888"/>
      <c r="J167" s="469"/>
      <c r="K167" s="1888"/>
      <c r="L167" s="469"/>
      <c r="M167" s="1888"/>
      <c r="N167" s="1888"/>
      <c r="O167" s="1888"/>
      <c r="P167" s="469"/>
      <c r="Q167" s="469"/>
      <c r="R167" s="469"/>
      <c r="S167" s="471" t="s">
        <v>308</v>
      </c>
    </row>
    <row r="168" spans="1:23" ht="21">
      <c r="A168" s="2325" t="s">
        <v>309</v>
      </c>
      <c r="B168" s="2325"/>
      <c r="C168" s="2325"/>
      <c r="D168" s="2325"/>
      <c r="E168" s="2325"/>
      <c r="F168" s="2325"/>
      <c r="G168" s="2325"/>
      <c r="H168" s="2325"/>
      <c r="I168" s="1888"/>
      <c r="J168" s="469"/>
      <c r="K168" s="1888"/>
      <c r="L168" s="469"/>
      <c r="M168" s="1888"/>
      <c r="N168" s="1888"/>
      <c r="O168" s="1888"/>
      <c r="P168" s="469"/>
      <c r="Q168" s="469"/>
      <c r="R168" s="469"/>
      <c r="S168" s="469" t="s">
        <v>130</v>
      </c>
    </row>
    <row r="169" spans="1:23" ht="21">
      <c r="A169" s="2325" t="s">
        <v>2303</v>
      </c>
      <c r="B169" s="2325"/>
      <c r="C169" s="2325"/>
      <c r="D169" s="2325"/>
      <c r="E169" s="2325"/>
      <c r="F169" s="2325"/>
      <c r="G169" s="2325"/>
      <c r="H169" s="2325"/>
      <c r="I169" s="1888"/>
      <c r="J169" s="469"/>
      <c r="K169" s="1888"/>
      <c r="L169" s="469"/>
      <c r="M169" s="1888"/>
      <c r="N169" s="1888"/>
      <c r="O169" s="1888"/>
      <c r="P169" s="469"/>
      <c r="Q169" s="469"/>
      <c r="R169" s="469"/>
      <c r="S169" s="470"/>
    </row>
    <row r="170" spans="1:23" ht="21">
      <c r="A170" s="2324" t="s">
        <v>2490</v>
      </c>
      <c r="B170" s="2324"/>
      <c r="C170" s="2324"/>
      <c r="D170" s="2324"/>
      <c r="E170" s="2324"/>
      <c r="F170" s="2324"/>
      <c r="G170" s="2324"/>
      <c r="H170" s="2324"/>
      <c r="I170" s="1888"/>
      <c r="J170" s="1888"/>
      <c r="K170" s="1888"/>
      <c r="L170" s="1888"/>
      <c r="M170" s="1888"/>
      <c r="N170" s="1888"/>
      <c r="O170" s="1888"/>
      <c r="P170" s="1888"/>
      <c r="Q170" s="1888"/>
      <c r="R170" s="1888"/>
      <c r="S170" s="1888"/>
    </row>
    <row r="171" spans="1:23">
      <c r="A171" s="473"/>
      <c r="B171" s="473"/>
      <c r="C171" s="473"/>
      <c r="D171" s="474"/>
      <c r="E171" s="475"/>
      <c r="F171" s="474"/>
      <c r="G171" s="474"/>
      <c r="H171" s="474"/>
      <c r="I171" s="475"/>
      <c r="J171" s="474"/>
      <c r="K171" s="475"/>
      <c r="L171" s="474"/>
      <c r="M171" s="475"/>
      <c r="N171" s="475"/>
      <c r="O171" s="475"/>
      <c r="P171" s="474"/>
      <c r="Q171" s="475"/>
      <c r="R171" s="474"/>
      <c r="S171" s="475"/>
    </row>
    <row r="172" spans="1:23">
      <c r="A172" s="475"/>
      <c r="B172" s="475"/>
      <c r="C172" s="475"/>
      <c r="D172" s="474"/>
      <c r="E172" s="475"/>
      <c r="F172" s="474"/>
      <c r="G172" s="474"/>
      <c r="H172" s="474"/>
      <c r="I172" s="475"/>
      <c r="J172" s="474"/>
      <c r="K172" s="475"/>
      <c r="L172" s="474"/>
      <c r="M172" s="475"/>
      <c r="N172" s="475"/>
      <c r="O172" s="475"/>
      <c r="P172" s="474"/>
      <c r="Q172" s="475"/>
      <c r="R172" s="474"/>
      <c r="S172" s="475"/>
    </row>
    <row r="173" spans="1:23">
      <c r="A173" s="475"/>
      <c r="B173" s="475"/>
      <c r="C173" s="475"/>
      <c r="D173" s="474"/>
      <c r="E173" s="475"/>
      <c r="F173" s="474"/>
      <c r="G173" s="474"/>
      <c r="H173" s="474"/>
      <c r="I173" s="476"/>
      <c r="J173" s="474"/>
      <c r="K173" s="475"/>
      <c r="L173" s="474"/>
      <c r="M173" s="477" t="s">
        <v>275</v>
      </c>
      <c r="N173" s="477"/>
      <c r="O173" s="477"/>
      <c r="P173" s="477"/>
      <c r="Q173" s="478"/>
      <c r="R173" s="474"/>
      <c r="S173" s="475"/>
    </row>
    <row r="174" spans="1:23">
      <c r="A174" s="475"/>
      <c r="B174" s="475"/>
      <c r="C174" s="475"/>
      <c r="D174" s="474"/>
      <c r="E174" s="475"/>
      <c r="F174" s="474"/>
      <c r="G174"/>
      <c r="H174" s="474"/>
      <c r="I174" s="478"/>
      <c r="J174" s="474"/>
      <c r="K174" s="475"/>
      <c r="L174" s="474"/>
      <c r="M174" s="475"/>
      <c r="N174" s="1893"/>
      <c r="O174"/>
      <c r="P174" s="474"/>
      <c r="Q174" s="478" t="s">
        <v>2304</v>
      </c>
      <c r="R174" s="1892"/>
      <c r="S174" s="475"/>
    </row>
    <row r="175" spans="1:23">
      <c r="A175" s="479"/>
      <c r="B175" s="479"/>
      <c r="C175" s="479"/>
      <c r="D175" s="474"/>
      <c r="E175" s="478" t="s">
        <v>277</v>
      </c>
      <c r="F175" s="474"/>
      <c r="G175" s="478" t="s">
        <v>276</v>
      </c>
      <c r="H175" s="474"/>
      <c r="I175" s="478" t="s">
        <v>279</v>
      </c>
      <c r="J175" s="474"/>
      <c r="K175" s="478" t="s">
        <v>280</v>
      </c>
      <c r="L175" s="480"/>
      <c r="M175" s="481" t="s">
        <v>281</v>
      </c>
      <c r="N175" s="1893"/>
      <c r="O175" s="1893" t="s">
        <v>2305</v>
      </c>
      <c r="P175" s="474"/>
      <c r="Q175" s="478" t="s">
        <v>277</v>
      </c>
      <c r="R175" s="1892"/>
      <c r="S175" s="478" t="s">
        <v>2305</v>
      </c>
    </row>
    <row r="176" spans="1:23">
      <c r="A176" s="479"/>
      <c r="B176" s="479"/>
      <c r="C176" s="479"/>
      <c r="D176" s="474"/>
      <c r="E176" s="478" t="s">
        <v>282</v>
      </c>
      <c r="F176" s="474"/>
      <c r="G176" s="478" t="s">
        <v>278</v>
      </c>
      <c r="H176" s="474"/>
      <c r="I176" s="478" t="s">
        <v>277</v>
      </c>
      <c r="J176" s="474"/>
      <c r="K176" s="478" t="s">
        <v>283</v>
      </c>
      <c r="L176" s="480"/>
      <c r="M176" s="481" t="s">
        <v>2488</v>
      </c>
      <c r="N176" s="1893"/>
      <c r="O176" s="1894" t="s">
        <v>2440</v>
      </c>
      <c r="P176" s="474"/>
      <c r="Q176" s="478" t="s">
        <v>282</v>
      </c>
      <c r="R176" s="1892"/>
      <c r="S176" s="482" t="s">
        <v>2440</v>
      </c>
    </row>
    <row r="177" spans="1:19">
      <c r="A177" s="483"/>
      <c r="B177" s="483"/>
      <c r="C177" s="483"/>
      <c r="D177" s="484"/>
      <c r="E177" s="1709" t="s">
        <v>2455</v>
      </c>
      <c r="F177" s="484"/>
      <c r="G177" s="1709" t="s">
        <v>2489</v>
      </c>
      <c r="H177" s="484"/>
      <c r="I177" s="1895" t="s">
        <v>284</v>
      </c>
      <c r="J177" s="484"/>
      <c r="K177" s="1895" t="s">
        <v>2365</v>
      </c>
      <c r="L177" s="485"/>
      <c r="M177" s="1898" t="s">
        <v>2366</v>
      </c>
      <c r="N177" s="1998"/>
      <c r="O177" s="1896" t="s">
        <v>2306</v>
      </c>
      <c r="P177" s="474"/>
      <c r="Q177" s="1709" t="s">
        <v>2456</v>
      </c>
      <c r="R177" s="1892"/>
      <c r="S177" s="1895" t="s">
        <v>285</v>
      </c>
    </row>
    <row r="178" spans="1:19">
      <c r="A178" s="486"/>
      <c r="B178" s="486"/>
      <c r="C178" s="486"/>
      <c r="D178" s="474"/>
      <c r="E178" s="487"/>
      <c r="F178" s="474"/>
      <c r="G178" s="474"/>
      <c r="H178" s="474"/>
      <c r="I178" s="487"/>
      <c r="J178" s="474"/>
      <c r="K178" s="487"/>
      <c r="L178" s="484"/>
      <c r="M178" s="487"/>
      <c r="N178" s="495"/>
      <c r="O178" s="495"/>
      <c r="P178" s="474"/>
      <c r="Q178" s="487"/>
      <c r="R178" s="1897"/>
      <c r="S178" s="487"/>
    </row>
    <row r="179" spans="1:19" s="475" customFormat="1">
      <c r="A179" s="488" t="s">
        <v>411</v>
      </c>
      <c r="B179" s="479"/>
      <c r="C179" s="479"/>
      <c r="D179" s="474"/>
      <c r="E179" s="540"/>
      <c r="F179" s="497"/>
      <c r="G179" s="497"/>
      <c r="H179" s="520"/>
      <c r="I179" s="541"/>
      <c r="J179" s="520"/>
      <c r="K179" s="232"/>
      <c r="L179" s="520"/>
      <c r="M179" s="232"/>
      <c r="N179" s="1889"/>
      <c r="O179" s="1889"/>
      <c r="P179" s="520"/>
      <c r="Q179" s="541"/>
      <c r="R179" s="1897"/>
      <c r="S179" s="232"/>
    </row>
    <row r="180" spans="1:19" s="475" customFormat="1" ht="15">
      <c r="A180" s="479"/>
      <c r="B180" s="479"/>
      <c r="C180" s="479"/>
      <c r="D180" s="474"/>
      <c r="E180" s="232"/>
      <c r="F180" s="520"/>
      <c r="G180" s="520"/>
      <c r="H180" s="520"/>
      <c r="I180" s="232"/>
      <c r="J180" s="520"/>
      <c r="K180" s="232"/>
      <c r="L180" s="520"/>
      <c r="M180" s="538"/>
      <c r="N180" s="538"/>
      <c r="O180" s="538"/>
      <c r="P180" s="520"/>
      <c r="Q180" s="538"/>
      <c r="R180" s="1897"/>
      <c r="S180" s="538"/>
    </row>
    <row r="181" spans="1:19" s="495" customFormat="1" ht="15">
      <c r="A181" s="492"/>
      <c r="B181" s="493" t="s">
        <v>412</v>
      </c>
      <c r="C181" s="493">
        <v>0</v>
      </c>
      <c r="D181" s="494"/>
      <c r="E181" s="497">
        <v>1500000</v>
      </c>
      <c r="F181" s="498"/>
      <c r="G181" s="504">
        <v>0</v>
      </c>
      <c r="H181" s="498"/>
      <c r="I181" s="1022">
        <v>0</v>
      </c>
      <c r="J181" s="503"/>
      <c r="K181" s="2115">
        <v>0</v>
      </c>
      <c r="L181" s="498"/>
      <c r="M181" s="461">
        <v>0</v>
      </c>
      <c r="N181" s="497"/>
      <c r="O181" s="2118">
        <v>0</v>
      </c>
      <c r="P181" s="498"/>
      <c r="Q181" s="497">
        <f t="shared" ref="Q181:Q212" si="5">ROUND(+SUM(E181)+SUM(G181)-SUM(I181)+SUM(K181) +SUM(M181)-SUM(O181),0)</f>
        <v>1500000</v>
      </c>
      <c r="R181" s="1905"/>
      <c r="S181" s="2118">
        <v>0</v>
      </c>
    </row>
    <row r="182" spans="1:19" s="495" customFormat="1" ht="15">
      <c r="A182" s="492"/>
      <c r="B182" s="493" t="s">
        <v>413</v>
      </c>
      <c r="C182" s="493">
        <v>0</v>
      </c>
      <c r="D182" s="494"/>
      <c r="E182" s="497">
        <v>1750770</v>
      </c>
      <c r="F182" s="498"/>
      <c r="G182" s="497">
        <v>1230000</v>
      </c>
      <c r="H182" s="498"/>
      <c r="I182" s="2119">
        <v>1230124</v>
      </c>
      <c r="J182" s="503"/>
      <c r="K182" s="2115">
        <v>475000</v>
      </c>
      <c r="L182" s="497"/>
      <c r="M182" s="461">
        <v>0</v>
      </c>
      <c r="N182" s="497"/>
      <c r="O182" s="2118">
        <v>485942</v>
      </c>
      <c r="P182" s="497"/>
      <c r="Q182" s="497">
        <f t="shared" si="5"/>
        <v>1739704</v>
      </c>
      <c r="R182" s="1899"/>
      <c r="S182" s="2118">
        <v>485942</v>
      </c>
    </row>
    <row r="183" spans="1:19" s="495" customFormat="1" ht="15.6">
      <c r="A183" s="486"/>
      <c r="B183" s="493" t="s">
        <v>379</v>
      </c>
      <c r="C183" s="493">
        <v>0</v>
      </c>
      <c r="D183" s="500"/>
      <c r="E183" s="497">
        <v>27676379</v>
      </c>
      <c r="F183" s="501"/>
      <c r="G183" s="542">
        <v>21349000</v>
      </c>
      <c r="H183" s="501"/>
      <c r="I183" s="2119">
        <v>1116373</v>
      </c>
      <c r="J183" s="503"/>
      <c r="K183" s="2115">
        <v>150000</v>
      </c>
      <c r="L183" s="499"/>
      <c r="M183" s="461">
        <v>0</v>
      </c>
      <c r="N183" s="497"/>
      <c r="O183" s="2118">
        <v>13698077</v>
      </c>
      <c r="P183" s="499"/>
      <c r="Q183" s="497">
        <f t="shared" si="5"/>
        <v>34360929</v>
      </c>
      <c r="R183" s="1900"/>
      <c r="S183" s="2118">
        <v>13698077</v>
      </c>
    </row>
    <row r="184" spans="1:19" s="495" customFormat="1" ht="15.6">
      <c r="A184" s="516"/>
      <c r="B184" s="493" t="s">
        <v>414</v>
      </c>
      <c r="C184" s="493">
        <v>0</v>
      </c>
      <c r="D184" s="502"/>
      <c r="E184" s="497">
        <v>1894855</v>
      </c>
      <c r="F184" s="497"/>
      <c r="G184" s="497">
        <v>0</v>
      </c>
      <c r="H184" s="497"/>
      <c r="I184" s="2119">
        <v>1490030</v>
      </c>
      <c r="J184" s="503"/>
      <c r="K184" s="2115">
        <v>0</v>
      </c>
      <c r="L184" s="497"/>
      <c r="M184" s="461">
        <v>0</v>
      </c>
      <c r="N184" s="497"/>
      <c r="O184" s="2118">
        <v>404825</v>
      </c>
      <c r="P184" s="497"/>
      <c r="Q184" s="497">
        <f t="shared" si="5"/>
        <v>0</v>
      </c>
      <c r="R184" s="1899"/>
      <c r="S184" s="2118">
        <v>404450</v>
      </c>
    </row>
    <row r="185" spans="1:19" s="495" customFormat="1" ht="15">
      <c r="A185" s="486"/>
      <c r="B185" s="493" t="s">
        <v>415</v>
      </c>
      <c r="C185" s="493">
        <v>0</v>
      </c>
      <c r="D185" s="502"/>
      <c r="E185" s="497">
        <v>40250586</v>
      </c>
      <c r="F185" s="497"/>
      <c r="G185" s="543">
        <v>427474000</v>
      </c>
      <c r="H185" s="497"/>
      <c r="I185" s="2119">
        <v>23959952</v>
      </c>
      <c r="J185" s="503"/>
      <c r="K185" s="2115">
        <v>2398323</v>
      </c>
      <c r="L185" s="497"/>
      <c r="M185" s="461">
        <v>0</v>
      </c>
      <c r="N185" s="497"/>
      <c r="O185" s="2118">
        <v>393068769</v>
      </c>
      <c r="P185" s="497"/>
      <c r="Q185" s="497">
        <f t="shared" si="5"/>
        <v>53094188</v>
      </c>
      <c r="R185" s="1899"/>
      <c r="S185" s="2118">
        <v>393125711</v>
      </c>
    </row>
    <row r="186" spans="1:19" s="495" customFormat="1" ht="15">
      <c r="A186" s="486"/>
      <c r="B186" s="493" t="s">
        <v>416</v>
      </c>
      <c r="C186" s="493">
        <v>0</v>
      </c>
      <c r="D186" s="502"/>
      <c r="E186" s="497">
        <v>588000</v>
      </c>
      <c r="F186" s="497"/>
      <c r="G186" s="497">
        <v>196000</v>
      </c>
      <c r="H186" s="497"/>
      <c r="I186" s="503">
        <v>0</v>
      </c>
      <c r="J186" s="503"/>
      <c r="K186" s="2115">
        <v>0</v>
      </c>
      <c r="L186" s="497"/>
      <c r="M186" s="461">
        <v>0</v>
      </c>
      <c r="N186" s="497"/>
      <c r="O186" s="2118">
        <v>0</v>
      </c>
      <c r="P186" s="497"/>
      <c r="Q186" s="497">
        <f t="shared" si="5"/>
        <v>784000</v>
      </c>
      <c r="R186" s="1899"/>
      <c r="S186" s="2118">
        <v>0</v>
      </c>
    </row>
    <row r="187" spans="1:19" s="495" customFormat="1" ht="15">
      <c r="A187" s="486"/>
      <c r="B187" s="493" t="s">
        <v>417</v>
      </c>
      <c r="C187" s="493">
        <v>0</v>
      </c>
      <c r="D187" s="484"/>
      <c r="E187" s="497">
        <v>16331896</v>
      </c>
      <c r="F187" s="497"/>
      <c r="G187" s="497">
        <v>19283000</v>
      </c>
      <c r="H187" s="497"/>
      <c r="I187" s="2119">
        <v>16109002</v>
      </c>
      <c r="J187" s="503"/>
      <c r="K187" s="2115">
        <v>0</v>
      </c>
      <c r="L187" s="497"/>
      <c r="M187" s="461">
        <v>0</v>
      </c>
      <c r="N187" s="497"/>
      <c r="O187" s="2118">
        <v>3216975</v>
      </c>
      <c r="P187" s="497"/>
      <c r="Q187" s="497">
        <f t="shared" si="5"/>
        <v>16288919</v>
      </c>
      <c r="R187" s="1899"/>
      <c r="S187" s="2118">
        <v>3216975</v>
      </c>
    </row>
    <row r="188" spans="1:19" s="495" customFormat="1" ht="15.6">
      <c r="A188" s="483"/>
      <c r="B188" s="493" t="s">
        <v>418</v>
      </c>
      <c r="C188" s="493">
        <v>0</v>
      </c>
      <c r="D188" s="484"/>
      <c r="E188" s="497">
        <v>176103226</v>
      </c>
      <c r="F188" s="497"/>
      <c r="G188" s="544">
        <v>59840000</v>
      </c>
      <c r="H188" s="497"/>
      <c r="I188" s="2119">
        <v>41117155</v>
      </c>
      <c r="J188" s="503"/>
      <c r="K188" s="2115">
        <v>119000</v>
      </c>
      <c r="L188" s="497"/>
      <c r="M188" s="461">
        <v>0</v>
      </c>
      <c r="N188" s="497"/>
      <c r="O188" s="2118">
        <v>37444615</v>
      </c>
      <c r="P188" s="497"/>
      <c r="Q188" s="497">
        <f t="shared" si="5"/>
        <v>157500456</v>
      </c>
      <c r="R188" s="1899"/>
      <c r="S188" s="2118">
        <v>37442865</v>
      </c>
    </row>
    <row r="189" spans="1:19" s="495" customFormat="1" ht="15">
      <c r="B189" s="493" t="s">
        <v>318</v>
      </c>
      <c r="C189" s="493">
        <v>0</v>
      </c>
      <c r="D189" s="502"/>
      <c r="E189" s="497">
        <v>121378383</v>
      </c>
      <c r="F189" s="505"/>
      <c r="G189" s="545">
        <v>175400000</v>
      </c>
      <c r="H189" s="505"/>
      <c r="I189" s="2119">
        <v>83457259</v>
      </c>
      <c r="J189" s="503"/>
      <c r="K189" s="2115">
        <v>0</v>
      </c>
      <c r="L189" s="505"/>
      <c r="M189" s="461">
        <v>0</v>
      </c>
      <c r="N189" s="497"/>
      <c r="O189" s="2118">
        <v>101371035</v>
      </c>
      <c r="P189" s="505"/>
      <c r="Q189" s="497">
        <f t="shared" si="5"/>
        <v>111950089</v>
      </c>
      <c r="R189" s="1901"/>
      <c r="S189" s="2118">
        <v>101371235</v>
      </c>
    </row>
    <row r="190" spans="1:19" s="495" customFormat="1" ht="15">
      <c r="B190" s="493" t="s">
        <v>419</v>
      </c>
      <c r="C190" s="493">
        <v>0</v>
      </c>
      <c r="D190" s="502"/>
      <c r="E190" s="497">
        <v>1471417</v>
      </c>
      <c r="F190" s="505"/>
      <c r="G190" s="505">
        <v>1896000</v>
      </c>
      <c r="H190" s="505"/>
      <c r="I190" s="2119">
        <v>1409825</v>
      </c>
      <c r="J190" s="503"/>
      <c r="K190" s="2115">
        <v>0</v>
      </c>
      <c r="L190" s="505"/>
      <c r="M190" s="461">
        <v>0</v>
      </c>
      <c r="N190" s="497"/>
      <c r="O190" s="2118">
        <v>767361</v>
      </c>
      <c r="P190" s="505"/>
      <c r="Q190" s="497">
        <f t="shared" si="5"/>
        <v>1190231</v>
      </c>
      <c r="R190" s="1901"/>
      <c r="S190" s="2118">
        <v>765400</v>
      </c>
    </row>
    <row r="191" spans="1:19" s="495" customFormat="1" ht="15">
      <c r="A191" s="486"/>
      <c r="B191" s="493" t="s">
        <v>321</v>
      </c>
      <c r="C191" s="493">
        <v>0</v>
      </c>
      <c r="D191" s="502"/>
      <c r="E191" s="497">
        <v>31330462</v>
      </c>
      <c r="F191" s="497"/>
      <c r="G191" s="546">
        <v>33855000</v>
      </c>
      <c r="H191" s="497"/>
      <c r="I191" s="2119">
        <v>30737932</v>
      </c>
      <c r="J191" s="503"/>
      <c r="K191" s="2115">
        <v>54162</v>
      </c>
      <c r="L191" s="497"/>
      <c r="M191" s="461">
        <v>0</v>
      </c>
      <c r="N191" s="497"/>
      <c r="O191" s="2118">
        <v>1714025</v>
      </c>
      <c r="P191" s="497"/>
      <c r="Q191" s="497">
        <f t="shared" si="5"/>
        <v>32787667</v>
      </c>
      <c r="R191" s="1899"/>
      <c r="S191" s="2118">
        <v>1714025</v>
      </c>
    </row>
    <row r="192" spans="1:19" s="495" customFormat="1" ht="15">
      <c r="A192" s="486"/>
      <c r="B192" s="493" t="s">
        <v>420</v>
      </c>
      <c r="C192" s="493">
        <v>0</v>
      </c>
      <c r="D192" s="484"/>
      <c r="E192" s="497">
        <v>54608354</v>
      </c>
      <c r="F192" s="497"/>
      <c r="G192" s="497">
        <v>26759000</v>
      </c>
      <c r="H192" s="497"/>
      <c r="I192" s="2119">
        <v>7110312</v>
      </c>
      <c r="J192" s="503"/>
      <c r="K192" s="2115">
        <v>-2429986</v>
      </c>
      <c r="L192" s="497"/>
      <c r="M192" s="461">
        <v>0</v>
      </c>
      <c r="N192" s="497"/>
      <c r="O192" s="2118">
        <v>27200874</v>
      </c>
      <c r="P192" s="497"/>
      <c r="Q192" s="497">
        <f t="shared" si="5"/>
        <v>44626182</v>
      </c>
      <c r="R192" s="1899"/>
      <c r="S192" s="2118">
        <v>27200874</v>
      </c>
    </row>
    <row r="193" spans="1:19" s="512" customFormat="1" ht="15.6">
      <c r="A193" s="508"/>
      <c r="B193" s="493" t="s">
        <v>421</v>
      </c>
      <c r="C193" s="493">
        <v>0</v>
      </c>
      <c r="D193" s="509"/>
      <c r="E193" s="497">
        <v>3455020</v>
      </c>
      <c r="F193" s="510"/>
      <c r="G193" s="547">
        <v>3458000</v>
      </c>
      <c r="H193" s="510"/>
      <c r="I193" s="2119">
        <v>1508230</v>
      </c>
      <c r="J193" s="503"/>
      <c r="K193" s="2115">
        <v>-248358</v>
      </c>
      <c r="L193" s="510"/>
      <c r="M193" s="461">
        <v>0</v>
      </c>
      <c r="N193" s="497"/>
      <c r="O193" s="2118">
        <v>2092026</v>
      </c>
      <c r="P193" s="510"/>
      <c r="Q193" s="497">
        <f t="shared" si="5"/>
        <v>3064406</v>
      </c>
      <c r="R193" s="1902"/>
      <c r="S193" s="2118">
        <v>2092026</v>
      </c>
    </row>
    <row r="194" spans="1:19" s="512" customFormat="1" ht="15.6">
      <c r="A194" s="508"/>
      <c r="B194" s="493" t="s">
        <v>422</v>
      </c>
      <c r="C194" s="493">
        <v>0</v>
      </c>
      <c r="D194" s="509"/>
      <c r="E194" s="497">
        <v>4511358434</v>
      </c>
      <c r="F194" s="510"/>
      <c r="G194" s="511">
        <v>6624882000</v>
      </c>
      <c r="H194" s="510"/>
      <c r="I194" s="2119">
        <v>3277308768</v>
      </c>
      <c r="J194" s="510"/>
      <c r="K194" s="2115">
        <v>-5013832</v>
      </c>
      <c r="L194" s="510"/>
      <c r="M194" s="461">
        <v>0</v>
      </c>
      <c r="N194" s="497"/>
      <c r="O194" s="2118">
        <v>6593977982</v>
      </c>
      <c r="P194" s="510"/>
      <c r="Q194" s="497">
        <f t="shared" si="5"/>
        <v>1259939852</v>
      </c>
      <c r="R194" s="1902"/>
      <c r="S194" s="2118">
        <v>6593977789</v>
      </c>
    </row>
    <row r="195" spans="1:19" s="512" customFormat="1" ht="15.6">
      <c r="A195" s="508"/>
      <c r="B195" s="493" t="s">
        <v>2377</v>
      </c>
      <c r="C195" s="493">
        <v>0</v>
      </c>
      <c r="D195" s="494"/>
      <c r="E195" s="497">
        <v>6645189</v>
      </c>
      <c r="F195" s="498"/>
      <c r="G195" s="504">
        <v>3000000</v>
      </c>
      <c r="H195" s="498"/>
      <c r="I195" s="2119">
        <v>2987590</v>
      </c>
      <c r="J195" s="503"/>
      <c r="K195" s="2115">
        <v>0</v>
      </c>
      <c r="L195" s="498"/>
      <c r="M195" s="461">
        <v>0</v>
      </c>
      <c r="N195" s="497"/>
      <c r="O195" s="2118">
        <v>103679</v>
      </c>
      <c r="P195" s="498"/>
      <c r="Q195" s="497">
        <f t="shared" si="5"/>
        <v>6553920</v>
      </c>
      <c r="R195" s="1905"/>
      <c r="S195" s="2118">
        <v>103679</v>
      </c>
    </row>
    <row r="196" spans="1:19" s="512" customFormat="1" ht="15.6">
      <c r="A196" s="516"/>
      <c r="B196" s="493" t="s">
        <v>423</v>
      </c>
      <c r="C196" s="493">
        <v>0</v>
      </c>
      <c r="D196" s="486"/>
      <c r="E196" s="497">
        <v>601259</v>
      </c>
      <c r="F196" s="510"/>
      <c r="G196" s="511">
        <v>1031000</v>
      </c>
      <c r="H196" s="510"/>
      <c r="I196" s="2119">
        <v>557435</v>
      </c>
      <c r="J196" s="503"/>
      <c r="K196" s="2115">
        <v>0</v>
      </c>
      <c r="L196" s="510"/>
      <c r="M196" s="461">
        <v>0</v>
      </c>
      <c r="N196" s="497"/>
      <c r="O196" s="2118">
        <v>573776</v>
      </c>
      <c r="P196" s="507"/>
      <c r="Q196" s="497">
        <f t="shared" si="5"/>
        <v>501048</v>
      </c>
      <c r="R196" s="1903"/>
      <c r="S196" s="2118">
        <v>573776</v>
      </c>
    </row>
    <row r="197" spans="1:19" s="512" customFormat="1" ht="15.6">
      <c r="A197" s="516"/>
      <c r="B197" s="493" t="s">
        <v>424</v>
      </c>
      <c r="C197" s="493">
        <v>0</v>
      </c>
      <c r="D197" s="517"/>
      <c r="E197" s="497">
        <v>197369001</v>
      </c>
      <c r="F197" s="510"/>
      <c r="G197" s="548">
        <v>245006000</v>
      </c>
      <c r="H197" s="510"/>
      <c r="I197" s="2119">
        <v>68589245</v>
      </c>
      <c r="J197" s="503"/>
      <c r="K197" s="2115">
        <v>4570236</v>
      </c>
      <c r="L197" s="510"/>
      <c r="M197" s="461">
        <v>0</v>
      </c>
      <c r="N197" s="497"/>
      <c r="O197" s="2118">
        <v>176979230</v>
      </c>
      <c r="P197" s="507"/>
      <c r="Q197" s="497">
        <f t="shared" si="5"/>
        <v>201376762</v>
      </c>
      <c r="R197" s="1903"/>
      <c r="S197" s="2118">
        <v>176978705</v>
      </c>
    </row>
    <row r="198" spans="1:19" s="512" customFormat="1" ht="15.6">
      <c r="A198" s="516"/>
      <c r="B198" s="493" t="s">
        <v>425</v>
      </c>
      <c r="C198" s="493">
        <v>0</v>
      </c>
      <c r="D198" s="517"/>
      <c r="E198" s="497">
        <v>559500</v>
      </c>
      <c r="F198" s="510"/>
      <c r="G198" s="498">
        <v>3131700</v>
      </c>
      <c r="H198" s="510"/>
      <c r="I198" s="2119">
        <v>578942</v>
      </c>
      <c r="J198" s="503"/>
      <c r="K198" s="2115">
        <v>0</v>
      </c>
      <c r="L198" s="510"/>
      <c r="M198" s="461">
        <v>0</v>
      </c>
      <c r="N198" s="497"/>
      <c r="O198" s="2118">
        <v>2662113</v>
      </c>
      <c r="P198" s="507"/>
      <c r="Q198" s="497">
        <f t="shared" si="5"/>
        <v>450145</v>
      </c>
      <c r="R198" s="1903"/>
      <c r="S198" s="2118">
        <v>2662113</v>
      </c>
    </row>
    <row r="199" spans="1:19" s="512" customFormat="1" ht="15.6">
      <c r="A199" s="516"/>
      <c r="B199" s="493" t="s">
        <v>426</v>
      </c>
      <c r="C199" s="493">
        <v>0</v>
      </c>
      <c r="D199" s="517"/>
      <c r="E199" s="497">
        <v>68035192</v>
      </c>
      <c r="F199" s="510"/>
      <c r="G199" s="550">
        <v>410959963</v>
      </c>
      <c r="H199" s="510"/>
      <c r="I199" s="2119">
        <v>51219208</v>
      </c>
      <c r="J199" s="503"/>
      <c r="K199" s="2115">
        <v>71138896</v>
      </c>
      <c r="L199" s="510"/>
      <c r="M199" s="461">
        <v>0</v>
      </c>
      <c r="N199" s="497"/>
      <c r="O199" s="2118">
        <v>431206602</v>
      </c>
      <c r="P199" s="507"/>
      <c r="Q199" s="497">
        <f t="shared" si="5"/>
        <v>67708241</v>
      </c>
      <c r="R199" s="1903"/>
      <c r="S199" s="2118">
        <v>431206602</v>
      </c>
    </row>
    <row r="200" spans="1:19" s="512" customFormat="1" ht="15.6">
      <c r="A200" s="516"/>
      <c r="B200" s="493" t="s">
        <v>427</v>
      </c>
      <c r="C200" s="493">
        <v>0</v>
      </c>
      <c r="D200" s="517"/>
      <c r="E200" s="497">
        <v>17600894</v>
      </c>
      <c r="F200" s="510"/>
      <c r="G200" s="511">
        <v>30194000</v>
      </c>
      <c r="H200" s="510"/>
      <c r="I200" s="2119">
        <v>17089224</v>
      </c>
      <c r="J200" s="503"/>
      <c r="K200" s="2115">
        <v>24000</v>
      </c>
      <c r="L200" s="510"/>
      <c r="M200" s="461">
        <v>0</v>
      </c>
      <c r="N200" s="497"/>
      <c r="O200" s="2118">
        <v>7364159</v>
      </c>
      <c r="P200" s="507"/>
      <c r="Q200" s="497">
        <f t="shared" si="5"/>
        <v>23365511</v>
      </c>
      <c r="R200" s="1903"/>
      <c r="S200" s="2118">
        <v>7364159</v>
      </c>
    </row>
    <row r="201" spans="1:19" s="495" customFormat="1" ht="15">
      <c r="B201" s="493" t="s">
        <v>428</v>
      </c>
      <c r="C201" s="493">
        <v>0</v>
      </c>
      <c r="D201" s="484"/>
      <c r="E201" s="497">
        <v>13043919526</v>
      </c>
      <c r="F201" s="497"/>
      <c r="G201" s="497">
        <v>12354017000</v>
      </c>
      <c r="H201" s="497"/>
      <c r="I201" s="2119">
        <v>5510914382</v>
      </c>
      <c r="J201" s="503"/>
      <c r="K201" s="2115">
        <v>-63870531</v>
      </c>
      <c r="L201" s="497"/>
      <c r="M201" s="461">
        <v>0</v>
      </c>
      <c r="N201" s="497"/>
      <c r="O201" s="2118">
        <v>6752673465</v>
      </c>
      <c r="P201" s="497"/>
      <c r="Q201" s="497">
        <f t="shared" si="5"/>
        <v>13070478148</v>
      </c>
      <c r="R201" s="1899"/>
      <c r="S201" s="2118">
        <v>6753199933</v>
      </c>
    </row>
    <row r="202" spans="1:19" s="495" customFormat="1" ht="15">
      <c r="B202" s="493" t="s">
        <v>429</v>
      </c>
      <c r="C202" s="493">
        <v>0</v>
      </c>
      <c r="D202" s="484"/>
      <c r="E202" s="497">
        <v>27340103</v>
      </c>
      <c r="F202" s="497"/>
      <c r="G202" s="497">
        <v>62688000</v>
      </c>
      <c r="H202" s="497"/>
      <c r="I202" s="2119">
        <v>12849225</v>
      </c>
      <c r="J202" s="503"/>
      <c r="K202" s="2115">
        <v>-1564445</v>
      </c>
      <c r="L202" s="497"/>
      <c r="M202" s="461">
        <v>0</v>
      </c>
      <c r="N202" s="497"/>
      <c r="O202" s="2118">
        <v>60119736</v>
      </c>
      <c r="P202" s="497"/>
      <c r="Q202" s="497">
        <f t="shared" si="5"/>
        <v>15494697</v>
      </c>
      <c r="R202" s="1899"/>
      <c r="S202" s="2118">
        <v>60119736</v>
      </c>
    </row>
    <row r="203" spans="1:19" s="495" customFormat="1" ht="15">
      <c r="B203" s="493" t="s">
        <v>430</v>
      </c>
      <c r="C203" s="493">
        <v>0</v>
      </c>
      <c r="D203" s="484"/>
      <c r="E203" s="497">
        <v>306095032</v>
      </c>
      <c r="F203" s="497"/>
      <c r="G203" s="497">
        <v>110881000</v>
      </c>
      <c r="H203" s="497"/>
      <c r="I203" s="2119">
        <v>7064211</v>
      </c>
      <c r="J203" s="503"/>
      <c r="K203" s="2115">
        <v>22757342</v>
      </c>
      <c r="L203" s="497"/>
      <c r="M203" s="461">
        <v>0</v>
      </c>
      <c r="N203" s="497"/>
      <c r="O203" s="2118">
        <v>86317930</v>
      </c>
      <c r="P203" s="497"/>
      <c r="Q203" s="497">
        <f t="shared" si="5"/>
        <v>346351233</v>
      </c>
      <c r="R203" s="1899"/>
      <c r="S203" s="2118">
        <v>86318419</v>
      </c>
    </row>
    <row r="204" spans="1:19" s="495" customFormat="1" ht="15">
      <c r="B204" s="493" t="s">
        <v>394</v>
      </c>
      <c r="C204" s="493">
        <v>0</v>
      </c>
      <c r="D204" s="484"/>
      <c r="E204" s="497">
        <v>87147356</v>
      </c>
      <c r="F204" s="497"/>
      <c r="G204" s="497">
        <v>68396000</v>
      </c>
      <c r="H204" s="497"/>
      <c r="I204" s="2119">
        <v>0</v>
      </c>
      <c r="J204" s="503"/>
      <c r="K204" s="2115">
        <v>457000</v>
      </c>
      <c r="L204" s="497"/>
      <c r="M204" s="461">
        <v>0</v>
      </c>
      <c r="N204" s="497"/>
      <c r="O204" s="2118">
        <v>47750433</v>
      </c>
      <c r="P204" s="497"/>
      <c r="Q204" s="497">
        <f t="shared" si="5"/>
        <v>108249923</v>
      </c>
      <c r="R204" s="1899"/>
      <c r="S204" s="2118">
        <v>47741306</v>
      </c>
    </row>
    <row r="205" spans="1:19" s="495" customFormat="1" ht="15">
      <c r="B205" s="493" t="s">
        <v>431</v>
      </c>
      <c r="C205" s="493">
        <v>0</v>
      </c>
      <c r="D205" s="484"/>
      <c r="E205" s="497">
        <v>134479662</v>
      </c>
      <c r="F205" s="497"/>
      <c r="G205" s="496">
        <v>99400000</v>
      </c>
      <c r="H205" s="497"/>
      <c r="I205" s="2119">
        <v>575348</v>
      </c>
      <c r="J205" s="503"/>
      <c r="K205" s="2115">
        <v>0</v>
      </c>
      <c r="L205" s="497"/>
      <c r="M205" s="461">
        <v>0</v>
      </c>
      <c r="N205" s="497"/>
      <c r="O205" s="2118">
        <v>63641119</v>
      </c>
      <c r="P205" s="497"/>
      <c r="Q205" s="497">
        <f t="shared" si="5"/>
        <v>169663195</v>
      </c>
      <c r="R205" s="1899"/>
      <c r="S205" s="2118">
        <v>63641119</v>
      </c>
    </row>
    <row r="206" spans="1:19" s="475" customFormat="1" ht="15">
      <c r="B206" s="493" t="s">
        <v>340</v>
      </c>
      <c r="C206" s="493">
        <v>0</v>
      </c>
      <c r="D206" s="474"/>
      <c r="E206" s="519">
        <v>30000000</v>
      </c>
      <c r="F206" s="520"/>
      <c r="G206" s="520">
        <v>30000000</v>
      </c>
      <c r="H206" s="520"/>
      <c r="I206" s="2119">
        <v>30000000</v>
      </c>
      <c r="J206" s="503"/>
      <c r="K206" s="2115">
        <v>0</v>
      </c>
      <c r="L206" s="520"/>
      <c r="M206" s="461">
        <v>0</v>
      </c>
      <c r="N206" s="497"/>
      <c r="O206" s="2118">
        <v>0</v>
      </c>
      <c r="P206" s="520"/>
      <c r="Q206" s="497">
        <f t="shared" si="5"/>
        <v>30000000</v>
      </c>
      <c r="R206" s="1904"/>
      <c r="S206" s="2118">
        <v>0</v>
      </c>
    </row>
    <row r="207" spans="1:19" s="495" customFormat="1" ht="15">
      <c r="B207" s="493" t="s">
        <v>432</v>
      </c>
      <c r="C207" s="493">
        <v>0</v>
      </c>
      <c r="D207" s="484"/>
      <c r="E207" s="497">
        <v>100000</v>
      </c>
      <c r="F207" s="497"/>
      <c r="G207" s="497">
        <v>100000</v>
      </c>
      <c r="H207" s="497"/>
      <c r="I207" s="2119">
        <v>100000</v>
      </c>
      <c r="J207" s="503"/>
      <c r="K207" s="2115">
        <v>494000</v>
      </c>
      <c r="L207" s="497"/>
      <c r="M207" s="461">
        <v>0</v>
      </c>
      <c r="N207" s="497"/>
      <c r="O207" s="2118">
        <v>494000</v>
      </c>
      <c r="P207" s="497"/>
      <c r="Q207" s="497">
        <f t="shared" si="5"/>
        <v>100000</v>
      </c>
      <c r="R207" s="1899"/>
      <c r="S207" s="2118">
        <v>494000</v>
      </c>
    </row>
    <row r="208" spans="1:19" s="495" customFormat="1" ht="15">
      <c r="B208" s="493" t="s">
        <v>433</v>
      </c>
      <c r="C208" s="493">
        <v>0</v>
      </c>
      <c r="D208" s="484"/>
      <c r="E208" s="497">
        <v>40296096</v>
      </c>
      <c r="F208" s="497"/>
      <c r="G208" s="497">
        <v>46841000</v>
      </c>
      <c r="H208" s="497"/>
      <c r="I208" s="2119">
        <v>38578911</v>
      </c>
      <c r="J208" s="503"/>
      <c r="K208" s="2115">
        <v>0</v>
      </c>
      <c r="L208" s="497"/>
      <c r="M208" s="461">
        <v>0</v>
      </c>
      <c r="N208" s="497"/>
      <c r="O208" s="2118">
        <v>12614193</v>
      </c>
      <c r="P208" s="497"/>
      <c r="Q208" s="497">
        <f t="shared" si="5"/>
        <v>35943992</v>
      </c>
      <c r="R208" s="1899"/>
      <c r="S208" s="2118">
        <v>12650177</v>
      </c>
    </row>
    <row r="209" spans="1:19" s="495" customFormat="1" ht="15">
      <c r="B209" s="493" t="s">
        <v>346</v>
      </c>
      <c r="C209" s="493">
        <v>0</v>
      </c>
      <c r="D209" s="484"/>
      <c r="E209" s="504">
        <v>8352080</v>
      </c>
      <c r="F209" s="497"/>
      <c r="G209" s="497">
        <v>10268000</v>
      </c>
      <c r="H209" s="497"/>
      <c r="I209" s="2119">
        <v>8053248</v>
      </c>
      <c r="J209" s="503"/>
      <c r="K209" s="2115">
        <v>61424</v>
      </c>
      <c r="L209" s="497"/>
      <c r="M209" s="461">
        <v>0</v>
      </c>
      <c r="N209" s="497"/>
      <c r="O209" s="2118">
        <v>2522049</v>
      </c>
      <c r="P209" s="497"/>
      <c r="Q209" s="497">
        <f t="shared" si="5"/>
        <v>8106207</v>
      </c>
      <c r="R209" s="1899"/>
      <c r="S209" s="2118">
        <v>2522049</v>
      </c>
    </row>
    <row r="210" spans="1:19" s="475" customFormat="1" ht="15">
      <c r="B210" s="493" t="s">
        <v>434</v>
      </c>
      <c r="C210" s="493">
        <v>0</v>
      </c>
      <c r="D210" s="474"/>
      <c r="E210" s="497">
        <v>29465033</v>
      </c>
      <c r="F210" s="520"/>
      <c r="G210" s="520">
        <v>72740000</v>
      </c>
      <c r="H210" s="520"/>
      <c r="I210" s="2119">
        <v>1422755</v>
      </c>
      <c r="J210" s="503"/>
      <c r="K210" s="2115">
        <v>1423000</v>
      </c>
      <c r="L210" s="520"/>
      <c r="M210" s="461">
        <v>0</v>
      </c>
      <c r="N210" s="497"/>
      <c r="O210" s="2118">
        <v>67363682</v>
      </c>
      <c r="P210" s="520"/>
      <c r="Q210" s="497">
        <f t="shared" si="5"/>
        <v>34841596</v>
      </c>
      <c r="R210" s="1904"/>
      <c r="S210" s="2118">
        <v>67363682</v>
      </c>
    </row>
    <row r="211" spans="1:19" s="475" customFormat="1" ht="15">
      <c r="B211" s="493" t="s">
        <v>2378</v>
      </c>
      <c r="C211" s="493">
        <v>0</v>
      </c>
      <c r="D211" s="474"/>
      <c r="E211" s="497">
        <v>520677</v>
      </c>
      <c r="F211" s="520"/>
      <c r="G211" s="498">
        <v>2032000</v>
      </c>
      <c r="H211" s="520"/>
      <c r="I211" s="2119">
        <v>421316</v>
      </c>
      <c r="J211" s="503"/>
      <c r="K211" s="2115">
        <v>13788</v>
      </c>
      <c r="L211" s="520"/>
      <c r="M211" s="461">
        <v>0</v>
      </c>
      <c r="N211" s="497"/>
      <c r="O211" s="2118">
        <v>1695459</v>
      </c>
      <c r="P211" s="520"/>
      <c r="Q211" s="497">
        <f t="shared" si="5"/>
        <v>449690</v>
      </c>
      <c r="R211" s="1904"/>
      <c r="S211" s="2118">
        <v>1695459</v>
      </c>
    </row>
    <row r="212" spans="1:19" s="475" customFormat="1" ht="15">
      <c r="B212" s="493" t="s">
        <v>435</v>
      </c>
      <c r="C212" s="493">
        <v>0</v>
      </c>
      <c r="D212" s="474"/>
      <c r="E212" s="497">
        <v>7368057</v>
      </c>
      <c r="F212" s="520"/>
      <c r="G212" s="551">
        <v>85517000</v>
      </c>
      <c r="H212" s="520"/>
      <c r="I212" s="2119">
        <v>5338905</v>
      </c>
      <c r="J212" s="503"/>
      <c r="K212" s="2115">
        <v>7422602</v>
      </c>
      <c r="L212" s="520"/>
      <c r="M212" s="461">
        <v>0</v>
      </c>
      <c r="N212" s="497"/>
      <c r="O212" s="2118">
        <v>88528743</v>
      </c>
      <c r="P212" s="520"/>
      <c r="Q212" s="497">
        <f t="shared" si="5"/>
        <v>6440011</v>
      </c>
      <c r="R212" s="1904"/>
      <c r="S212" s="2118">
        <v>88475974</v>
      </c>
    </row>
    <row r="213" spans="1:19" s="475" customFormat="1" ht="15">
      <c r="B213" s="493" t="s">
        <v>436</v>
      </c>
      <c r="C213" s="493">
        <v>0</v>
      </c>
      <c r="D213" s="474"/>
      <c r="E213" s="497">
        <v>318641</v>
      </c>
      <c r="F213" s="520"/>
      <c r="G213" s="497">
        <v>0</v>
      </c>
      <c r="H213" s="520"/>
      <c r="I213" s="504">
        <v>0</v>
      </c>
      <c r="J213" s="503"/>
      <c r="K213" s="2115">
        <v>1500000</v>
      </c>
      <c r="L213" s="520"/>
      <c r="M213" s="461">
        <v>0</v>
      </c>
      <c r="N213" s="497"/>
      <c r="O213" s="2118">
        <v>1581074</v>
      </c>
      <c r="P213" s="520"/>
      <c r="Q213" s="497">
        <f t="shared" ref="Q213:Q232" si="6">ROUND(+SUM(E213)+SUM(G213)-SUM(I213)+SUM(K213) +SUM(M213)-SUM(O213),0)</f>
        <v>237567</v>
      </c>
      <c r="R213" s="1904"/>
      <c r="S213" s="2118">
        <v>1581074</v>
      </c>
    </row>
    <row r="214" spans="1:19" s="475" customFormat="1" ht="15">
      <c r="B214" s="493" t="s">
        <v>437</v>
      </c>
      <c r="C214" s="493">
        <v>0</v>
      </c>
      <c r="D214" s="474"/>
      <c r="E214" s="497">
        <v>400000</v>
      </c>
      <c r="F214" s="520"/>
      <c r="G214" s="504">
        <v>300000</v>
      </c>
      <c r="H214" s="520"/>
      <c r="I214" s="2119">
        <v>300000</v>
      </c>
      <c r="J214" s="503"/>
      <c r="K214" s="2115">
        <v>0</v>
      </c>
      <c r="L214" s="520"/>
      <c r="M214" s="461">
        <v>0</v>
      </c>
      <c r="N214" s="497"/>
      <c r="O214" s="2118">
        <v>0</v>
      </c>
      <c r="P214" s="520"/>
      <c r="Q214" s="497">
        <f t="shared" si="6"/>
        <v>400000</v>
      </c>
      <c r="R214" s="1904"/>
      <c r="S214" s="2118">
        <v>0</v>
      </c>
    </row>
    <row r="215" spans="1:19" s="475" customFormat="1" ht="15">
      <c r="A215" s="495"/>
      <c r="B215" s="493" t="s">
        <v>438</v>
      </c>
      <c r="C215" s="493">
        <v>0</v>
      </c>
      <c r="D215" s="474"/>
      <c r="E215" s="497">
        <v>6475579</v>
      </c>
      <c r="F215" s="520"/>
      <c r="G215" s="520">
        <v>1800000</v>
      </c>
      <c r="H215" s="520"/>
      <c r="I215" s="2119">
        <v>300000</v>
      </c>
      <c r="J215" s="503"/>
      <c r="K215" s="2115">
        <v>-1500000</v>
      </c>
      <c r="L215" s="520"/>
      <c r="M215" s="461">
        <v>0</v>
      </c>
      <c r="N215" s="497"/>
      <c r="O215" s="2118">
        <v>0</v>
      </c>
      <c r="P215" s="520"/>
      <c r="Q215" s="497">
        <f t="shared" si="6"/>
        <v>6475579</v>
      </c>
      <c r="R215" s="1904"/>
      <c r="S215" s="2118">
        <v>0</v>
      </c>
    </row>
    <row r="216" spans="1:19" s="475" customFormat="1" ht="15">
      <c r="B216" s="493" t="s">
        <v>439</v>
      </c>
      <c r="C216" s="493">
        <v>0</v>
      </c>
      <c r="D216" s="474"/>
      <c r="E216" s="497">
        <v>461505220</v>
      </c>
      <c r="F216" s="520"/>
      <c r="G216" s="552">
        <v>3193621000</v>
      </c>
      <c r="H216" s="520"/>
      <c r="I216" s="2119">
        <v>279910835.37</v>
      </c>
      <c r="J216" s="503"/>
      <c r="K216" s="2115">
        <v>-16125000</v>
      </c>
      <c r="L216" s="520"/>
      <c r="M216" s="461">
        <v>0</v>
      </c>
      <c r="N216" s="497"/>
      <c r="O216" s="2118">
        <v>2873446090</v>
      </c>
      <c r="P216" s="520"/>
      <c r="Q216" s="497">
        <f t="shared" si="6"/>
        <v>485644295</v>
      </c>
      <c r="R216" s="1904"/>
      <c r="S216" s="2118">
        <v>2873418370</v>
      </c>
    </row>
    <row r="217" spans="1:19" s="475" customFormat="1" ht="15">
      <c r="B217" s="493" t="s">
        <v>440</v>
      </c>
      <c r="C217" s="493">
        <v>0</v>
      </c>
      <c r="D217" s="474"/>
      <c r="E217" s="497">
        <v>7201015</v>
      </c>
      <c r="F217" s="520"/>
      <c r="G217" s="520">
        <v>9277000</v>
      </c>
      <c r="H217" s="520"/>
      <c r="I217" s="2119">
        <v>7181673</v>
      </c>
      <c r="J217" s="503"/>
      <c r="K217" s="2115">
        <v>0</v>
      </c>
      <c r="L217" s="520"/>
      <c r="M217" s="461">
        <v>0</v>
      </c>
      <c r="N217" s="497"/>
      <c r="O217" s="2118">
        <v>2859489</v>
      </c>
      <c r="P217" s="520"/>
      <c r="Q217" s="497">
        <f t="shared" si="6"/>
        <v>6436853</v>
      </c>
      <c r="R217" s="1904"/>
      <c r="S217" s="2118">
        <v>2859489</v>
      </c>
    </row>
    <row r="218" spans="1:19" s="495" customFormat="1" ht="15">
      <c r="B218" s="493" t="s">
        <v>402</v>
      </c>
      <c r="C218" s="493">
        <v>0</v>
      </c>
      <c r="D218" s="502"/>
      <c r="E218" s="497">
        <v>725058134</v>
      </c>
      <c r="F218" s="505"/>
      <c r="G218" s="505">
        <v>600000000</v>
      </c>
      <c r="H218" s="505"/>
      <c r="I218" s="2119">
        <v>715651812</v>
      </c>
      <c r="J218" s="503"/>
      <c r="K218" s="2115">
        <v>-25256236</v>
      </c>
      <c r="L218" s="505"/>
      <c r="M218" s="461">
        <v>0</v>
      </c>
      <c r="N218" s="497"/>
      <c r="O218" s="2118">
        <v>0</v>
      </c>
      <c r="P218" s="505"/>
      <c r="Q218" s="497">
        <f t="shared" si="6"/>
        <v>584150086</v>
      </c>
      <c r="R218" s="1901"/>
      <c r="S218" s="2118">
        <v>0</v>
      </c>
    </row>
    <row r="219" spans="1:19" s="475" customFormat="1" ht="15">
      <c r="B219" s="493" t="s">
        <v>441</v>
      </c>
      <c r="C219" s="493">
        <v>0</v>
      </c>
      <c r="D219" s="474"/>
      <c r="E219" s="497">
        <v>12726664</v>
      </c>
      <c r="F219" s="520"/>
      <c r="G219" s="553">
        <v>62351000</v>
      </c>
      <c r="H219" s="520"/>
      <c r="I219" s="2119">
        <v>7605669</v>
      </c>
      <c r="J219" s="503"/>
      <c r="K219" s="2115">
        <v>789000</v>
      </c>
      <c r="L219" s="520"/>
      <c r="M219" s="461">
        <v>0</v>
      </c>
      <c r="N219" s="497"/>
      <c r="O219" s="2118">
        <v>59509116</v>
      </c>
      <c r="P219" s="520"/>
      <c r="Q219" s="497">
        <f t="shared" si="6"/>
        <v>8751879</v>
      </c>
      <c r="R219" s="1904"/>
      <c r="S219" s="2118">
        <v>59514007</v>
      </c>
    </row>
    <row r="220" spans="1:19" s="512" customFormat="1" ht="15.6">
      <c r="A220" s="516"/>
      <c r="B220" s="493" t="s">
        <v>442</v>
      </c>
      <c r="C220" s="493">
        <v>0</v>
      </c>
      <c r="D220" s="517"/>
      <c r="E220" s="497">
        <v>50502978</v>
      </c>
      <c r="F220" s="510"/>
      <c r="G220" s="550">
        <v>236038000</v>
      </c>
      <c r="H220" s="510"/>
      <c r="I220" s="2119">
        <v>26677381</v>
      </c>
      <c r="J220" s="503"/>
      <c r="K220" s="2115">
        <v>0</v>
      </c>
      <c r="L220" s="510"/>
      <c r="M220" s="461">
        <v>0</v>
      </c>
      <c r="N220" s="497"/>
      <c r="O220" s="2118">
        <v>186258317</v>
      </c>
      <c r="P220" s="507"/>
      <c r="Q220" s="497">
        <f t="shared" si="6"/>
        <v>73605280</v>
      </c>
      <c r="R220" s="1903"/>
      <c r="S220" s="2118">
        <v>186238597</v>
      </c>
    </row>
    <row r="221" spans="1:19" s="475" customFormat="1" ht="15">
      <c r="B221" s="493" t="s">
        <v>443</v>
      </c>
      <c r="C221" s="493">
        <v>0</v>
      </c>
      <c r="D221" s="474"/>
      <c r="E221" s="497">
        <v>40000</v>
      </c>
      <c r="F221" s="520"/>
      <c r="G221" s="497">
        <v>0</v>
      </c>
      <c r="H221" s="520"/>
      <c r="I221" s="2139">
        <v>0</v>
      </c>
      <c r="J221" s="503"/>
      <c r="K221" s="2115">
        <v>0</v>
      </c>
      <c r="L221" s="520"/>
      <c r="M221" s="461">
        <v>0</v>
      </c>
      <c r="N221" s="497"/>
      <c r="O221" s="2118">
        <v>0</v>
      </c>
      <c r="P221" s="520"/>
      <c r="Q221" s="497">
        <f t="shared" si="6"/>
        <v>40000</v>
      </c>
      <c r="R221" s="1904"/>
      <c r="S221" s="2118">
        <v>0</v>
      </c>
    </row>
    <row r="222" spans="1:19" s="475" customFormat="1" ht="15">
      <c r="B222" s="493" t="s">
        <v>444</v>
      </c>
      <c r="C222" s="493">
        <v>0</v>
      </c>
      <c r="D222" s="474"/>
      <c r="E222" s="497">
        <v>11322374</v>
      </c>
      <c r="F222" s="520"/>
      <c r="G222" s="504">
        <v>21200000</v>
      </c>
      <c r="H222" s="520"/>
      <c r="I222" s="2119">
        <v>9499701</v>
      </c>
      <c r="J222" s="503"/>
      <c r="K222" s="2115">
        <v>0</v>
      </c>
      <c r="L222" s="520"/>
      <c r="M222" s="461">
        <v>0</v>
      </c>
      <c r="N222" s="497"/>
      <c r="O222" s="2118">
        <v>12566232</v>
      </c>
      <c r="P222" s="520"/>
      <c r="Q222" s="497">
        <f t="shared" si="6"/>
        <v>10456441</v>
      </c>
      <c r="R222" s="1904"/>
      <c r="S222" s="2118">
        <v>12566232</v>
      </c>
    </row>
    <row r="223" spans="1:19">
      <c r="A223" s="488"/>
      <c r="B223" s="2138" t="s">
        <v>358</v>
      </c>
      <c r="C223" s="523">
        <v>0</v>
      </c>
      <c r="E223" s="497">
        <v>45803817</v>
      </c>
      <c r="F223" s="525"/>
      <c r="G223" s="553">
        <v>93974000</v>
      </c>
      <c r="H223" s="525"/>
      <c r="I223" s="2119">
        <v>18208453</v>
      </c>
      <c r="J223" s="503"/>
      <c r="K223" s="2115">
        <v>179000</v>
      </c>
      <c r="L223" s="525"/>
      <c r="M223" s="461">
        <v>0</v>
      </c>
      <c r="N223" s="497"/>
      <c r="O223" s="2118">
        <v>79440319</v>
      </c>
      <c r="P223" s="525"/>
      <c r="Q223" s="497">
        <f t="shared" si="6"/>
        <v>42308045</v>
      </c>
      <c r="R223" s="1906"/>
      <c r="S223" s="2118">
        <v>79437112</v>
      </c>
    </row>
    <row r="224" spans="1:19" s="475" customFormat="1" ht="15">
      <c r="B224" s="493" t="s">
        <v>359</v>
      </c>
      <c r="C224" s="493">
        <v>0</v>
      </c>
      <c r="D224" s="474"/>
      <c r="E224" s="497">
        <v>715279939</v>
      </c>
      <c r="F224" s="520"/>
      <c r="G224" s="554">
        <v>2629514000</v>
      </c>
      <c r="H224" s="520"/>
      <c r="I224" s="2119">
        <v>319607705</v>
      </c>
      <c r="J224" s="503"/>
      <c r="K224" s="2115">
        <v>15590000</v>
      </c>
      <c r="L224" s="520"/>
      <c r="M224" s="461">
        <v>0</v>
      </c>
      <c r="N224" s="497"/>
      <c r="O224" s="2118">
        <v>2320159696</v>
      </c>
      <c r="P224" s="520"/>
      <c r="Q224" s="497">
        <f t="shared" si="6"/>
        <v>720616538</v>
      </c>
      <c r="R224" s="1904"/>
      <c r="S224" s="2118">
        <v>2320148017</v>
      </c>
    </row>
    <row r="225" spans="1:19" s="475" customFormat="1" ht="15">
      <c r="B225" s="493" t="s">
        <v>360</v>
      </c>
      <c r="C225" s="493">
        <v>0</v>
      </c>
      <c r="D225" s="474"/>
      <c r="E225" s="497">
        <v>63132</v>
      </c>
      <c r="F225" s="520"/>
      <c r="G225" s="555">
        <v>41000</v>
      </c>
      <c r="H225" s="520"/>
      <c r="I225" s="2119">
        <v>53906</v>
      </c>
      <c r="J225" s="503"/>
      <c r="K225" s="2115">
        <v>9905</v>
      </c>
      <c r="L225" s="520"/>
      <c r="M225" s="461">
        <v>0</v>
      </c>
      <c r="N225" s="497"/>
      <c r="O225" s="2118">
        <v>0</v>
      </c>
      <c r="P225" s="520"/>
      <c r="Q225" s="497">
        <f t="shared" si="6"/>
        <v>60131</v>
      </c>
      <c r="R225" s="1904"/>
      <c r="S225" s="2118">
        <v>0</v>
      </c>
    </row>
    <row r="226" spans="1:19" s="475" customFormat="1" ht="15">
      <c r="B226" s="493" t="s">
        <v>2379</v>
      </c>
      <c r="C226" s="493">
        <v>0</v>
      </c>
      <c r="D226" s="474"/>
      <c r="E226" s="497">
        <v>2336840575</v>
      </c>
      <c r="F226" s="520"/>
      <c r="G226" s="520">
        <v>2373934000</v>
      </c>
      <c r="H226" s="520"/>
      <c r="I226" s="2119">
        <v>2336774075</v>
      </c>
      <c r="J226" s="503"/>
      <c r="K226" s="2115">
        <v>400358</v>
      </c>
      <c r="L226" s="520"/>
      <c r="M226" s="461">
        <v>0</v>
      </c>
      <c r="N226" s="497"/>
      <c r="O226" s="2118">
        <v>389332</v>
      </c>
      <c r="P226" s="520"/>
      <c r="Q226" s="497">
        <f t="shared" si="6"/>
        <v>2374011526</v>
      </c>
      <c r="R226" s="1904"/>
      <c r="S226" s="2118">
        <v>389332</v>
      </c>
    </row>
    <row r="227" spans="1:19" s="475" customFormat="1" ht="15">
      <c r="B227" s="493" t="s">
        <v>362</v>
      </c>
      <c r="C227" s="493">
        <v>0</v>
      </c>
      <c r="D227" s="474"/>
      <c r="E227" s="497">
        <v>346024</v>
      </c>
      <c r="F227" s="520"/>
      <c r="G227" s="520">
        <v>384000</v>
      </c>
      <c r="H227" s="520"/>
      <c r="I227" s="2119">
        <v>341062</v>
      </c>
      <c r="J227" s="503"/>
      <c r="K227" s="2115">
        <v>0</v>
      </c>
      <c r="L227" s="520"/>
      <c r="M227" s="461">
        <v>0</v>
      </c>
      <c r="N227" s="497"/>
      <c r="O227" s="2118">
        <v>12431</v>
      </c>
      <c r="P227" s="520"/>
      <c r="Q227" s="497">
        <f t="shared" si="6"/>
        <v>376531</v>
      </c>
      <c r="R227" s="1904"/>
      <c r="S227" s="2118">
        <v>12431</v>
      </c>
    </row>
    <row r="228" spans="1:19" s="475" customFormat="1" ht="15">
      <c r="B228" s="493" t="s">
        <v>363</v>
      </c>
      <c r="C228" s="493">
        <v>0</v>
      </c>
      <c r="D228" s="474"/>
      <c r="E228" s="497">
        <v>32105327</v>
      </c>
      <c r="F228" s="520"/>
      <c r="G228" s="520">
        <v>86270000</v>
      </c>
      <c r="H228" s="520"/>
      <c r="I228" s="2119">
        <v>8643106</v>
      </c>
      <c r="J228" s="503"/>
      <c r="K228" s="2115">
        <v>1693000</v>
      </c>
      <c r="L228" s="520"/>
      <c r="M228" s="461">
        <v>0</v>
      </c>
      <c r="N228" s="497"/>
      <c r="O228" s="2118">
        <v>75514031</v>
      </c>
      <c r="P228" s="520"/>
      <c r="Q228" s="497">
        <f t="shared" si="6"/>
        <v>35911190</v>
      </c>
      <c r="R228" s="1904"/>
      <c r="S228" s="2118">
        <v>75512880</v>
      </c>
    </row>
    <row r="229" spans="1:19" s="475" customFormat="1" ht="15">
      <c r="B229" s="493" t="s">
        <v>364</v>
      </c>
      <c r="C229" s="493">
        <v>0</v>
      </c>
      <c r="D229" s="502"/>
      <c r="E229" s="496">
        <v>4373519</v>
      </c>
      <c r="F229" s="505"/>
      <c r="G229" s="520">
        <v>19484000</v>
      </c>
      <c r="H229" s="505"/>
      <c r="I229" s="2119">
        <v>3360069</v>
      </c>
      <c r="J229" s="503"/>
      <c r="K229" s="2115">
        <v>925233</v>
      </c>
      <c r="L229" s="497"/>
      <c r="M229" s="461">
        <v>0</v>
      </c>
      <c r="N229" s="497"/>
      <c r="O229" s="2118">
        <v>17754848</v>
      </c>
      <c r="P229" s="497"/>
      <c r="Q229" s="497">
        <f t="shared" si="6"/>
        <v>3667835</v>
      </c>
      <c r="R229" s="1899"/>
      <c r="S229" s="2118">
        <v>17755111</v>
      </c>
    </row>
    <row r="230" spans="1:19" s="495" customFormat="1" ht="15">
      <c r="B230" s="493" t="s">
        <v>445</v>
      </c>
      <c r="C230" s="493">
        <v>0</v>
      </c>
      <c r="D230" s="474"/>
      <c r="E230" s="519">
        <v>12229374</v>
      </c>
      <c r="F230" s="520"/>
      <c r="G230" s="556">
        <v>118609000</v>
      </c>
      <c r="H230" s="520"/>
      <c r="I230" s="2119">
        <v>8746980</v>
      </c>
      <c r="J230" s="503"/>
      <c r="K230" s="2115">
        <v>2434956</v>
      </c>
      <c r="L230" s="520"/>
      <c r="M230" s="461">
        <v>0</v>
      </c>
      <c r="N230" s="497"/>
      <c r="O230" s="2118">
        <v>86080878</v>
      </c>
      <c r="P230" s="520"/>
      <c r="Q230" s="497">
        <f t="shared" si="6"/>
        <v>38445472</v>
      </c>
      <c r="R230" s="1904"/>
      <c r="S230" s="2118">
        <v>86081612</v>
      </c>
    </row>
    <row r="231" spans="1:19" s="475" customFormat="1" ht="15">
      <c r="B231" s="493" t="s">
        <v>446</v>
      </c>
      <c r="C231" s="493">
        <v>0</v>
      </c>
      <c r="D231" s="474"/>
      <c r="E231" s="519">
        <v>2795342089</v>
      </c>
      <c r="F231" s="520"/>
      <c r="G231" s="520">
        <v>7018272100</v>
      </c>
      <c r="H231" s="520"/>
      <c r="I231" s="2119">
        <v>523826013</v>
      </c>
      <c r="J231" s="503"/>
      <c r="K231" s="2115">
        <v>23343369</v>
      </c>
      <c r="L231" s="520"/>
      <c r="M231" s="461">
        <v>0</v>
      </c>
      <c r="N231" s="497"/>
      <c r="O231" s="2118">
        <v>6427292869</v>
      </c>
      <c r="P231" s="520"/>
      <c r="Q231" s="497">
        <f t="shared" si="6"/>
        <v>2885838676</v>
      </c>
      <c r="R231" s="1904"/>
      <c r="S231" s="2118">
        <v>6427225377</v>
      </c>
    </row>
    <row r="232" spans="1:19" s="475" customFormat="1" ht="15">
      <c r="B232" s="523" t="s">
        <v>406</v>
      </c>
      <c r="C232" s="2120">
        <v>0</v>
      </c>
      <c r="D232" s="520"/>
      <c r="E232" s="519">
        <v>12821807</v>
      </c>
      <c r="F232" s="520"/>
      <c r="G232" s="520">
        <v>49116000</v>
      </c>
      <c r="H232" s="520"/>
      <c r="I232" s="2119">
        <v>3062969</v>
      </c>
      <c r="J232" s="503"/>
      <c r="K232" s="2119">
        <v>8790289</v>
      </c>
      <c r="L232" s="520"/>
      <c r="M232" s="461">
        <v>0</v>
      </c>
      <c r="N232" s="497"/>
      <c r="O232" s="2118">
        <v>51480586</v>
      </c>
      <c r="P232" s="520"/>
      <c r="Q232" s="497">
        <f t="shared" si="6"/>
        <v>16184541</v>
      </c>
      <c r="R232" s="1904"/>
      <c r="S232" s="2118">
        <v>51479363</v>
      </c>
    </row>
    <row r="233" spans="1:19" s="475" customFormat="1" ht="15">
      <c r="B233" s="493"/>
      <c r="C233" s="493"/>
      <c r="D233" s="474"/>
      <c r="E233" s="497"/>
      <c r="F233" s="520"/>
      <c r="G233" s="520"/>
      <c r="H233" s="520"/>
      <c r="I233" s="232"/>
      <c r="J233" s="520"/>
      <c r="K233" s="232"/>
      <c r="L233" s="520"/>
      <c r="M233" s="461"/>
      <c r="N233" s="461"/>
      <c r="O233" s="461"/>
      <c r="P233" s="520"/>
      <c r="Q233" s="497"/>
      <c r="R233" s="520"/>
      <c r="S233" s="232"/>
    </row>
    <row r="234" spans="1:19" s="475" customFormat="1" ht="15">
      <c r="B234" s="493"/>
      <c r="C234" s="493"/>
      <c r="D234" s="474"/>
      <c r="E234" s="497"/>
      <c r="F234" s="520"/>
      <c r="G234" s="520"/>
      <c r="H234" s="520"/>
      <c r="I234" s="232"/>
      <c r="J234" s="520"/>
      <c r="K234" s="232"/>
      <c r="L234" s="520"/>
      <c r="M234" s="461"/>
      <c r="N234" s="461"/>
      <c r="O234" s="461"/>
      <c r="P234" s="520"/>
      <c r="Q234" s="497"/>
      <c r="R234" s="520"/>
      <c r="S234" s="232"/>
    </row>
    <row r="236" spans="1:19">
      <c r="A236" s="1997" t="s">
        <v>270</v>
      </c>
      <c r="B236" s="2323" t="s">
        <v>305</v>
      </c>
      <c r="C236" s="2323"/>
      <c r="D236" s="2323"/>
      <c r="E236" s="2323"/>
      <c r="F236" s="2323"/>
      <c r="G236" s="2323"/>
      <c r="H236" s="2323"/>
      <c r="I236" s="2323"/>
      <c r="J236" s="2323"/>
      <c r="K236" s="2323"/>
      <c r="L236" s="2323"/>
      <c r="M236" s="2323"/>
      <c r="N236" s="2323"/>
      <c r="O236" s="2323"/>
      <c r="P236" s="2323"/>
      <c r="Q236" s="2323"/>
      <c r="R236" s="2323"/>
      <c r="S236" s="2323"/>
    </row>
    <row r="237" spans="1:19">
      <c r="A237" s="1997" t="s">
        <v>304</v>
      </c>
      <c r="B237" s="2323" t="s">
        <v>307</v>
      </c>
      <c r="C237" s="2323"/>
      <c r="D237" s="2323"/>
      <c r="E237" s="2323"/>
      <c r="F237" s="2323"/>
      <c r="G237" s="2323"/>
      <c r="H237" s="2323"/>
      <c r="I237" s="2323"/>
      <c r="J237" s="2323"/>
      <c r="K237" s="2323"/>
      <c r="L237" s="2323"/>
      <c r="M237" s="2323"/>
      <c r="N237" s="2323"/>
      <c r="O237" s="2323"/>
      <c r="P237" s="2323"/>
      <c r="Q237" s="2323"/>
      <c r="R237" s="2323"/>
      <c r="S237" s="2323"/>
    </row>
    <row r="238" spans="1:19" ht="21">
      <c r="A238" s="2324" t="s">
        <v>0</v>
      </c>
      <c r="B238" s="2324"/>
      <c r="C238" s="2324"/>
      <c r="D238" s="2324"/>
      <c r="E238" s="2324"/>
      <c r="F238" s="2324"/>
      <c r="G238" s="2324"/>
      <c r="H238" s="2324"/>
      <c r="I238" s="1888"/>
      <c r="J238" s="469"/>
      <c r="K238" s="1888"/>
      <c r="L238" s="469"/>
      <c r="M238" s="1888"/>
      <c r="N238" s="1888"/>
      <c r="O238" s="1888"/>
      <c r="P238" s="469"/>
      <c r="Q238" s="469"/>
      <c r="R238" s="469"/>
      <c r="S238" s="471" t="s">
        <v>308</v>
      </c>
    </row>
    <row r="239" spans="1:19" ht="21">
      <c r="A239" s="2325" t="s">
        <v>309</v>
      </c>
      <c r="B239" s="2325"/>
      <c r="C239" s="2325"/>
      <c r="D239" s="2325"/>
      <c r="E239" s="2325"/>
      <c r="F239" s="2325"/>
      <c r="G239" s="2325"/>
      <c r="H239" s="2325"/>
      <c r="I239" s="1888"/>
      <c r="J239" s="469"/>
      <c r="K239" s="1888"/>
      <c r="L239" s="469"/>
      <c r="M239" s="1888"/>
      <c r="N239" s="1888"/>
      <c r="O239" s="1888"/>
      <c r="P239" s="469"/>
      <c r="Q239" s="469"/>
      <c r="R239" s="469"/>
      <c r="S239" s="469" t="s">
        <v>130</v>
      </c>
    </row>
    <row r="240" spans="1:19" ht="21">
      <c r="A240" s="2325" t="s">
        <v>2303</v>
      </c>
      <c r="B240" s="2325"/>
      <c r="C240" s="2325"/>
      <c r="D240" s="2325"/>
      <c r="E240" s="2325"/>
      <c r="F240" s="2325"/>
      <c r="G240" s="2325"/>
      <c r="H240" s="2325"/>
      <c r="I240" s="1888"/>
      <c r="J240" s="469"/>
      <c r="K240" s="1888"/>
      <c r="L240" s="469"/>
      <c r="M240" s="1888"/>
      <c r="N240" s="1888"/>
      <c r="O240" s="1888"/>
      <c r="P240" s="469"/>
      <c r="Q240" s="469"/>
      <c r="R240" s="469"/>
      <c r="S240" s="470"/>
    </row>
    <row r="241" spans="1:19" ht="21">
      <c r="A241" s="2324" t="s">
        <v>2490</v>
      </c>
      <c r="B241" s="2324"/>
      <c r="C241" s="2324"/>
      <c r="D241" s="2324"/>
      <c r="E241" s="2324"/>
      <c r="F241" s="2324"/>
      <c r="G241" s="2324"/>
      <c r="H241" s="2324"/>
      <c r="I241" s="1888"/>
      <c r="J241" s="1888"/>
      <c r="K241" s="1888"/>
      <c r="L241" s="1888"/>
      <c r="M241" s="1888"/>
      <c r="N241" s="1888"/>
      <c r="O241" s="1888"/>
      <c r="P241" s="1888"/>
      <c r="Q241" s="1888"/>
      <c r="R241" s="1888"/>
      <c r="S241" s="1888"/>
    </row>
    <row r="242" spans="1:19">
      <c r="A242" s="473"/>
      <c r="B242" s="473"/>
      <c r="C242" s="473"/>
      <c r="D242" s="474"/>
      <c r="E242" s="475"/>
      <c r="F242" s="474"/>
      <c r="G242" s="474"/>
      <c r="H242" s="474"/>
      <c r="I242" s="475"/>
      <c r="J242" s="474"/>
      <c r="K242" s="475"/>
      <c r="L242" s="474"/>
      <c r="M242" s="475"/>
      <c r="N242" s="475"/>
      <c r="O242" s="475"/>
      <c r="P242" s="474"/>
      <c r="Q242" s="475"/>
      <c r="R242" s="474"/>
      <c r="S242" s="475"/>
    </row>
    <row r="243" spans="1:19">
      <c r="A243" s="475"/>
      <c r="B243" s="475"/>
      <c r="C243" s="475"/>
      <c r="D243" s="474"/>
      <c r="E243" s="475"/>
      <c r="F243" s="474"/>
      <c r="G243" s="474"/>
      <c r="H243" s="474"/>
      <c r="I243" s="475"/>
      <c r="J243" s="474"/>
      <c r="K243" s="475"/>
      <c r="L243" s="474"/>
      <c r="M243" s="475"/>
      <c r="N243" s="475"/>
      <c r="O243" s="475"/>
      <c r="P243" s="474"/>
      <c r="Q243" s="475"/>
      <c r="R243" s="474"/>
      <c r="S243" s="475"/>
    </row>
    <row r="244" spans="1:19">
      <c r="A244" s="475"/>
      <c r="B244" s="475"/>
      <c r="C244" s="475"/>
      <c r="D244" s="474"/>
      <c r="E244" s="475"/>
      <c r="F244" s="474"/>
      <c r="G244" s="474"/>
      <c r="H244" s="474"/>
      <c r="I244" s="476"/>
      <c r="J244" s="474"/>
      <c r="K244" s="475"/>
      <c r="L244" s="474"/>
      <c r="M244" s="477" t="s">
        <v>275</v>
      </c>
      <c r="N244" s="477"/>
      <c r="O244" s="477"/>
      <c r="P244" s="477"/>
      <c r="Q244" s="478"/>
      <c r="R244" s="474"/>
      <c r="S244" s="475"/>
    </row>
    <row r="245" spans="1:19">
      <c r="A245" s="475"/>
      <c r="B245" s="475"/>
      <c r="C245" s="475"/>
      <c r="D245" s="474"/>
      <c r="E245" s="475"/>
      <c r="F245" s="474"/>
      <c r="G245"/>
      <c r="H245" s="474"/>
      <c r="I245" s="478"/>
      <c r="J245" s="474"/>
      <c r="K245" s="475"/>
      <c r="L245" s="474"/>
      <c r="M245" s="475"/>
      <c r="N245" s="1893"/>
      <c r="O245"/>
      <c r="P245" s="474"/>
      <c r="Q245" s="478" t="s">
        <v>2304</v>
      </c>
      <c r="R245" s="1892"/>
      <c r="S245" s="475"/>
    </row>
    <row r="246" spans="1:19">
      <c r="A246" s="479"/>
      <c r="B246" s="479"/>
      <c r="C246" s="479"/>
      <c r="D246" s="474"/>
      <c r="E246" s="478" t="s">
        <v>277</v>
      </c>
      <c r="F246" s="474"/>
      <c r="G246" s="478" t="s">
        <v>276</v>
      </c>
      <c r="H246" s="474"/>
      <c r="I246" s="478" t="s">
        <v>279</v>
      </c>
      <c r="J246" s="474"/>
      <c r="K246" s="478" t="s">
        <v>280</v>
      </c>
      <c r="L246" s="480"/>
      <c r="M246" s="481" t="s">
        <v>281</v>
      </c>
      <c r="N246" s="1893"/>
      <c r="O246" s="1893" t="s">
        <v>2305</v>
      </c>
      <c r="P246" s="474"/>
      <c r="Q246" s="478" t="s">
        <v>277</v>
      </c>
      <c r="R246" s="1892"/>
      <c r="S246" s="478" t="s">
        <v>2305</v>
      </c>
    </row>
    <row r="247" spans="1:19">
      <c r="A247" s="479"/>
      <c r="B247" s="479"/>
      <c r="C247" s="479"/>
      <c r="D247" s="474"/>
      <c r="E247" s="478" t="s">
        <v>282</v>
      </c>
      <c r="F247" s="474"/>
      <c r="G247" s="478" t="s">
        <v>278</v>
      </c>
      <c r="H247" s="474"/>
      <c r="I247" s="478" t="s">
        <v>277</v>
      </c>
      <c r="J247" s="474"/>
      <c r="K247" s="478" t="s">
        <v>283</v>
      </c>
      <c r="L247" s="480"/>
      <c r="M247" s="481" t="s">
        <v>2488</v>
      </c>
      <c r="N247" s="1893"/>
      <c r="O247" s="1894" t="s">
        <v>2440</v>
      </c>
      <c r="P247" s="474"/>
      <c r="Q247" s="478" t="s">
        <v>282</v>
      </c>
      <c r="R247" s="1892"/>
      <c r="S247" s="482" t="s">
        <v>2440</v>
      </c>
    </row>
    <row r="248" spans="1:19">
      <c r="A248" s="483"/>
      <c r="B248" s="483"/>
      <c r="C248" s="483"/>
      <c r="D248" s="484"/>
      <c r="E248" s="1709" t="s">
        <v>2455</v>
      </c>
      <c r="F248" s="484"/>
      <c r="G248" s="1709" t="s">
        <v>2489</v>
      </c>
      <c r="H248" s="484"/>
      <c r="I248" s="1895" t="s">
        <v>284</v>
      </c>
      <c r="J248" s="484"/>
      <c r="K248" s="1895" t="s">
        <v>2365</v>
      </c>
      <c r="L248" s="485"/>
      <c r="M248" s="1898" t="s">
        <v>2366</v>
      </c>
      <c r="N248" s="1998"/>
      <c r="O248" s="1896" t="s">
        <v>2306</v>
      </c>
      <c r="P248" s="474"/>
      <c r="Q248" s="1709" t="s">
        <v>2456</v>
      </c>
      <c r="R248" s="1892"/>
      <c r="S248" s="1895" t="s">
        <v>285</v>
      </c>
    </row>
    <row r="249" spans="1:19">
      <c r="A249" s="486"/>
      <c r="B249" s="486"/>
      <c r="C249" s="486"/>
      <c r="D249" s="474"/>
      <c r="E249" s="487"/>
      <c r="F249" s="474"/>
      <c r="G249" s="474"/>
      <c r="H249" s="474"/>
      <c r="I249" s="487"/>
      <c r="J249" s="474"/>
      <c r="K249" s="487"/>
      <c r="L249" s="484"/>
      <c r="M249" s="487"/>
      <c r="N249" s="495"/>
      <c r="O249" s="495"/>
      <c r="P249" s="474"/>
      <c r="Q249" s="487"/>
      <c r="R249" s="1904"/>
      <c r="S249" s="487"/>
    </row>
    <row r="250" spans="1:19">
      <c r="A250" s="488" t="s">
        <v>447</v>
      </c>
      <c r="R250" s="1904"/>
    </row>
    <row r="251" spans="1:19">
      <c r="R251" s="1904"/>
    </row>
    <row r="252" spans="1:19" s="475" customFormat="1" ht="15">
      <c r="B252" s="523" t="s">
        <v>369</v>
      </c>
      <c r="C252" s="2120">
        <v>0</v>
      </c>
      <c r="D252" s="520"/>
      <c r="E252" s="519">
        <v>41181103</v>
      </c>
      <c r="F252" s="520"/>
      <c r="G252" s="558">
        <v>110977000</v>
      </c>
      <c r="H252" s="520"/>
      <c r="I252" s="2119">
        <v>18568208</v>
      </c>
      <c r="J252" s="503"/>
      <c r="K252" s="2119">
        <v>150000</v>
      </c>
      <c r="L252" s="520"/>
      <c r="M252" s="461">
        <v>0</v>
      </c>
      <c r="N252" s="497"/>
      <c r="O252" s="2118">
        <v>94390835</v>
      </c>
      <c r="P252" s="520"/>
      <c r="Q252" s="497">
        <f t="shared" ref="Q252:Q258" si="7">ROUND(+SUM(E252)+SUM(G252)-SUM(I252)+SUM(K252) +SUM(M252)-SUM(O252),0)</f>
        <v>39349060</v>
      </c>
      <c r="R252" s="1904"/>
      <c r="S252" s="2118">
        <v>94412413</v>
      </c>
    </row>
    <row r="253" spans="1:19" s="475" customFormat="1" ht="15">
      <c r="B253" s="523" t="s">
        <v>370</v>
      </c>
      <c r="C253" s="2120">
        <v>0</v>
      </c>
      <c r="D253" s="520"/>
      <c r="E253" s="519">
        <v>22825039</v>
      </c>
      <c r="F253" s="520"/>
      <c r="G253" s="520">
        <v>22400000</v>
      </c>
      <c r="H253" s="520"/>
      <c r="I253" s="2119">
        <v>21980252</v>
      </c>
      <c r="J253" s="503"/>
      <c r="K253" s="2119">
        <v>850000</v>
      </c>
      <c r="L253" s="520"/>
      <c r="M253" s="461">
        <v>0</v>
      </c>
      <c r="N253" s="497"/>
      <c r="O253" s="2118">
        <v>1852999</v>
      </c>
      <c r="P253" s="520"/>
      <c r="Q253" s="497">
        <f t="shared" si="7"/>
        <v>22241788</v>
      </c>
      <c r="R253" s="1904"/>
      <c r="S253" s="2118">
        <v>1852999</v>
      </c>
    </row>
    <row r="254" spans="1:19" s="475" customFormat="1" ht="15">
      <c r="B254" s="523" t="s">
        <v>449</v>
      </c>
      <c r="C254" s="2120">
        <v>0</v>
      </c>
      <c r="D254" s="520"/>
      <c r="E254" s="519">
        <v>796326285</v>
      </c>
      <c r="F254" s="520"/>
      <c r="G254" s="559">
        <v>5085687500</v>
      </c>
      <c r="H254" s="520"/>
      <c r="I254" s="2119">
        <v>333306808</v>
      </c>
      <c r="J254" s="503"/>
      <c r="K254" s="2119">
        <v>331179.01</v>
      </c>
      <c r="L254" s="520"/>
      <c r="M254" s="461">
        <v>-311794951</v>
      </c>
      <c r="N254" s="497"/>
      <c r="O254" s="2118">
        <v>4895913302</v>
      </c>
      <c r="P254" s="520"/>
      <c r="Q254" s="497">
        <f t="shared" si="7"/>
        <v>341329903</v>
      </c>
      <c r="R254" s="1904"/>
      <c r="S254" s="2118">
        <v>4895913302</v>
      </c>
    </row>
    <row r="255" spans="1:19" s="475" customFormat="1" ht="15">
      <c r="B255" s="523" t="s">
        <v>2380</v>
      </c>
      <c r="C255" s="2120">
        <v>0</v>
      </c>
      <c r="D255" s="497"/>
      <c r="E255" s="496">
        <v>102448406</v>
      </c>
      <c r="F255" s="497"/>
      <c r="G255" s="560">
        <v>245763938</v>
      </c>
      <c r="H255" s="497"/>
      <c r="I255" s="2119">
        <v>25646339</v>
      </c>
      <c r="J255" s="503"/>
      <c r="K255" s="2119">
        <v>8279117</v>
      </c>
      <c r="L255" s="497"/>
      <c r="M255" s="461">
        <v>0</v>
      </c>
      <c r="N255" s="497"/>
      <c r="O255" s="2118">
        <v>232829984</v>
      </c>
      <c r="P255" s="497"/>
      <c r="Q255" s="497">
        <f t="shared" si="7"/>
        <v>98015138</v>
      </c>
      <c r="R255" s="1899"/>
      <c r="S255" s="2118">
        <v>232830076</v>
      </c>
    </row>
    <row r="256" spans="1:19" s="475" customFormat="1" ht="15">
      <c r="B256" s="523" t="s">
        <v>2376</v>
      </c>
      <c r="C256" s="2120">
        <v>0</v>
      </c>
      <c r="D256" s="520"/>
      <c r="E256" s="519">
        <v>77833</v>
      </c>
      <c r="F256" s="520"/>
      <c r="G256" s="497">
        <v>0</v>
      </c>
      <c r="H256" s="520"/>
      <c r="I256" s="504">
        <v>0</v>
      </c>
      <c r="J256" s="503"/>
      <c r="K256" s="2119">
        <v>0</v>
      </c>
      <c r="L256" s="520"/>
      <c r="M256" s="461">
        <v>0</v>
      </c>
      <c r="N256" s="497"/>
      <c r="O256" s="2118">
        <v>0</v>
      </c>
      <c r="P256" s="520"/>
      <c r="Q256" s="497">
        <f t="shared" si="7"/>
        <v>77833</v>
      </c>
      <c r="R256" s="1904"/>
      <c r="S256" s="2118">
        <v>0</v>
      </c>
    </row>
    <row r="257" spans="1:19" s="495" customFormat="1" ht="15.6">
      <c r="B257" s="523" t="s">
        <v>408</v>
      </c>
      <c r="C257" s="2120">
        <v>0</v>
      </c>
      <c r="D257" s="505"/>
      <c r="E257" s="496">
        <v>64452688</v>
      </c>
      <c r="F257" s="562"/>
      <c r="G257" s="561">
        <v>43006000</v>
      </c>
      <c r="H257" s="562"/>
      <c r="I257" s="2119">
        <v>1269465</v>
      </c>
      <c r="J257" s="503"/>
      <c r="K257" s="2119">
        <v>-158681</v>
      </c>
      <c r="L257" s="562"/>
      <c r="M257" s="461">
        <v>0</v>
      </c>
      <c r="N257" s="497"/>
      <c r="O257" s="2118">
        <v>27561536</v>
      </c>
      <c r="P257" s="562"/>
      <c r="Q257" s="497">
        <f t="shared" si="7"/>
        <v>78469006</v>
      </c>
      <c r="R257" s="1908"/>
      <c r="S257" s="2118">
        <v>27567456</v>
      </c>
    </row>
    <row r="258" spans="1:19" s="475" customFormat="1" ht="15">
      <c r="B258" s="523" t="s">
        <v>409</v>
      </c>
      <c r="C258" s="2120">
        <v>0</v>
      </c>
      <c r="D258" s="520"/>
      <c r="E258" s="1909">
        <v>12981078</v>
      </c>
      <c r="F258" s="520"/>
      <c r="G258" s="461">
        <v>189063000</v>
      </c>
      <c r="H258" s="520"/>
      <c r="I258" s="2121">
        <v>2747027</v>
      </c>
      <c r="J258" s="503"/>
      <c r="K258" s="2119">
        <v>2040000</v>
      </c>
      <c r="L258" s="520"/>
      <c r="M258" s="461">
        <v>0</v>
      </c>
      <c r="N258" s="497"/>
      <c r="O258" s="2118">
        <v>187641518</v>
      </c>
      <c r="P258" s="520"/>
      <c r="Q258" s="497">
        <f t="shared" si="7"/>
        <v>13695533</v>
      </c>
      <c r="R258" s="1904"/>
      <c r="S258" s="2118">
        <v>187641518</v>
      </c>
    </row>
    <row r="259" spans="1:19">
      <c r="A259" s="533"/>
      <c r="B259" s="533" t="s">
        <v>450</v>
      </c>
      <c r="C259" s="526">
        <v>0</v>
      </c>
      <c r="D259" s="494"/>
      <c r="E259" s="1999">
        <f>ROUND(SUM(E181:E232,E252:E258), 0)</f>
        <v>27266641079</v>
      </c>
      <c r="F259" s="498"/>
      <c r="G259" s="1999">
        <f>ROUND(SUM(G181:G232,G252:G258), 0)</f>
        <v>43242907201</v>
      </c>
      <c r="H259" s="498"/>
      <c r="I259" s="1999">
        <f>ROUND(SUM(I181:I232,I252:I258), 0)</f>
        <v>13916164415</v>
      </c>
      <c r="J259" s="498"/>
      <c r="K259" s="1999">
        <f>ROUND(SUM(K181:K232,K252:K258), 0)</f>
        <v>62697110</v>
      </c>
      <c r="L259" s="498"/>
      <c r="M259" s="1999">
        <f>ROUND(SUM(M181:M232,M252:M258), 0)</f>
        <v>-311794951</v>
      </c>
      <c r="N259" s="536"/>
      <c r="O259" s="1999">
        <f>ROUND(SUM(O181:O232,O252:O258), 0)</f>
        <v>32612588356</v>
      </c>
      <c r="P259" s="498"/>
      <c r="Q259" s="1999">
        <f>ROUND(SUM(Q181:Q232,Q252:Q258), 0)</f>
        <v>23731697668</v>
      </c>
      <c r="R259" s="1905"/>
      <c r="S259" s="1999">
        <f>ROUND(SUM(S181:S232,S252:S258), 0)</f>
        <v>32613043025</v>
      </c>
    </row>
    <row r="260" spans="1:19" s="475" customFormat="1" ht="15">
      <c r="B260" s="493"/>
      <c r="C260" s="493"/>
      <c r="D260" s="474"/>
      <c r="E260" s="519"/>
      <c r="F260" s="520"/>
      <c r="G260" s="560"/>
      <c r="H260" s="520"/>
      <c r="I260" s="232"/>
      <c r="J260" s="520"/>
      <c r="K260" s="563"/>
      <c r="L260" s="520"/>
      <c r="M260" s="504"/>
      <c r="N260" s="497"/>
      <c r="O260" s="504"/>
      <c r="P260" s="520"/>
      <c r="Q260" s="497"/>
      <c r="R260" s="1904"/>
      <c r="S260" s="232"/>
    </row>
    <row r="261" spans="1:19" s="475" customFormat="1">
      <c r="A261" s="488" t="s">
        <v>451</v>
      </c>
      <c r="B261" s="479"/>
      <c r="C261" s="479"/>
      <c r="D261" s="474"/>
      <c r="E261" s="564"/>
      <c r="F261" s="520"/>
      <c r="G261" s="520"/>
      <c r="H261" s="520"/>
      <c r="I261" s="232"/>
      <c r="J261" s="520"/>
      <c r="K261" s="537"/>
      <c r="L261" s="520"/>
      <c r="M261" s="232"/>
      <c r="N261" s="497"/>
      <c r="O261" s="1889"/>
      <c r="P261" s="520"/>
      <c r="Q261" s="565"/>
      <c r="R261" s="1904"/>
      <c r="S261" s="232"/>
    </row>
    <row r="262" spans="1:19" s="475" customFormat="1" ht="15">
      <c r="A262" s="479"/>
      <c r="B262" s="479"/>
      <c r="C262" s="479"/>
      <c r="D262" s="474"/>
      <c r="E262" s="232"/>
      <c r="F262" s="520"/>
      <c r="G262" s="520"/>
      <c r="H262" s="520"/>
      <c r="I262" s="232"/>
      <c r="J262" s="520"/>
      <c r="K262" s="232"/>
      <c r="L262" s="520"/>
      <c r="M262" s="538"/>
      <c r="N262" s="497"/>
      <c r="O262" s="538"/>
      <c r="P262" s="520"/>
      <c r="Q262" s="538"/>
      <c r="R262" s="1904"/>
      <c r="S262" s="538"/>
    </row>
    <row r="263" spans="1:19" s="495" customFormat="1" ht="15">
      <c r="B263" s="523" t="s">
        <v>452</v>
      </c>
      <c r="C263" s="2120">
        <v>0</v>
      </c>
      <c r="D263" s="505"/>
      <c r="E263" s="496">
        <v>2153594281</v>
      </c>
      <c r="F263" s="505"/>
      <c r="G263" s="505">
        <v>8142200000</v>
      </c>
      <c r="H263" s="505"/>
      <c r="I263" s="2122">
        <v>2310701132</v>
      </c>
      <c r="J263" s="503"/>
      <c r="K263" s="498">
        <v>0</v>
      </c>
      <c r="L263" s="505"/>
      <c r="M263" s="461">
        <v>0</v>
      </c>
      <c r="N263" s="497"/>
      <c r="O263" s="2118">
        <v>5345495684</v>
      </c>
      <c r="P263" s="505"/>
      <c r="Q263" s="497">
        <f>ROUND(+SUM(E263)+SUM(G263)-SUM(I263)+SUM(K263) +SUM(M263)-SUM(O263),0)</f>
        <v>2639597465</v>
      </c>
      <c r="R263" s="1901"/>
      <c r="S263" s="2118">
        <v>5471014477</v>
      </c>
    </row>
    <row r="264" spans="1:19" s="495" customFormat="1" ht="15.6">
      <c r="A264" s="483"/>
      <c r="B264" s="533" t="s">
        <v>453</v>
      </c>
      <c r="C264" s="493" t="s">
        <v>6</v>
      </c>
      <c r="D264" s="502"/>
      <c r="E264" s="566">
        <f>ROUND(SUM(E263:E263), 0)</f>
        <v>2153594281</v>
      </c>
      <c r="F264" s="505"/>
      <c r="G264" s="566">
        <f>ROUND(SUM(G263:G263), 0)</f>
        <v>8142200000</v>
      </c>
      <c r="H264" s="505"/>
      <c r="I264" s="566">
        <f>ROUND(SUM(I263:I263), 0)</f>
        <v>2310701132</v>
      </c>
      <c r="J264" s="505"/>
      <c r="K264" s="566">
        <f>ROUND(SUM(K263:K263), 0)</f>
        <v>0</v>
      </c>
      <c r="L264" s="505"/>
      <c r="M264" s="566">
        <f>ROUND(SUM(M263:M263), 0)</f>
        <v>0</v>
      </c>
      <c r="N264" s="497"/>
      <c r="O264" s="566">
        <f t="shared" ref="O264" si="8">ROUND(SUM(O263:O263), 0)</f>
        <v>5345495684</v>
      </c>
      <c r="P264" s="505"/>
      <c r="Q264" s="535">
        <f>ROUND(+SUM(E264)+SUM(G264)-SUM(I264)+SUM(K264) +SUM(M264)-SUM(O264),0)</f>
        <v>2639597465</v>
      </c>
      <c r="R264" s="1904"/>
      <c r="S264" s="566">
        <f>ROUND(SUM(S263:S263), 0)</f>
        <v>5471014477</v>
      </c>
    </row>
    <row r="265" spans="1:19" s="475" customFormat="1" ht="15">
      <c r="B265" s="493"/>
      <c r="C265" s="493"/>
      <c r="D265" s="474"/>
      <c r="E265" s="519"/>
      <c r="F265" s="520"/>
      <c r="G265" s="560"/>
      <c r="H265" s="520"/>
      <c r="I265" s="232"/>
      <c r="J265" s="520"/>
      <c r="K265" s="563"/>
      <c r="L265" s="520"/>
      <c r="M265" s="504"/>
      <c r="N265" s="504"/>
      <c r="O265" s="504"/>
      <c r="P265" s="520"/>
      <c r="Q265" s="497"/>
      <c r="R265" s="1904"/>
      <c r="S265" s="232"/>
    </row>
    <row r="266" spans="1:19" s="475" customFormat="1">
      <c r="A266" s="488" t="s">
        <v>454</v>
      </c>
      <c r="B266" s="479"/>
      <c r="C266" s="479"/>
      <c r="D266" s="474"/>
      <c r="E266" s="232"/>
      <c r="F266" s="520"/>
      <c r="G266" s="520"/>
      <c r="H266" s="520"/>
      <c r="I266" s="232"/>
      <c r="J266" s="520"/>
      <c r="K266" s="232"/>
      <c r="L266" s="520"/>
      <c r="M266" s="232"/>
      <c r="N266" s="1889"/>
      <c r="O266" s="1889"/>
      <c r="P266" s="520"/>
      <c r="Q266" s="232"/>
      <c r="R266" s="1904"/>
      <c r="S266" s="232"/>
    </row>
    <row r="267" spans="1:19" s="475" customFormat="1" ht="15">
      <c r="A267" s="479"/>
      <c r="B267" s="479"/>
      <c r="C267" s="479"/>
      <c r="D267" s="474"/>
      <c r="E267" s="232"/>
      <c r="F267" s="520"/>
      <c r="G267" s="520"/>
      <c r="H267" s="520"/>
      <c r="I267" s="232"/>
      <c r="J267" s="520"/>
      <c r="K267" s="232"/>
      <c r="L267" s="520"/>
      <c r="M267" s="538"/>
      <c r="N267" s="538"/>
      <c r="O267" s="538"/>
      <c r="P267" s="520"/>
      <c r="Q267" s="538"/>
      <c r="R267" s="1904"/>
      <c r="S267" s="538"/>
    </row>
    <row r="268" spans="1:19" s="512" customFormat="1" ht="15.6">
      <c r="A268" s="516"/>
      <c r="B268" s="523" t="s">
        <v>455</v>
      </c>
      <c r="C268" s="2120">
        <v>0</v>
      </c>
      <c r="D268" s="507"/>
      <c r="E268" s="497">
        <v>752655940</v>
      </c>
      <c r="F268" s="510"/>
      <c r="G268" s="511">
        <v>207000000</v>
      </c>
      <c r="H268" s="510"/>
      <c r="I268" s="2118">
        <v>532230</v>
      </c>
      <c r="J268" s="503"/>
      <c r="K268" s="2118">
        <v>75000</v>
      </c>
      <c r="L268" s="510"/>
      <c r="M268" s="461">
        <v>0</v>
      </c>
      <c r="N268" s="497"/>
      <c r="O268" s="2118">
        <v>213235953</v>
      </c>
      <c r="P268" s="507"/>
      <c r="Q268" s="497">
        <f t="shared" ref="Q268:Q277" si="9">ROUND(+SUM(E268)+SUM(G268)-SUM(I268)+SUM(K268) +SUM(M268)-SUM(O268),0)</f>
        <v>745962757</v>
      </c>
      <c r="R268" s="1903"/>
      <c r="S268" s="2118">
        <v>213235953</v>
      </c>
    </row>
    <row r="269" spans="1:19" s="512" customFormat="1" ht="15.6">
      <c r="A269" s="516"/>
      <c r="B269" s="523" t="s">
        <v>456</v>
      </c>
      <c r="C269" s="2120">
        <v>0</v>
      </c>
      <c r="D269" s="507"/>
      <c r="E269" s="497">
        <v>1348797</v>
      </c>
      <c r="F269" s="510"/>
      <c r="G269" s="461">
        <v>0</v>
      </c>
      <c r="H269" s="510"/>
      <c r="I269" s="563">
        <v>0</v>
      </c>
      <c r="J269" s="503"/>
      <c r="K269" s="2118">
        <v>0</v>
      </c>
      <c r="L269" s="510"/>
      <c r="M269" s="461">
        <v>0</v>
      </c>
      <c r="N269" s="497"/>
      <c r="O269" s="2118">
        <v>0</v>
      </c>
      <c r="P269" s="507"/>
      <c r="Q269" s="497">
        <f t="shared" si="9"/>
        <v>1348797</v>
      </c>
      <c r="R269" s="1903"/>
      <c r="S269" s="2118">
        <v>0</v>
      </c>
    </row>
    <row r="270" spans="1:19" s="495" customFormat="1" ht="15">
      <c r="B270" s="523" t="s">
        <v>457</v>
      </c>
      <c r="C270" s="2120">
        <v>0</v>
      </c>
      <c r="D270" s="497"/>
      <c r="E270" s="497">
        <v>156230984</v>
      </c>
      <c r="F270" s="497"/>
      <c r="G270" s="497">
        <v>77000000</v>
      </c>
      <c r="H270" s="497"/>
      <c r="I270" s="563">
        <v>0</v>
      </c>
      <c r="J270" s="503"/>
      <c r="K270" s="2118">
        <v>0</v>
      </c>
      <c r="L270" s="497"/>
      <c r="M270" s="461">
        <v>0</v>
      </c>
      <c r="N270" s="497"/>
      <c r="O270" s="2118">
        <v>52765452</v>
      </c>
      <c r="P270" s="497"/>
      <c r="Q270" s="497">
        <f t="shared" si="9"/>
        <v>180465532</v>
      </c>
      <c r="R270" s="1899"/>
      <c r="S270" s="2118">
        <v>52765452</v>
      </c>
    </row>
    <row r="271" spans="1:19" s="495" customFormat="1" ht="15">
      <c r="B271" s="523" t="s">
        <v>430</v>
      </c>
      <c r="C271" s="2120">
        <v>0</v>
      </c>
      <c r="D271" s="497"/>
      <c r="E271" s="497">
        <v>199738050</v>
      </c>
      <c r="F271" s="497"/>
      <c r="G271" s="497">
        <v>0</v>
      </c>
      <c r="H271" s="497"/>
      <c r="I271" s="1022">
        <v>0</v>
      </c>
      <c r="J271" s="503"/>
      <c r="K271" s="2118">
        <v>0</v>
      </c>
      <c r="L271" s="497"/>
      <c r="M271" s="461">
        <v>0</v>
      </c>
      <c r="N271" s="497"/>
      <c r="O271" s="2118">
        <v>0</v>
      </c>
      <c r="P271" s="497"/>
      <c r="Q271" s="497">
        <f t="shared" si="9"/>
        <v>199738050</v>
      </c>
      <c r="R271" s="1899"/>
      <c r="S271" s="2118">
        <v>0</v>
      </c>
    </row>
    <row r="272" spans="1:19" s="495" customFormat="1" ht="15">
      <c r="B272" s="523" t="s">
        <v>394</v>
      </c>
      <c r="C272" s="2120">
        <v>0</v>
      </c>
      <c r="D272" s="497"/>
      <c r="E272" s="497">
        <v>10100498</v>
      </c>
      <c r="F272" s="497"/>
      <c r="G272" s="461">
        <v>0</v>
      </c>
      <c r="H272" s="497"/>
      <c r="I272" s="563">
        <v>0</v>
      </c>
      <c r="J272" s="503"/>
      <c r="K272" s="2118">
        <v>0</v>
      </c>
      <c r="L272" s="497"/>
      <c r="M272" s="461">
        <v>0</v>
      </c>
      <c r="N272" s="497"/>
      <c r="O272" s="2118">
        <v>0</v>
      </c>
      <c r="P272" s="497"/>
      <c r="Q272" s="497">
        <f t="shared" si="9"/>
        <v>10100498</v>
      </c>
      <c r="R272" s="1899"/>
      <c r="S272" s="2118">
        <v>0</v>
      </c>
    </row>
    <row r="273" spans="1:19" s="475" customFormat="1" ht="15">
      <c r="B273" s="523" t="s">
        <v>440</v>
      </c>
      <c r="C273" s="2120">
        <v>0</v>
      </c>
      <c r="D273" s="520"/>
      <c r="E273" s="497">
        <v>163322966</v>
      </c>
      <c r="F273" s="520"/>
      <c r="G273" s="520">
        <v>31000000</v>
      </c>
      <c r="H273" s="520"/>
      <c r="I273" s="2118">
        <v>3829385</v>
      </c>
      <c r="J273" s="503"/>
      <c r="K273" s="2118">
        <v>0</v>
      </c>
      <c r="L273" s="520"/>
      <c r="M273" s="461">
        <v>0</v>
      </c>
      <c r="N273" s="497"/>
      <c r="O273" s="2118">
        <v>34643740</v>
      </c>
      <c r="P273" s="520"/>
      <c r="Q273" s="497">
        <f t="shared" si="9"/>
        <v>155849841</v>
      </c>
      <c r="R273" s="1904"/>
      <c r="S273" s="2118">
        <v>34643740</v>
      </c>
    </row>
    <row r="274" spans="1:19" s="495" customFormat="1" ht="15">
      <c r="B274" s="523" t="s">
        <v>402</v>
      </c>
      <c r="C274" s="2120">
        <v>0</v>
      </c>
      <c r="D274" s="505"/>
      <c r="E274" s="497">
        <v>100000000</v>
      </c>
      <c r="F274" s="505"/>
      <c r="G274" s="461">
        <v>0</v>
      </c>
      <c r="H274" s="505"/>
      <c r="I274" s="563">
        <v>0</v>
      </c>
      <c r="J274" s="503"/>
      <c r="K274" s="2118">
        <v>0</v>
      </c>
      <c r="L274" s="505"/>
      <c r="M274" s="461">
        <v>0</v>
      </c>
      <c r="N274" s="497"/>
      <c r="O274" s="2118">
        <v>0</v>
      </c>
      <c r="P274" s="505"/>
      <c r="Q274" s="497">
        <f t="shared" si="9"/>
        <v>100000000</v>
      </c>
      <c r="R274" s="1901"/>
      <c r="S274" s="2118">
        <v>0</v>
      </c>
    </row>
    <row r="275" spans="1:19">
      <c r="A275" s="488"/>
      <c r="B275" s="2138" t="s">
        <v>358</v>
      </c>
      <c r="C275" s="2120">
        <v>0</v>
      </c>
      <c r="D275" s="525"/>
      <c r="E275" s="497">
        <v>18461576</v>
      </c>
      <c r="F275" s="525"/>
      <c r="G275" s="520">
        <v>4000000</v>
      </c>
      <c r="H275" s="525"/>
      <c r="I275" s="2118">
        <v>420283</v>
      </c>
      <c r="J275" s="503"/>
      <c r="K275" s="2118">
        <v>-75000</v>
      </c>
      <c r="L275" s="525"/>
      <c r="M275" s="461">
        <v>0</v>
      </c>
      <c r="N275" s="497"/>
      <c r="O275" s="2118">
        <v>5100992</v>
      </c>
      <c r="P275" s="525"/>
      <c r="Q275" s="497">
        <f t="shared" si="9"/>
        <v>16865301</v>
      </c>
      <c r="R275" s="1906"/>
      <c r="S275" s="2118">
        <v>5100992</v>
      </c>
    </row>
    <row r="276" spans="1:19" s="475" customFormat="1" ht="15">
      <c r="B276" s="523" t="s">
        <v>458</v>
      </c>
      <c r="C276" s="2120">
        <v>0</v>
      </c>
      <c r="D276" s="520"/>
      <c r="E276" s="497">
        <v>1</v>
      </c>
      <c r="F276" s="520"/>
      <c r="G276" s="461">
        <v>0</v>
      </c>
      <c r="H276" s="520"/>
      <c r="I276" s="563">
        <v>0</v>
      </c>
      <c r="J276" s="503"/>
      <c r="K276" s="2118">
        <v>0</v>
      </c>
      <c r="L276" s="520"/>
      <c r="M276" s="461">
        <v>0</v>
      </c>
      <c r="N276" s="497"/>
      <c r="O276" s="2118">
        <v>0</v>
      </c>
      <c r="P276" s="520"/>
      <c r="Q276" s="497">
        <f t="shared" si="9"/>
        <v>1</v>
      </c>
      <c r="R276" s="1904"/>
      <c r="S276" s="2118">
        <v>0</v>
      </c>
    </row>
    <row r="277" spans="1:19" s="475" customFormat="1" ht="15">
      <c r="B277" s="523" t="s">
        <v>459</v>
      </c>
      <c r="C277" s="2120">
        <v>0</v>
      </c>
      <c r="D277" s="520"/>
      <c r="E277" s="497">
        <v>6869297759</v>
      </c>
      <c r="F277" s="520"/>
      <c r="G277" s="497">
        <v>2168000000</v>
      </c>
      <c r="H277" s="520"/>
      <c r="I277" s="2118">
        <v>1378935</v>
      </c>
      <c r="J277" s="503"/>
      <c r="K277" s="2118">
        <v>56305000</v>
      </c>
      <c r="L277" s="520"/>
      <c r="M277" s="496">
        <v>10500000</v>
      </c>
      <c r="N277" s="497"/>
      <c r="O277" s="2118">
        <v>2301440063</v>
      </c>
      <c r="P277" s="520"/>
      <c r="Q277" s="497">
        <f t="shared" si="9"/>
        <v>6801283761</v>
      </c>
      <c r="R277" s="1904"/>
      <c r="S277" s="2118">
        <v>2301397110</v>
      </c>
    </row>
    <row r="278" spans="1:19">
      <c r="B278" s="533" t="s">
        <v>460</v>
      </c>
      <c r="C278" s="493" t="s">
        <v>6</v>
      </c>
      <c r="D278" s="484"/>
      <c r="E278" s="534">
        <f>ROUND(SUM(E268:E277),0)</f>
        <v>8271156571</v>
      </c>
      <c r="F278" s="498"/>
      <c r="G278" s="534">
        <f>ROUND(SUM(G268:G277), 0)</f>
        <v>2487000000</v>
      </c>
      <c r="H278" s="498"/>
      <c r="I278" s="534">
        <f>ROUND(SUM(I268:I277), 0)</f>
        <v>6160833</v>
      </c>
      <c r="J278" s="498"/>
      <c r="K278" s="534">
        <f>ROUND(SUM(K268:K277), 0)</f>
        <v>56305000</v>
      </c>
      <c r="L278" s="498"/>
      <c r="M278" s="534">
        <f>ROUND(SUM(M268:M277), 0)</f>
        <v>10500000</v>
      </c>
      <c r="N278" s="497"/>
      <c r="O278" s="534">
        <f>ROUND(SUM(O268:O277), 0)</f>
        <v>2607186200</v>
      </c>
      <c r="P278" s="498"/>
      <c r="Q278" s="535">
        <f>ROUND(+SUM(E278)+SUM(G278)-SUM(I278)+SUM(K278) +SUM(M278)-SUM(O278),0)</f>
        <v>8211614538</v>
      </c>
      <c r="R278" s="1904"/>
      <c r="S278" s="534">
        <f>ROUND(SUM(S268:S277), 0)</f>
        <v>2607143247</v>
      </c>
    </row>
    <row r="279" spans="1:19" s="475" customFormat="1" ht="15">
      <c r="B279" s="493"/>
      <c r="C279" s="493"/>
      <c r="D279" s="474"/>
      <c r="E279" s="519"/>
      <c r="F279" s="520"/>
      <c r="G279" s="560"/>
      <c r="H279" s="520"/>
      <c r="I279" s="232"/>
      <c r="J279" s="520"/>
      <c r="K279" s="563"/>
      <c r="L279" s="520"/>
      <c r="M279" s="504"/>
      <c r="N279" s="504"/>
      <c r="O279" s="504"/>
      <c r="P279" s="520"/>
      <c r="Q279" s="497"/>
      <c r="R279" s="1904"/>
      <c r="S279" s="232"/>
    </row>
    <row r="280" spans="1:19" s="475" customFormat="1">
      <c r="A280" s="488" t="s">
        <v>461</v>
      </c>
      <c r="B280" s="479"/>
      <c r="C280" s="479"/>
      <c r="D280" s="474"/>
      <c r="E280" s="232"/>
      <c r="F280" s="520"/>
      <c r="G280" s="520"/>
      <c r="H280" s="520"/>
      <c r="I280" s="232"/>
      <c r="J280" s="520"/>
      <c r="K280" s="232"/>
      <c r="L280" s="520"/>
      <c r="M280" s="232"/>
      <c r="N280" s="1889"/>
      <c r="O280" s="1889"/>
      <c r="P280" s="520"/>
      <c r="Q280" s="232"/>
      <c r="R280" s="1904"/>
      <c r="S280" s="232"/>
    </row>
    <row r="281" spans="1:19" s="475" customFormat="1" ht="15">
      <c r="A281" s="479"/>
      <c r="B281" s="479"/>
      <c r="C281" s="479"/>
      <c r="D281" s="474"/>
      <c r="E281" s="232"/>
      <c r="F281" s="520"/>
      <c r="G281" s="520"/>
      <c r="H281" s="520"/>
      <c r="I281" s="232"/>
      <c r="J281" s="520"/>
      <c r="K281" s="232"/>
      <c r="L281" s="520"/>
      <c r="M281" s="538"/>
      <c r="N281" s="538"/>
      <c r="O281" s="538"/>
      <c r="P281" s="520"/>
      <c r="Q281" s="538"/>
      <c r="R281" s="1904"/>
      <c r="S281" s="538"/>
    </row>
    <row r="282" spans="1:19" s="495" customFormat="1" ht="15">
      <c r="A282" s="492"/>
      <c r="B282" s="523" t="s">
        <v>462</v>
      </c>
      <c r="C282" s="2120">
        <v>0</v>
      </c>
      <c r="D282" s="498"/>
      <c r="E282" s="496">
        <v>261348</v>
      </c>
      <c r="F282" s="498"/>
      <c r="G282" s="461">
        <v>0</v>
      </c>
      <c r="H282" s="498"/>
      <c r="I282" s="504">
        <v>0</v>
      </c>
      <c r="J282" s="497"/>
      <c r="K282" s="2118">
        <v>0</v>
      </c>
      <c r="L282" s="497"/>
      <c r="M282" s="461">
        <v>0</v>
      </c>
      <c r="N282" s="497"/>
      <c r="O282" s="2118">
        <v>31608</v>
      </c>
      <c r="P282" s="497"/>
      <c r="Q282" s="497">
        <f t="shared" ref="Q282:Q305" si="10">ROUND(+SUM(E282)+SUM(G282)-SUM(I282)+SUM(K282) +SUM(M282)-SUM(O282),0)</f>
        <v>229740</v>
      </c>
      <c r="R282" s="1899"/>
      <c r="S282" s="2118">
        <v>31608</v>
      </c>
    </row>
    <row r="283" spans="1:19" s="495" customFormat="1" ht="15.6">
      <c r="A283" s="486"/>
      <c r="B283" s="523" t="s">
        <v>379</v>
      </c>
      <c r="C283" s="2120">
        <v>0</v>
      </c>
      <c r="D283" s="501"/>
      <c r="E283" s="496">
        <v>143092436</v>
      </c>
      <c r="F283" s="501"/>
      <c r="G283" s="463">
        <v>10500000</v>
      </c>
      <c r="H283" s="501"/>
      <c r="I283" s="2118">
        <v>5678</v>
      </c>
      <c r="J283" s="499"/>
      <c r="K283" s="2118">
        <v>33032000</v>
      </c>
      <c r="L283" s="499"/>
      <c r="M283" s="461">
        <v>0</v>
      </c>
      <c r="N283" s="497"/>
      <c r="O283" s="2118">
        <v>82158712</v>
      </c>
      <c r="P283" s="499"/>
      <c r="Q283" s="497">
        <f t="shared" si="10"/>
        <v>104460046</v>
      </c>
      <c r="R283" s="1899"/>
      <c r="S283" s="2118">
        <v>82158712</v>
      </c>
    </row>
    <row r="284" spans="1:19" s="495" customFormat="1" ht="15">
      <c r="A284" s="486"/>
      <c r="B284" s="523" t="s">
        <v>415</v>
      </c>
      <c r="C284" s="2120">
        <v>0</v>
      </c>
      <c r="D284" s="505"/>
      <c r="E284" s="496">
        <v>470972606</v>
      </c>
      <c r="F284" s="497"/>
      <c r="G284" s="567">
        <v>33000000</v>
      </c>
      <c r="H284" s="497"/>
      <c r="I284" s="2118">
        <v>581434</v>
      </c>
      <c r="J284" s="503"/>
      <c r="K284" s="2118">
        <v>0</v>
      </c>
      <c r="L284" s="497"/>
      <c r="M284" s="461">
        <v>0</v>
      </c>
      <c r="N284" s="497"/>
      <c r="O284" s="2118">
        <v>56332448</v>
      </c>
      <c r="P284" s="497"/>
      <c r="Q284" s="497">
        <f t="shared" si="10"/>
        <v>447058724</v>
      </c>
      <c r="R284" s="1899"/>
      <c r="S284" s="2118">
        <v>56332448</v>
      </c>
    </row>
    <row r="285" spans="1:19" s="495" customFormat="1" ht="15.6">
      <c r="A285" s="483"/>
      <c r="B285" s="523" t="s">
        <v>418</v>
      </c>
      <c r="C285" s="2120">
        <v>0</v>
      </c>
      <c r="D285" s="497"/>
      <c r="E285" s="496">
        <v>340974463</v>
      </c>
      <c r="F285" s="497"/>
      <c r="G285" s="567">
        <v>147675000</v>
      </c>
      <c r="H285" s="497"/>
      <c r="I285" s="2118">
        <v>110000001</v>
      </c>
      <c r="J285" s="503"/>
      <c r="K285" s="2118">
        <v>0</v>
      </c>
      <c r="L285" s="497"/>
      <c r="M285" s="461">
        <v>0</v>
      </c>
      <c r="N285" s="497"/>
      <c r="O285" s="2118">
        <v>24546328</v>
      </c>
      <c r="P285" s="497"/>
      <c r="Q285" s="497">
        <f t="shared" si="10"/>
        <v>354103134</v>
      </c>
      <c r="R285" s="1899"/>
      <c r="S285" s="2118">
        <v>24546328</v>
      </c>
    </row>
    <row r="286" spans="1:19" s="495" customFormat="1" ht="15.6">
      <c r="A286" s="483"/>
      <c r="B286" s="523" t="s">
        <v>2381</v>
      </c>
      <c r="C286" s="2120">
        <v>0</v>
      </c>
      <c r="D286" s="497"/>
      <c r="E286" s="496">
        <v>5795783165</v>
      </c>
      <c r="F286" s="497"/>
      <c r="G286" s="567">
        <v>241623000</v>
      </c>
      <c r="H286" s="497"/>
      <c r="I286" s="2118">
        <v>5529080</v>
      </c>
      <c r="J286" s="503"/>
      <c r="K286" s="2118">
        <v>5000000</v>
      </c>
      <c r="L286" s="497"/>
      <c r="M286" s="461">
        <v>20000000</v>
      </c>
      <c r="N286" s="497"/>
      <c r="O286" s="2118">
        <v>40815173</v>
      </c>
      <c r="P286" s="497"/>
      <c r="Q286" s="497">
        <f t="shared" si="10"/>
        <v>6016061912</v>
      </c>
      <c r="R286" s="1899"/>
      <c r="S286" s="2118">
        <v>40653807</v>
      </c>
    </row>
    <row r="287" spans="1:19" s="495" customFormat="1" ht="15">
      <c r="B287" s="523" t="s">
        <v>318</v>
      </c>
      <c r="C287" s="2120">
        <v>0</v>
      </c>
      <c r="D287" s="505"/>
      <c r="E287" s="496">
        <v>0</v>
      </c>
      <c r="F287" s="505"/>
      <c r="G287" s="461">
        <v>0</v>
      </c>
      <c r="H287" s="505"/>
      <c r="I287" s="504">
        <v>0</v>
      </c>
      <c r="J287" s="503"/>
      <c r="K287" s="2118">
        <v>0</v>
      </c>
      <c r="L287" s="505"/>
      <c r="M287" s="461">
        <v>0</v>
      </c>
      <c r="N287" s="497"/>
      <c r="O287" s="2118">
        <v>0</v>
      </c>
      <c r="P287" s="505"/>
      <c r="Q287" s="497">
        <f t="shared" si="10"/>
        <v>0</v>
      </c>
      <c r="R287" s="1901"/>
      <c r="S287" s="2118">
        <v>0</v>
      </c>
    </row>
    <row r="288" spans="1:19" s="495" customFormat="1" ht="15">
      <c r="B288" s="523" t="s">
        <v>463</v>
      </c>
      <c r="C288" s="2120">
        <v>0</v>
      </c>
      <c r="D288" s="505"/>
      <c r="E288" s="498">
        <v>1196928</v>
      </c>
      <c r="F288" s="505"/>
      <c r="G288" s="563">
        <v>0</v>
      </c>
      <c r="H288" s="505"/>
      <c r="I288" s="504">
        <v>0</v>
      </c>
      <c r="J288" s="503"/>
      <c r="K288" s="2118">
        <v>1500000</v>
      </c>
      <c r="L288" s="505"/>
      <c r="M288" s="461">
        <v>0</v>
      </c>
      <c r="N288" s="497"/>
      <c r="O288" s="2118">
        <v>1429958</v>
      </c>
      <c r="P288" s="505"/>
      <c r="Q288" s="497">
        <f t="shared" si="10"/>
        <v>1266970</v>
      </c>
      <c r="R288" s="1901"/>
      <c r="S288" s="2118">
        <v>1429958</v>
      </c>
    </row>
    <row r="289" spans="1:19" s="495" customFormat="1" ht="15">
      <c r="A289" s="486"/>
      <c r="B289" s="523" t="s">
        <v>321</v>
      </c>
      <c r="C289" s="2120">
        <v>0</v>
      </c>
      <c r="D289" s="505"/>
      <c r="E289" s="496">
        <v>401292673</v>
      </c>
      <c r="F289" s="497"/>
      <c r="G289" s="463">
        <v>310000000</v>
      </c>
      <c r="H289" s="497"/>
      <c r="I289" s="2118">
        <v>136</v>
      </c>
      <c r="J289" s="503"/>
      <c r="K289" s="2118">
        <v>-1565783</v>
      </c>
      <c r="L289" s="497"/>
      <c r="M289" s="461">
        <v>0</v>
      </c>
      <c r="N289" s="497"/>
      <c r="O289" s="2118">
        <v>301847728</v>
      </c>
      <c r="P289" s="497"/>
      <c r="Q289" s="497">
        <f t="shared" si="10"/>
        <v>407879026</v>
      </c>
      <c r="R289" s="1899"/>
      <c r="S289" s="2118">
        <v>301844596</v>
      </c>
    </row>
    <row r="290" spans="1:19" s="495" customFormat="1" ht="15">
      <c r="A290" s="486"/>
      <c r="B290" s="523" t="s">
        <v>2491</v>
      </c>
      <c r="C290" s="2120"/>
      <c r="D290" s="505" t="s">
        <v>6</v>
      </c>
      <c r="E290" s="496">
        <v>0</v>
      </c>
      <c r="F290" s="497"/>
      <c r="G290" s="463">
        <v>0</v>
      </c>
      <c r="H290" s="497"/>
      <c r="I290" s="2118">
        <v>0</v>
      </c>
      <c r="J290" s="503"/>
      <c r="K290" s="2118">
        <v>10000000</v>
      </c>
      <c r="L290" s="497"/>
      <c r="M290" s="461">
        <v>0</v>
      </c>
      <c r="N290" s="497"/>
      <c r="O290" s="2118">
        <v>9066</v>
      </c>
      <c r="P290" s="497"/>
      <c r="Q290" s="497">
        <f t="shared" si="10"/>
        <v>9990934</v>
      </c>
      <c r="R290" s="1899"/>
      <c r="S290" s="2118">
        <v>9066</v>
      </c>
    </row>
    <row r="291" spans="1:19" s="495" customFormat="1" ht="15">
      <c r="A291" s="486"/>
      <c r="B291" s="523" t="s">
        <v>464</v>
      </c>
      <c r="C291" s="2120">
        <v>0</v>
      </c>
      <c r="D291" s="505"/>
      <c r="E291" s="504">
        <v>93042</v>
      </c>
      <c r="F291" s="497"/>
      <c r="G291" s="504">
        <v>0</v>
      </c>
      <c r="H291" s="497"/>
      <c r="I291" s="504">
        <v>0</v>
      </c>
      <c r="J291" s="503"/>
      <c r="K291" s="2118">
        <v>0</v>
      </c>
      <c r="L291" s="497"/>
      <c r="M291" s="461">
        <v>0</v>
      </c>
      <c r="N291" s="497"/>
      <c r="O291" s="2118">
        <v>0</v>
      </c>
      <c r="P291" s="497"/>
      <c r="Q291" s="497">
        <f t="shared" si="10"/>
        <v>93042</v>
      </c>
      <c r="R291" s="1899"/>
      <c r="S291" s="2118">
        <v>0</v>
      </c>
    </row>
    <row r="292" spans="1:19" s="512" customFormat="1" ht="15.6">
      <c r="A292" s="508"/>
      <c r="B292" s="523" t="s">
        <v>465</v>
      </c>
      <c r="C292" s="2120">
        <v>0</v>
      </c>
      <c r="D292" s="510"/>
      <c r="E292" s="496">
        <v>9627912</v>
      </c>
      <c r="F292" s="510"/>
      <c r="G292" s="461">
        <v>0</v>
      </c>
      <c r="H292" s="510"/>
      <c r="I292" s="527">
        <v>0</v>
      </c>
      <c r="J292" s="503"/>
      <c r="K292" s="2118">
        <v>0</v>
      </c>
      <c r="L292" s="510"/>
      <c r="M292" s="461">
        <v>0</v>
      </c>
      <c r="N292" s="497"/>
      <c r="O292" s="2118">
        <v>314666</v>
      </c>
      <c r="P292" s="510"/>
      <c r="Q292" s="497">
        <f t="shared" si="10"/>
        <v>9313246</v>
      </c>
      <c r="R292" s="1902"/>
      <c r="S292" s="2118">
        <v>314666</v>
      </c>
    </row>
    <row r="293" spans="1:19" s="512" customFormat="1" ht="15.6">
      <c r="A293" s="508"/>
      <c r="B293" s="523" t="s">
        <v>466</v>
      </c>
      <c r="C293" s="2120">
        <v>0</v>
      </c>
      <c r="D293" s="510"/>
      <c r="E293" s="496">
        <v>2126431005</v>
      </c>
      <c r="F293" s="510"/>
      <c r="G293" s="463">
        <v>22400000</v>
      </c>
      <c r="H293" s="510"/>
      <c r="I293" s="1022">
        <v>0</v>
      </c>
      <c r="J293" s="503"/>
      <c r="K293" s="2118">
        <v>0</v>
      </c>
      <c r="L293" s="510"/>
      <c r="M293" s="461">
        <v>0</v>
      </c>
      <c r="N293" s="497"/>
      <c r="O293" s="2118">
        <v>54011854</v>
      </c>
      <c r="P293" s="510"/>
      <c r="Q293" s="497">
        <f t="shared" si="10"/>
        <v>2094819151</v>
      </c>
      <c r="R293" s="1902"/>
      <c r="S293" s="2118">
        <v>54011854</v>
      </c>
    </row>
    <row r="294" spans="1:19" s="512" customFormat="1" ht="15.6">
      <c r="A294" s="516"/>
      <c r="B294" s="523" t="s">
        <v>467</v>
      </c>
      <c r="C294" s="2120">
        <v>0</v>
      </c>
      <c r="D294" s="507"/>
      <c r="E294" s="568">
        <v>1532773928</v>
      </c>
      <c r="F294" s="510"/>
      <c r="G294" s="511">
        <v>753600000</v>
      </c>
      <c r="H294" s="510"/>
      <c r="I294" s="2119">
        <v>1000391</v>
      </c>
      <c r="J294" s="503"/>
      <c r="K294" s="2118">
        <v>-63118551</v>
      </c>
      <c r="L294" s="510"/>
      <c r="M294" s="461">
        <v>0</v>
      </c>
      <c r="N294" s="497"/>
      <c r="O294" s="2118">
        <v>357505014</v>
      </c>
      <c r="P294" s="507"/>
      <c r="Q294" s="497">
        <f t="shared" si="10"/>
        <v>1864749972</v>
      </c>
      <c r="R294" s="1903"/>
      <c r="S294" s="2118">
        <v>357505014</v>
      </c>
    </row>
    <row r="295" spans="1:19" s="512" customFormat="1" ht="15.6">
      <c r="A295" s="516"/>
      <c r="B295" s="523" t="s">
        <v>468</v>
      </c>
      <c r="C295" s="2120">
        <v>0</v>
      </c>
      <c r="D295" s="507"/>
      <c r="E295" s="568">
        <v>526976279</v>
      </c>
      <c r="F295" s="510"/>
      <c r="G295" s="567">
        <v>90235000</v>
      </c>
      <c r="H295" s="510"/>
      <c r="I295" s="2118">
        <v>20901</v>
      </c>
      <c r="J295" s="503"/>
      <c r="K295" s="2118">
        <v>10000000</v>
      </c>
      <c r="L295" s="510"/>
      <c r="M295" s="461">
        <v>0</v>
      </c>
      <c r="N295" s="497"/>
      <c r="O295" s="2118">
        <v>150043502</v>
      </c>
      <c r="P295" s="507"/>
      <c r="Q295" s="497">
        <f t="shared" si="10"/>
        <v>477146876</v>
      </c>
      <c r="R295" s="1903"/>
      <c r="S295" s="2118">
        <v>150043502</v>
      </c>
    </row>
    <row r="296" spans="1:19" s="512" customFormat="1" ht="15.6">
      <c r="A296" s="516"/>
      <c r="B296" s="523" t="s">
        <v>333</v>
      </c>
      <c r="C296" s="2120">
        <v>0</v>
      </c>
      <c r="D296" s="507"/>
      <c r="E296" s="497">
        <v>0</v>
      </c>
      <c r="F296" s="510"/>
      <c r="G296" s="511">
        <v>0</v>
      </c>
      <c r="H296" s="510"/>
      <c r="I296" s="514">
        <v>0</v>
      </c>
      <c r="J296" s="503"/>
      <c r="K296" s="2118">
        <v>250000</v>
      </c>
      <c r="L296" s="510"/>
      <c r="M296" s="461">
        <v>0</v>
      </c>
      <c r="N296" s="497"/>
      <c r="O296" s="2118">
        <v>250000</v>
      </c>
      <c r="P296" s="507"/>
      <c r="Q296" s="497">
        <f t="shared" si="10"/>
        <v>0</v>
      </c>
      <c r="R296" s="1903"/>
      <c r="S296" s="2118">
        <v>250000</v>
      </c>
    </row>
    <row r="297" spans="1:19" s="495" customFormat="1" ht="15">
      <c r="B297" s="523" t="s">
        <v>457</v>
      </c>
      <c r="C297" s="2120">
        <v>0</v>
      </c>
      <c r="D297" s="497"/>
      <c r="E297" s="496">
        <v>2301251813</v>
      </c>
      <c r="F297" s="497"/>
      <c r="G297" s="497">
        <v>281100000</v>
      </c>
      <c r="H297" s="497"/>
      <c r="I297" s="2118">
        <v>43055199</v>
      </c>
      <c r="J297" s="503"/>
      <c r="K297" s="2118">
        <v>388282000</v>
      </c>
      <c r="L297" s="497"/>
      <c r="M297" s="461">
        <v>0</v>
      </c>
      <c r="N297" s="497"/>
      <c r="O297" s="2118">
        <v>186965394</v>
      </c>
      <c r="P297" s="497"/>
      <c r="Q297" s="497">
        <f t="shared" si="10"/>
        <v>2740613220</v>
      </c>
      <c r="R297" s="1899"/>
      <c r="S297" s="2118">
        <v>186965085</v>
      </c>
    </row>
    <row r="298" spans="1:19" s="495" customFormat="1" ht="15">
      <c r="B298" s="523" t="s">
        <v>429</v>
      </c>
      <c r="C298" s="2120"/>
      <c r="D298" s="497" t="s">
        <v>6</v>
      </c>
      <c r="E298" s="496">
        <v>0</v>
      </c>
      <c r="F298" s="497"/>
      <c r="G298" s="497">
        <v>0</v>
      </c>
      <c r="H298" s="497"/>
      <c r="I298" s="2118">
        <v>0</v>
      </c>
      <c r="J298" s="503"/>
      <c r="K298" s="2118">
        <v>20000000</v>
      </c>
      <c r="L298" s="497"/>
      <c r="M298" s="461">
        <v>0</v>
      </c>
      <c r="N298" s="497"/>
      <c r="O298" s="2118">
        <v>0</v>
      </c>
      <c r="P298" s="497"/>
      <c r="Q298" s="497">
        <f t="shared" si="10"/>
        <v>20000000</v>
      </c>
      <c r="R298" s="1899"/>
      <c r="S298" s="2118">
        <v>0</v>
      </c>
    </row>
    <row r="299" spans="1:19" s="495" customFormat="1" ht="15">
      <c r="B299" s="523" t="s">
        <v>393</v>
      </c>
      <c r="C299" s="2120">
        <v>0</v>
      </c>
      <c r="D299" s="497"/>
      <c r="E299" s="569">
        <v>481546130</v>
      </c>
      <c r="F299" s="497"/>
      <c r="G299" s="496">
        <v>0</v>
      </c>
      <c r="H299" s="497"/>
      <c r="I299" s="1022">
        <v>0</v>
      </c>
      <c r="J299" s="503"/>
      <c r="K299" s="2118">
        <v>11800000</v>
      </c>
      <c r="L299" s="497"/>
      <c r="M299" s="461">
        <v>0</v>
      </c>
      <c r="N299" s="497"/>
      <c r="O299" s="2118">
        <v>57021725</v>
      </c>
      <c r="P299" s="497"/>
      <c r="Q299" s="497">
        <f t="shared" si="10"/>
        <v>436324405</v>
      </c>
      <c r="R299" s="1899"/>
      <c r="S299" s="2118">
        <v>57021725</v>
      </c>
    </row>
    <row r="300" spans="1:19" s="495" customFormat="1" ht="15">
      <c r="B300" s="523" t="s">
        <v>394</v>
      </c>
      <c r="C300" s="2120">
        <v>0</v>
      </c>
      <c r="D300" s="498"/>
      <c r="E300" s="496">
        <v>360358562</v>
      </c>
      <c r="F300" s="498"/>
      <c r="G300" s="567">
        <v>2070675000</v>
      </c>
      <c r="H300" s="498"/>
      <c r="I300" s="504">
        <v>0</v>
      </c>
      <c r="J300" s="503"/>
      <c r="K300" s="2118">
        <v>0</v>
      </c>
      <c r="L300" s="498"/>
      <c r="M300" s="461">
        <v>0</v>
      </c>
      <c r="N300" s="497"/>
      <c r="O300" s="2118">
        <v>131253605</v>
      </c>
      <c r="P300" s="498"/>
      <c r="Q300" s="497">
        <f t="shared" si="10"/>
        <v>2299779957</v>
      </c>
      <c r="R300" s="1905"/>
      <c r="S300" s="2118">
        <v>131253605</v>
      </c>
    </row>
    <row r="301" spans="1:19" s="475" customFormat="1" ht="15">
      <c r="B301" s="523" t="s">
        <v>340</v>
      </c>
      <c r="C301" s="2120">
        <v>0</v>
      </c>
      <c r="D301" s="520"/>
      <c r="E301" s="461">
        <v>135508999</v>
      </c>
      <c r="F301" s="520"/>
      <c r="G301" s="496">
        <v>85700000</v>
      </c>
      <c r="H301" s="520"/>
      <c r="I301" s="498">
        <v>0</v>
      </c>
      <c r="J301" s="503"/>
      <c r="K301" s="2118">
        <v>-6000000</v>
      </c>
      <c r="L301" s="520"/>
      <c r="M301" s="461">
        <v>0</v>
      </c>
      <c r="N301" s="497"/>
      <c r="O301" s="2118">
        <v>80361838</v>
      </c>
      <c r="P301" s="520"/>
      <c r="Q301" s="497">
        <f t="shared" si="10"/>
        <v>134847161</v>
      </c>
      <c r="R301" s="1904"/>
      <c r="S301" s="2118">
        <v>80361838</v>
      </c>
    </row>
    <row r="302" spans="1:19" s="495" customFormat="1" ht="15">
      <c r="A302" s="570"/>
      <c r="B302" s="523" t="s">
        <v>432</v>
      </c>
      <c r="C302" s="2120">
        <v>0</v>
      </c>
      <c r="D302" s="497"/>
      <c r="E302" s="571">
        <v>2655</v>
      </c>
      <c r="F302" s="497"/>
      <c r="G302" s="571">
        <v>0</v>
      </c>
      <c r="H302" s="497"/>
      <c r="I302" s="504">
        <v>0</v>
      </c>
      <c r="J302" s="503"/>
      <c r="K302" s="2118">
        <v>575000</v>
      </c>
      <c r="L302" s="497"/>
      <c r="M302" s="461">
        <v>0</v>
      </c>
      <c r="N302" s="497"/>
      <c r="O302" s="2118">
        <v>574411</v>
      </c>
      <c r="P302" s="497"/>
      <c r="Q302" s="497">
        <f t="shared" si="10"/>
        <v>3244</v>
      </c>
      <c r="R302" s="1899"/>
      <c r="S302" s="2118">
        <v>574411</v>
      </c>
    </row>
    <row r="303" spans="1:19" s="495" customFormat="1" ht="15">
      <c r="B303" s="523" t="s">
        <v>397</v>
      </c>
      <c r="C303" s="2120">
        <v>0</v>
      </c>
      <c r="D303" s="498"/>
      <c r="E303" s="496">
        <v>104709</v>
      </c>
      <c r="F303" s="498"/>
      <c r="G303" s="571">
        <v>0</v>
      </c>
      <c r="H303" s="498"/>
      <c r="I303" s="504">
        <v>0</v>
      </c>
      <c r="J303" s="503"/>
      <c r="K303" s="2118">
        <v>455750</v>
      </c>
      <c r="L303" s="498"/>
      <c r="M303" s="461">
        <v>0</v>
      </c>
      <c r="N303" s="497"/>
      <c r="O303" s="2118">
        <v>550705</v>
      </c>
      <c r="P303" s="498"/>
      <c r="Q303" s="497">
        <f t="shared" si="10"/>
        <v>9754</v>
      </c>
      <c r="R303" s="1905"/>
      <c r="S303" s="2118">
        <v>550705</v>
      </c>
    </row>
    <row r="304" spans="1:19" s="475" customFormat="1" ht="15">
      <c r="B304" s="523" t="s">
        <v>398</v>
      </c>
      <c r="C304" s="2120">
        <v>0</v>
      </c>
      <c r="D304" s="520"/>
      <c r="E304" s="521">
        <v>8368643</v>
      </c>
      <c r="F304" s="520"/>
      <c r="G304" s="571">
        <v>10000000</v>
      </c>
      <c r="H304" s="520"/>
      <c r="I304" s="504">
        <v>0</v>
      </c>
      <c r="J304" s="503"/>
      <c r="K304" s="2118">
        <v>1337458</v>
      </c>
      <c r="L304" s="520"/>
      <c r="M304" s="461">
        <v>0</v>
      </c>
      <c r="N304" s="497"/>
      <c r="O304" s="2118">
        <v>7811692</v>
      </c>
      <c r="P304" s="520"/>
      <c r="Q304" s="497">
        <f t="shared" si="10"/>
        <v>11894409</v>
      </c>
      <c r="R304" s="1904"/>
      <c r="S304" s="2118">
        <v>7811692</v>
      </c>
    </row>
    <row r="305" spans="1:19" s="475" customFormat="1" ht="15">
      <c r="B305" s="523" t="s">
        <v>469</v>
      </c>
      <c r="C305" s="2120">
        <v>0</v>
      </c>
      <c r="D305" s="498"/>
      <c r="E305" s="521">
        <v>2275530951</v>
      </c>
      <c r="F305" s="498"/>
      <c r="G305" s="567">
        <v>323472000</v>
      </c>
      <c r="H305" s="498"/>
      <c r="I305" s="2118">
        <v>1059746</v>
      </c>
      <c r="J305" s="503"/>
      <c r="K305" s="2118">
        <v>48700000</v>
      </c>
      <c r="L305" s="498"/>
      <c r="M305" s="461">
        <v>0</v>
      </c>
      <c r="N305" s="497"/>
      <c r="O305" s="2118">
        <v>182001709</v>
      </c>
      <c r="P305" s="498"/>
      <c r="Q305" s="497">
        <f t="shared" si="10"/>
        <v>2464641496</v>
      </c>
      <c r="R305" s="1905"/>
      <c r="S305" s="2118">
        <v>182418013</v>
      </c>
    </row>
    <row r="306" spans="1:19" s="495" customFormat="1" ht="15">
      <c r="B306" s="493"/>
      <c r="C306" s="493"/>
      <c r="D306" s="484"/>
      <c r="E306" s="569"/>
      <c r="F306" s="497"/>
      <c r="G306" s="496"/>
      <c r="H306" s="497"/>
      <c r="I306" s="504"/>
      <c r="J306" s="497"/>
      <c r="K306" s="504"/>
      <c r="L306" s="497"/>
      <c r="M306" s="461"/>
      <c r="N306" s="461"/>
      <c r="O306" s="461"/>
      <c r="P306" s="497"/>
      <c r="Q306" s="497"/>
      <c r="R306" s="497"/>
      <c r="S306" s="503"/>
    </row>
    <row r="307" spans="1:19" s="495" customFormat="1" ht="15">
      <c r="B307" s="493"/>
      <c r="C307" s="493"/>
      <c r="D307" s="484"/>
      <c r="E307" s="569"/>
      <c r="F307" s="497"/>
      <c r="G307" s="496"/>
      <c r="H307" s="497"/>
      <c r="I307" s="504"/>
      <c r="J307" s="497"/>
      <c r="K307" s="504"/>
      <c r="L307" s="497"/>
      <c r="M307" s="461"/>
      <c r="N307" s="461"/>
      <c r="O307" s="461"/>
      <c r="P307" s="497"/>
      <c r="Q307" s="497"/>
      <c r="R307" s="497"/>
      <c r="S307" s="503"/>
    </row>
    <row r="308" spans="1:19">
      <c r="G308" s="572"/>
    </row>
    <row r="309" spans="1:19">
      <c r="A309" s="1997" t="s">
        <v>270</v>
      </c>
      <c r="B309" s="2323" t="s">
        <v>305</v>
      </c>
      <c r="C309" s="2323"/>
      <c r="D309" s="2323"/>
      <c r="E309" s="2323"/>
      <c r="F309" s="2323"/>
      <c r="G309" s="2323"/>
      <c r="H309" s="2323"/>
      <c r="I309" s="2323"/>
      <c r="J309" s="2323"/>
      <c r="K309" s="2323"/>
      <c r="L309" s="2323"/>
      <c r="M309" s="2323"/>
      <c r="N309" s="2323"/>
      <c r="O309" s="2323"/>
      <c r="P309" s="2323"/>
      <c r="Q309" s="2323"/>
      <c r="R309" s="2323"/>
      <c r="S309" s="2323"/>
    </row>
    <row r="310" spans="1:19">
      <c r="A310" s="1997" t="s">
        <v>304</v>
      </c>
      <c r="B310" s="2323" t="s">
        <v>307</v>
      </c>
      <c r="C310" s="2323"/>
      <c r="D310" s="2323"/>
      <c r="E310" s="2323"/>
      <c r="F310" s="2323"/>
      <c r="G310" s="2323"/>
      <c r="H310" s="2323"/>
      <c r="I310" s="2323"/>
      <c r="J310" s="2323"/>
      <c r="K310" s="2323"/>
      <c r="L310" s="2323"/>
      <c r="M310" s="2323"/>
      <c r="N310" s="2323"/>
      <c r="O310" s="2323"/>
      <c r="P310" s="2323"/>
      <c r="Q310" s="2323"/>
      <c r="R310" s="2323"/>
      <c r="S310" s="2323"/>
    </row>
    <row r="311" spans="1:19" ht="21">
      <c r="A311" s="2324" t="s">
        <v>0</v>
      </c>
      <c r="B311" s="2324"/>
      <c r="C311" s="2324"/>
      <c r="D311" s="2324"/>
      <c r="E311" s="2324"/>
      <c r="F311" s="2324"/>
      <c r="G311" s="2324"/>
      <c r="H311" s="2324"/>
      <c r="I311" s="1888"/>
      <c r="J311" s="469"/>
      <c r="K311" s="1888"/>
      <c r="L311" s="469"/>
      <c r="M311" s="1888"/>
      <c r="N311" s="1888"/>
      <c r="O311" s="1888"/>
      <c r="P311" s="469"/>
      <c r="Q311" s="469"/>
      <c r="R311" s="469"/>
      <c r="S311" s="471" t="s">
        <v>308</v>
      </c>
    </row>
    <row r="312" spans="1:19" ht="21">
      <c r="A312" s="2325" t="s">
        <v>309</v>
      </c>
      <c r="B312" s="2325"/>
      <c r="C312" s="2325"/>
      <c r="D312" s="2325"/>
      <c r="E312" s="2325"/>
      <c r="F312" s="2325"/>
      <c r="G312" s="2325"/>
      <c r="H312" s="2325"/>
      <c r="I312" s="1888"/>
      <c r="J312" s="469"/>
      <c r="K312" s="1888"/>
      <c r="L312" s="469"/>
      <c r="M312" s="1888"/>
      <c r="N312" s="1888"/>
      <c r="O312" s="1888"/>
      <c r="P312" s="469"/>
      <c r="Q312" s="469"/>
      <c r="R312" s="469"/>
      <c r="S312" s="469" t="s">
        <v>130</v>
      </c>
    </row>
    <row r="313" spans="1:19" ht="21">
      <c r="A313" s="2325" t="s">
        <v>2303</v>
      </c>
      <c r="B313" s="2325"/>
      <c r="C313" s="2325"/>
      <c r="D313" s="2325"/>
      <c r="E313" s="2325"/>
      <c r="F313" s="2325"/>
      <c r="G313" s="2325"/>
      <c r="H313" s="2325"/>
      <c r="I313" s="1888"/>
      <c r="J313" s="469"/>
      <c r="K313" s="1888"/>
      <c r="L313" s="469"/>
      <c r="M313" s="1888"/>
      <c r="N313" s="1888"/>
      <c r="O313" s="1888"/>
      <c r="P313" s="469"/>
      <c r="Q313" s="469"/>
      <c r="R313" s="469"/>
      <c r="S313" s="470"/>
    </row>
    <row r="314" spans="1:19" ht="21">
      <c r="A314" s="2324" t="s">
        <v>2490</v>
      </c>
      <c r="B314" s="2324"/>
      <c r="C314" s="2324"/>
      <c r="D314" s="2324"/>
      <c r="E314" s="2324"/>
      <c r="F314" s="2324"/>
      <c r="G314" s="2324"/>
      <c r="H314" s="2324"/>
      <c r="I314" s="1888"/>
      <c r="J314" s="1888"/>
      <c r="K314" s="1888"/>
      <c r="L314" s="1888"/>
      <c r="M314" s="1888"/>
      <c r="N314" s="1888"/>
      <c r="O314" s="1888"/>
      <c r="P314" s="1888"/>
      <c r="Q314" s="1888"/>
      <c r="R314" s="1888"/>
      <c r="S314" s="1888"/>
    </row>
    <row r="315" spans="1:19">
      <c r="A315" s="473"/>
      <c r="B315" s="473"/>
      <c r="C315" s="473"/>
      <c r="D315" s="474"/>
      <c r="E315" s="475"/>
      <c r="F315" s="474"/>
      <c r="G315" s="474"/>
      <c r="H315" s="474"/>
      <c r="I315" s="475"/>
      <c r="J315" s="474"/>
      <c r="K315" s="475"/>
      <c r="L315" s="474"/>
      <c r="M315" s="475"/>
      <c r="N315" s="475"/>
      <c r="O315" s="475"/>
      <c r="P315" s="474"/>
      <c r="Q315" s="475"/>
      <c r="R315" s="474"/>
      <c r="S315" s="475"/>
    </row>
    <row r="316" spans="1:19">
      <c r="A316" s="475"/>
      <c r="B316" s="475"/>
      <c r="C316" s="475"/>
      <c r="D316" s="474"/>
      <c r="E316" s="475"/>
      <c r="F316" s="474"/>
      <c r="G316" s="474"/>
      <c r="H316" s="474"/>
      <c r="I316" s="475"/>
      <c r="J316" s="474"/>
      <c r="K316" s="475"/>
      <c r="L316" s="474"/>
      <c r="M316" s="475"/>
      <c r="N316" s="475"/>
      <c r="O316" s="475"/>
      <c r="P316" s="474"/>
      <c r="Q316" s="475"/>
      <c r="R316" s="474"/>
      <c r="S316" s="475"/>
    </row>
    <row r="317" spans="1:19">
      <c r="A317" s="475"/>
      <c r="B317" s="475"/>
      <c r="C317" s="475"/>
      <c r="D317" s="474"/>
      <c r="E317" s="475"/>
      <c r="F317" s="474"/>
      <c r="G317" s="474"/>
      <c r="H317" s="474"/>
      <c r="I317" s="476"/>
      <c r="J317" s="474"/>
      <c r="K317" s="475"/>
      <c r="L317" s="474"/>
      <c r="M317" s="477" t="s">
        <v>275</v>
      </c>
      <c r="N317" s="477"/>
      <c r="O317" s="477"/>
      <c r="P317" s="477"/>
      <c r="Q317" s="478"/>
      <c r="R317" s="474"/>
      <c r="S317" s="475"/>
    </row>
    <row r="318" spans="1:19">
      <c r="A318" s="475"/>
      <c r="B318" s="475"/>
      <c r="C318" s="475"/>
      <c r="D318" s="474"/>
      <c r="E318" s="475"/>
      <c r="F318" s="474"/>
      <c r="G318"/>
      <c r="H318" s="474"/>
      <c r="I318" s="478"/>
      <c r="J318" s="474"/>
      <c r="K318" s="475"/>
      <c r="L318" s="474"/>
      <c r="M318" s="475"/>
      <c r="N318" s="1893"/>
      <c r="O318"/>
      <c r="P318" s="474"/>
      <c r="Q318" s="478" t="s">
        <v>2304</v>
      </c>
      <c r="R318" s="1892"/>
      <c r="S318" s="475"/>
    </row>
    <row r="319" spans="1:19">
      <c r="A319" s="479"/>
      <c r="B319" s="479"/>
      <c r="C319" s="479"/>
      <c r="D319" s="474"/>
      <c r="E319" s="478" t="s">
        <v>277</v>
      </c>
      <c r="F319" s="474"/>
      <c r="G319" s="478" t="s">
        <v>276</v>
      </c>
      <c r="H319" s="474"/>
      <c r="I319" s="478" t="s">
        <v>279</v>
      </c>
      <c r="J319" s="474"/>
      <c r="K319" s="478" t="s">
        <v>280</v>
      </c>
      <c r="L319" s="480"/>
      <c r="M319" s="481" t="s">
        <v>281</v>
      </c>
      <c r="N319" s="1893"/>
      <c r="O319" s="1893" t="s">
        <v>2305</v>
      </c>
      <c r="P319" s="474"/>
      <c r="Q319" s="478" t="s">
        <v>277</v>
      </c>
      <c r="R319" s="1892"/>
      <c r="S319" s="478" t="s">
        <v>2305</v>
      </c>
    </row>
    <row r="320" spans="1:19">
      <c r="A320" s="479"/>
      <c r="B320" s="479"/>
      <c r="C320" s="479"/>
      <c r="D320" s="474"/>
      <c r="E320" s="478" t="s">
        <v>282</v>
      </c>
      <c r="F320" s="474"/>
      <c r="G320" s="478" t="s">
        <v>278</v>
      </c>
      <c r="H320" s="474"/>
      <c r="I320" s="478" t="s">
        <v>277</v>
      </c>
      <c r="J320" s="474"/>
      <c r="K320" s="478" t="s">
        <v>283</v>
      </c>
      <c r="L320" s="480"/>
      <c r="M320" s="481" t="s">
        <v>2488</v>
      </c>
      <c r="N320" s="1893"/>
      <c r="O320" s="1894" t="s">
        <v>2440</v>
      </c>
      <c r="P320" s="474"/>
      <c r="Q320" s="478" t="s">
        <v>282</v>
      </c>
      <c r="R320" s="1892"/>
      <c r="S320" s="482" t="s">
        <v>2440</v>
      </c>
    </row>
    <row r="321" spans="1:19">
      <c r="A321" s="483"/>
      <c r="B321" s="483"/>
      <c r="C321" s="483"/>
      <c r="D321" s="484"/>
      <c r="E321" s="1709" t="s">
        <v>2492</v>
      </c>
      <c r="F321" s="484"/>
      <c r="G321" s="1709" t="s">
        <v>2489</v>
      </c>
      <c r="H321" s="484"/>
      <c r="I321" s="1895" t="s">
        <v>284</v>
      </c>
      <c r="J321" s="484"/>
      <c r="K321" s="1895" t="s">
        <v>2365</v>
      </c>
      <c r="L321" s="485"/>
      <c r="M321" s="1898" t="s">
        <v>2366</v>
      </c>
      <c r="N321" s="1998"/>
      <c r="O321" s="1896" t="s">
        <v>2306</v>
      </c>
      <c r="P321" s="474"/>
      <c r="Q321" s="1709" t="s">
        <v>2456</v>
      </c>
      <c r="R321" s="1892"/>
      <c r="S321" s="1895" t="s">
        <v>285</v>
      </c>
    </row>
    <row r="322" spans="1:19">
      <c r="A322" s="486"/>
      <c r="B322" s="486"/>
      <c r="C322" s="486"/>
      <c r="D322" s="474"/>
      <c r="E322" s="487"/>
      <c r="F322" s="474"/>
      <c r="G322" s="474"/>
      <c r="H322" s="474"/>
      <c r="I322" s="487"/>
      <c r="J322" s="474"/>
      <c r="K322" s="487"/>
      <c r="L322" s="484"/>
      <c r="M322" s="487"/>
      <c r="N322" s="495"/>
      <c r="O322" s="495"/>
      <c r="P322" s="474"/>
      <c r="Q322" s="487"/>
      <c r="R322" s="1904"/>
      <c r="S322" s="487"/>
    </row>
    <row r="323" spans="1:19">
      <c r="A323" s="488" t="s">
        <v>470</v>
      </c>
      <c r="R323" s="1904"/>
    </row>
    <row r="324" spans="1:19">
      <c r="R324" s="1904"/>
    </row>
    <row r="325" spans="1:19" s="475" customFormat="1" ht="15">
      <c r="B325" s="523" t="s">
        <v>440</v>
      </c>
      <c r="C325" s="2120">
        <v>0</v>
      </c>
      <c r="D325" s="520"/>
      <c r="E325" s="521">
        <v>49697786</v>
      </c>
      <c r="F325" s="520"/>
      <c r="G325" s="567">
        <v>16200000</v>
      </c>
      <c r="H325" s="520"/>
      <c r="I325" s="504">
        <v>0</v>
      </c>
      <c r="J325" s="503"/>
      <c r="K325" s="2118">
        <v>34990700</v>
      </c>
      <c r="L325" s="520"/>
      <c r="M325" s="461">
        <v>0</v>
      </c>
      <c r="N325" s="497"/>
      <c r="O325" s="2118">
        <v>56185580</v>
      </c>
      <c r="P325" s="520"/>
      <c r="Q325" s="497">
        <f t="shared" ref="Q325" si="11">ROUND(+SUM(E325)+SUM(G325)-SUM(I325)+SUM(K325) +SUM(M325)-SUM(O325),0)</f>
        <v>44702906</v>
      </c>
      <c r="R325" s="1904"/>
      <c r="S325" s="2118">
        <v>56185580</v>
      </c>
    </row>
    <row r="326" spans="1:19" s="495" customFormat="1" ht="15">
      <c r="B326" s="523" t="s">
        <v>402</v>
      </c>
      <c r="C326" s="2120">
        <v>0</v>
      </c>
      <c r="D326" s="498"/>
      <c r="E326" s="463">
        <v>6831825695</v>
      </c>
      <c r="F326" s="498"/>
      <c r="G326" s="567">
        <v>3055300000</v>
      </c>
      <c r="H326" s="498"/>
      <c r="I326" s="2118">
        <v>277089678</v>
      </c>
      <c r="J326" s="503"/>
      <c r="K326" s="2118">
        <v>-733019940</v>
      </c>
      <c r="L326" s="498"/>
      <c r="M326" s="461">
        <v>0</v>
      </c>
      <c r="N326" s="497"/>
      <c r="O326" s="2118">
        <v>287040112</v>
      </c>
      <c r="P326" s="498"/>
      <c r="Q326" s="497">
        <f t="shared" ref="Q326:Q340" si="12">ROUND(+SUM(E326)+SUM(G326)-SUM(I326)+SUM(K326) +SUM(M326)-SUM(O326),0)</f>
        <v>8589975965</v>
      </c>
      <c r="R326" s="1905"/>
      <c r="S326" s="2118">
        <v>287040112</v>
      </c>
    </row>
    <row r="327" spans="1:19" s="475" customFormat="1" ht="15">
      <c r="B327" s="523" t="s">
        <v>403</v>
      </c>
      <c r="C327" s="2120">
        <v>0</v>
      </c>
      <c r="D327" s="520"/>
      <c r="E327" s="521">
        <v>31976997</v>
      </c>
      <c r="F327" s="520"/>
      <c r="G327" s="567">
        <v>216553000</v>
      </c>
      <c r="H327" s="520"/>
      <c r="I327" s="2118">
        <v>8128168</v>
      </c>
      <c r="J327" s="503"/>
      <c r="K327" s="2118">
        <v>0</v>
      </c>
      <c r="L327" s="520"/>
      <c r="M327" s="461">
        <v>0</v>
      </c>
      <c r="N327" s="497"/>
      <c r="O327" s="2118">
        <v>217108045</v>
      </c>
      <c r="P327" s="520"/>
      <c r="Q327" s="497">
        <f t="shared" si="12"/>
        <v>23293784</v>
      </c>
      <c r="R327" s="1904"/>
      <c r="S327" s="2118">
        <v>217104351</v>
      </c>
    </row>
    <row r="328" spans="1:19" s="475" customFormat="1" ht="15">
      <c r="B328" s="523" t="s">
        <v>357</v>
      </c>
      <c r="C328" s="2120">
        <v>0</v>
      </c>
      <c r="D328" s="498"/>
      <c r="E328" s="497">
        <v>600000</v>
      </c>
      <c r="F328" s="498"/>
      <c r="G328" s="520">
        <v>0</v>
      </c>
      <c r="H328" s="498"/>
      <c r="I328" s="1022">
        <v>0</v>
      </c>
      <c r="J328" s="503"/>
      <c r="K328" s="2118">
        <v>200000</v>
      </c>
      <c r="L328" s="498"/>
      <c r="M328" s="461">
        <v>0</v>
      </c>
      <c r="N328" s="497"/>
      <c r="O328" s="2118">
        <v>162641</v>
      </c>
      <c r="P328" s="498"/>
      <c r="Q328" s="497">
        <f t="shared" si="12"/>
        <v>637359</v>
      </c>
      <c r="R328" s="1905"/>
      <c r="S328" s="2118">
        <v>162641</v>
      </c>
    </row>
    <row r="329" spans="1:19">
      <c r="A329" s="488"/>
      <c r="B329" s="2138" t="s">
        <v>358</v>
      </c>
      <c r="C329" s="2120">
        <v>0</v>
      </c>
      <c r="D329" s="525"/>
      <c r="E329" s="2139">
        <v>586452780</v>
      </c>
      <c r="F329" s="525"/>
      <c r="G329" s="567">
        <v>150700000</v>
      </c>
      <c r="H329" s="525"/>
      <c r="I329" s="498">
        <v>0</v>
      </c>
      <c r="J329" s="503"/>
      <c r="K329" s="2118">
        <v>-17300000</v>
      </c>
      <c r="L329" s="525"/>
      <c r="M329" s="461">
        <v>0</v>
      </c>
      <c r="N329" s="497"/>
      <c r="O329" s="2118">
        <v>206240734</v>
      </c>
      <c r="P329" s="525"/>
      <c r="Q329" s="497">
        <f t="shared" si="12"/>
        <v>513612046</v>
      </c>
      <c r="R329" s="1906"/>
      <c r="S329" s="2118">
        <v>206292757</v>
      </c>
    </row>
    <row r="330" spans="1:19" s="475" customFormat="1" ht="15">
      <c r="B330" s="523" t="s">
        <v>359</v>
      </c>
      <c r="C330" s="2120">
        <v>0</v>
      </c>
      <c r="D330" s="520"/>
      <c r="E330" s="521">
        <v>625631764</v>
      </c>
      <c r="F330" s="520"/>
      <c r="G330" s="567">
        <v>28000000</v>
      </c>
      <c r="H330" s="520"/>
      <c r="I330" s="498">
        <v>0</v>
      </c>
      <c r="J330" s="503"/>
      <c r="K330" s="2118">
        <v>25100000</v>
      </c>
      <c r="L330" s="520"/>
      <c r="M330" s="461">
        <v>0</v>
      </c>
      <c r="N330" s="497"/>
      <c r="O330" s="2118">
        <v>72005560</v>
      </c>
      <c r="P330" s="520"/>
      <c r="Q330" s="497">
        <f t="shared" si="12"/>
        <v>606726204</v>
      </c>
      <c r="R330" s="1904"/>
      <c r="S330" s="2118">
        <v>72005560</v>
      </c>
    </row>
    <row r="331" spans="1:19" s="475" customFormat="1" ht="15">
      <c r="B331" s="523" t="s">
        <v>2379</v>
      </c>
      <c r="C331" s="2120">
        <v>0</v>
      </c>
      <c r="D331" s="520"/>
      <c r="E331" s="521">
        <v>7272599756</v>
      </c>
      <c r="F331" s="520"/>
      <c r="G331" s="567">
        <v>5023601000</v>
      </c>
      <c r="H331" s="520"/>
      <c r="I331" s="2118">
        <v>351</v>
      </c>
      <c r="J331" s="503"/>
      <c r="K331" s="2118">
        <v>71411940</v>
      </c>
      <c r="L331" s="520"/>
      <c r="M331" s="461">
        <v>0</v>
      </c>
      <c r="N331" s="497"/>
      <c r="O331" s="2118">
        <v>1633158734</v>
      </c>
      <c r="P331" s="520"/>
      <c r="Q331" s="497">
        <f t="shared" si="12"/>
        <v>10734453611</v>
      </c>
      <c r="R331" s="1904"/>
      <c r="S331" s="2118">
        <v>1632327249</v>
      </c>
    </row>
    <row r="332" spans="1:19" s="475" customFormat="1" ht="15">
      <c r="B332" s="523" t="s">
        <v>364</v>
      </c>
      <c r="C332" s="2120">
        <v>0</v>
      </c>
      <c r="D332" s="505"/>
      <c r="E332" s="496">
        <v>0</v>
      </c>
      <c r="F332" s="505"/>
      <c r="G332" s="556">
        <v>6000000</v>
      </c>
      <c r="H332" s="505"/>
      <c r="I332" s="1022">
        <v>0</v>
      </c>
      <c r="J332" s="503"/>
      <c r="K332" s="2118">
        <v>0</v>
      </c>
      <c r="L332" s="497"/>
      <c r="M332" s="461">
        <v>0</v>
      </c>
      <c r="N332" s="497"/>
      <c r="O332" s="2118">
        <v>2099706</v>
      </c>
      <c r="P332" s="497"/>
      <c r="Q332" s="497">
        <f t="shared" si="12"/>
        <v>3900294</v>
      </c>
      <c r="R332" s="1899"/>
      <c r="S332" s="2118">
        <v>2099706</v>
      </c>
    </row>
    <row r="333" spans="1:19" s="475" customFormat="1" ht="15">
      <c r="B333" s="523" t="s">
        <v>405</v>
      </c>
      <c r="C333" s="2120">
        <v>0</v>
      </c>
      <c r="D333" s="520"/>
      <c r="E333" s="519">
        <v>80655634</v>
      </c>
      <c r="F333" s="520"/>
      <c r="G333" s="567">
        <v>37500000</v>
      </c>
      <c r="H333" s="520"/>
      <c r="I333" s="2118">
        <v>92</v>
      </c>
      <c r="J333" s="503"/>
      <c r="K333" s="2118">
        <v>3425083</v>
      </c>
      <c r="L333" s="520"/>
      <c r="M333" s="461">
        <v>0</v>
      </c>
      <c r="N333" s="497"/>
      <c r="O333" s="2118">
        <v>34434683</v>
      </c>
      <c r="P333" s="520"/>
      <c r="Q333" s="497">
        <f t="shared" si="12"/>
        <v>87145942</v>
      </c>
      <c r="R333" s="1904"/>
      <c r="S333" s="2118">
        <v>34434683</v>
      </c>
    </row>
    <row r="334" spans="1:19" s="475" customFormat="1" ht="15">
      <c r="B334" s="523" t="s">
        <v>471</v>
      </c>
      <c r="C334" s="2120">
        <v>0</v>
      </c>
      <c r="D334" s="520"/>
      <c r="E334" s="519">
        <v>4807714888</v>
      </c>
      <c r="F334" s="520"/>
      <c r="G334" s="567">
        <v>533151000</v>
      </c>
      <c r="H334" s="520"/>
      <c r="I334" s="1022">
        <v>0</v>
      </c>
      <c r="J334" s="503"/>
      <c r="K334" s="2118">
        <v>15058000</v>
      </c>
      <c r="L334" s="520"/>
      <c r="M334" s="461">
        <v>30000000</v>
      </c>
      <c r="N334" s="497"/>
      <c r="O334" s="2118">
        <v>751416694</v>
      </c>
      <c r="P334" s="520"/>
      <c r="Q334" s="497">
        <f t="shared" si="12"/>
        <v>4634507194</v>
      </c>
      <c r="R334" s="1904"/>
      <c r="S334" s="2118">
        <v>747522436</v>
      </c>
    </row>
    <row r="335" spans="1:19" s="475" customFormat="1" ht="15">
      <c r="B335" s="523" t="s">
        <v>2382</v>
      </c>
      <c r="C335" s="2120">
        <v>0</v>
      </c>
      <c r="D335" s="520"/>
      <c r="E335" s="519">
        <v>94441781</v>
      </c>
      <c r="F335" s="520"/>
      <c r="G335" s="571">
        <v>0</v>
      </c>
      <c r="H335" s="520"/>
      <c r="I335" s="504">
        <v>0</v>
      </c>
      <c r="J335" s="503"/>
      <c r="K335" s="2118">
        <v>50193688</v>
      </c>
      <c r="L335" s="520"/>
      <c r="M335" s="461">
        <v>0</v>
      </c>
      <c r="N335" s="497"/>
      <c r="O335" s="2118">
        <v>46274219</v>
      </c>
      <c r="P335" s="520"/>
      <c r="Q335" s="497">
        <f t="shared" si="12"/>
        <v>98361250</v>
      </c>
      <c r="R335" s="1904"/>
      <c r="S335" s="2118">
        <v>46273998</v>
      </c>
    </row>
    <row r="336" spans="1:19" s="475" customFormat="1" ht="15">
      <c r="B336" s="523" t="s">
        <v>472</v>
      </c>
      <c r="C336" s="2120">
        <v>0</v>
      </c>
      <c r="D336" s="520"/>
      <c r="E336" s="519">
        <v>116984898</v>
      </c>
      <c r="F336" s="520"/>
      <c r="G336" s="496">
        <v>0</v>
      </c>
      <c r="H336" s="520"/>
      <c r="I336" s="504">
        <v>0</v>
      </c>
      <c r="J336" s="503"/>
      <c r="K336" s="2118">
        <v>19867080</v>
      </c>
      <c r="L336" s="520"/>
      <c r="M336" s="461">
        <v>0</v>
      </c>
      <c r="N336" s="497"/>
      <c r="O336" s="2118">
        <v>24749241</v>
      </c>
      <c r="P336" s="520"/>
      <c r="Q336" s="497">
        <f t="shared" si="12"/>
        <v>112102737</v>
      </c>
      <c r="R336" s="1904"/>
      <c r="S336" s="2118">
        <v>24749241</v>
      </c>
    </row>
    <row r="337" spans="1:19" s="475" customFormat="1" ht="15">
      <c r="B337" s="523" t="s">
        <v>370</v>
      </c>
      <c r="C337" s="2120">
        <v>0</v>
      </c>
      <c r="D337" s="520"/>
      <c r="E337" s="519">
        <v>117013406</v>
      </c>
      <c r="F337" s="520"/>
      <c r="G337" s="567">
        <v>63500000</v>
      </c>
      <c r="H337" s="520"/>
      <c r="I337" s="504">
        <v>0</v>
      </c>
      <c r="J337" s="503"/>
      <c r="K337" s="2118">
        <v>25000000</v>
      </c>
      <c r="L337" s="520"/>
      <c r="M337" s="461">
        <v>0</v>
      </c>
      <c r="N337" s="497"/>
      <c r="O337" s="2118">
        <v>54595834</v>
      </c>
      <c r="P337" s="520"/>
      <c r="Q337" s="497">
        <f t="shared" si="12"/>
        <v>150917572</v>
      </c>
      <c r="R337" s="1904"/>
      <c r="S337" s="2118">
        <v>54595834</v>
      </c>
    </row>
    <row r="338" spans="1:19" s="475" customFormat="1" ht="15">
      <c r="B338" s="523" t="s">
        <v>371</v>
      </c>
      <c r="C338" s="2120">
        <v>0</v>
      </c>
      <c r="D338" s="520"/>
      <c r="E338" s="462">
        <v>4262771358</v>
      </c>
      <c r="F338" s="497"/>
      <c r="G338" s="567">
        <v>3385646000</v>
      </c>
      <c r="H338" s="497"/>
      <c r="I338" s="2118">
        <v>11069</v>
      </c>
      <c r="J338" s="503"/>
      <c r="K338" s="2119">
        <v>119478395.98999999</v>
      </c>
      <c r="L338" s="497"/>
      <c r="M338" s="461">
        <v>311794951</v>
      </c>
      <c r="N338" s="497"/>
      <c r="O338" s="2118">
        <v>2995127035</v>
      </c>
      <c r="P338" s="497"/>
      <c r="Q338" s="497">
        <f t="shared" si="12"/>
        <v>5084552601</v>
      </c>
      <c r="R338" s="1899"/>
      <c r="S338" s="2118">
        <v>2995105821</v>
      </c>
    </row>
    <row r="339" spans="1:19" s="495" customFormat="1" ht="15">
      <c r="B339" s="523" t="s">
        <v>473</v>
      </c>
      <c r="C339" s="2120">
        <v>0</v>
      </c>
      <c r="D339" s="503"/>
      <c r="E339" s="496">
        <v>56805546</v>
      </c>
      <c r="F339" s="503"/>
      <c r="G339" s="571">
        <v>0</v>
      </c>
      <c r="H339" s="503"/>
      <c r="I339" s="498">
        <v>0</v>
      </c>
      <c r="J339" s="503"/>
      <c r="K339" s="2118">
        <v>0</v>
      </c>
      <c r="L339" s="503"/>
      <c r="M339" s="461">
        <v>0</v>
      </c>
      <c r="N339" s="497"/>
      <c r="O339" s="2118">
        <v>0</v>
      </c>
      <c r="P339" s="503"/>
      <c r="Q339" s="497">
        <f t="shared" si="12"/>
        <v>56805546</v>
      </c>
      <c r="R339" s="1910"/>
      <c r="S339" s="2118">
        <v>0</v>
      </c>
    </row>
    <row r="340" spans="1:19" s="495" customFormat="1" ht="15">
      <c r="B340" s="523" t="s">
        <v>409</v>
      </c>
      <c r="C340" s="2120">
        <v>0</v>
      </c>
      <c r="D340" s="520"/>
      <c r="E340" s="1909">
        <v>56882733</v>
      </c>
      <c r="F340" s="520"/>
      <c r="G340" s="1907">
        <v>0</v>
      </c>
      <c r="H340" s="520"/>
      <c r="I340" s="1022">
        <v>0</v>
      </c>
      <c r="J340" s="503"/>
      <c r="K340" s="2118">
        <v>0</v>
      </c>
      <c r="L340" s="520"/>
      <c r="M340" s="461">
        <v>0</v>
      </c>
      <c r="N340" s="497"/>
      <c r="O340" s="2118">
        <v>3752509</v>
      </c>
      <c r="P340" s="520"/>
      <c r="Q340" s="497">
        <f t="shared" si="12"/>
        <v>53130224</v>
      </c>
      <c r="R340" s="1904"/>
      <c r="S340" s="2118">
        <v>3752509</v>
      </c>
    </row>
    <row r="341" spans="1:19" s="475" customFormat="1" ht="15.6">
      <c r="B341" s="533" t="s">
        <v>474</v>
      </c>
      <c r="C341" s="493" t="s">
        <v>6</v>
      </c>
      <c r="D341" s="494"/>
      <c r="E341" s="534">
        <f>ROUND(SUM(E282:E305,E325:E340),0)</f>
        <v>41904203269</v>
      </c>
      <c r="F341" s="498"/>
      <c r="G341" s="534">
        <f>ROUND(SUM(G282:G305,G325:G340),0)</f>
        <v>16896131000</v>
      </c>
      <c r="H341" s="498"/>
      <c r="I341" s="534">
        <f>ROUND(SUM(I282:I305,I325:I340),0)</f>
        <v>446481924</v>
      </c>
      <c r="J341" s="498"/>
      <c r="K341" s="534">
        <f>ROUND(SUM(K282:K305,K325:K340),0)</f>
        <v>74652821</v>
      </c>
      <c r="L341" s="498"/>
      <c r="M341" s="534">
        <f>ROUND(SUM(M282:M305,M325:M340),0)</f>
        <v>361794951</v>
      </c>
      <c r="N341" s="497"/>
      <c r="O341" s="534">
        <f>ROUND(SUM(O282:O305,O325:O340),0)</f>
        <v>8100188463</v>
      </c>
      <c r="P341" s="498"/>
      <c r="Q341" s="534">
        <f>ROUND(SUM(Q282:Q305,Q325:Q340),0)</f>
        <v>50690111654</v>
      </c>
      <c r="R341" s="1910"/>
      <c r="S341" s="534">
        <f>ROUND(SUM(S282:S305,S325:S340),0)</f>
        <v>8095741111</v>
      </c>
    </row>
    <row r="342" spans="1:19">
      <c r="E342" s="573"/>
      <c r="F342" s="525"/>
      <c r="G342" s="525"/>
      <c r="H342" s="525"/>
      <c r="I342" s="573"/>
      <c r="J342" s="525"/>
      <c r="K342" s="573"/>
      <c r="L342" s="525"/>
      <c r="M342" s="573"/>
      <c r="N342" s="573"/>
      <c r="O342" s="573"/>
      <c r="P342" s="525"/>
      <c r="Q342" s="573"/>
      <c r="R342" s="1910"/>
      <c r="S342" s="573"/>
    </row>
    <row r="343" spans="1:19" s="475" customFormat="1">
      <c r="A343" s="488" t="s">
        <v>475</v>
      </c>
      <c r="B343" s="479"/>
      <c r="C343" s="479"/>
      <c r="D343" s="474"/>
      <c r="E343" s="536"/>
      <c r="F343" s="497"/>
      <c r="G343" s="497"/>
      <c r="H343" s="520"/>
      <c r="I343" s="232"/>
      <c r="J343" s="520"/>
      <c r="K343" s="574"/>
      <c r="L343" s="520"/>
      <c r="M343" s="232"/>
      <c r="N343" s="1889"/>
      <c r="O343" s="1889"/>
      <c r="P343" s="520"/>
      <c r="Q343" s="232"/>
      <c r="R343" s="1910"/>
      <c r="S343" s="232"/>
    </row>
    <row r="344" spans="1:19" s="475" customFormat="1" ht="15">
      <c r="A344" s="479"/>
      <c r="B344" s="479"/>
      <c r="C344" s="479"/>
      <c r="D344" s="474"/>
      <c r="E344" s="232"/>
      <c r="F344" s="520"/>
      <c r="G344" s="520"/>
      <c r="H344" s="520"/>
      <c r="I344" s="232"/>
      <c r="J344" s="520"/>
      <c r="K344" s="232"/>
      <c r="L344" s="520"/>
      <c r="M344" s="538"/>
      <c r="N344" s="538"/>
      <c r="O344" s="538"/>
      <c r="P344" s="520"/>
      <c r="Q344" s="538"/>
      <c r="R344" s="1910"/>
      <c r="S344" s="538"/>
    </row>
    <row r="345" spans="1:19" s="495" customFormat="1" ht="15">
      <c r="B345" s="523" t="s">
        <v>452</v>
      </c>
      <c r="C345" s="2120">
        <v>0</v>
      </c>
      <c r="D345" s="505"/>
      <c r="E345" s="497">
        <v>2500000000</v>
      </c>
      <c r="F345" s="505"/>
      <c r="G345" s="1911">
        <v>1500000000</v>
      </c>
      <c r="H345" s="505"/>
      <c r="I345" s="2118">
        <v>2500000000</v>
      </c>
      <c r="J345" s="505"/>
      <c r="K345" s="504">
        <v>0</v>
      </c>
      <c r="L345" s="497"/>
      <c r="M345" s="461">
        <v>0</v>
      </c>
      <c r="N345" s="497"/>
      <c r="O345" s="497">
        <v>0</v>
      </c>
      <c r="P345" s="497"/>
      <c r="Q345" s="497">
        <f>ROUND(+SUM(E345)+SUM(G345)-SUM(I345)+SUM(K345) +SUM(M345)-SUM(O345),0)</f>
        <v>1500000000</v>
      </c>
      <c r="R345" s="1899"/>
      <c r="S345" s="504">
        <v>0</v>
      </c>
    </row>
    <row r="346" spans="1:19" s="495" customFormat="1" ht="15.6">
      <c r="A346" s="483"/>
      <c r="B346" s="533" t="s">
        <v>2067</v>
      </c>
      <c r="C346" s="493" t="s">
        <v>6</v>
      </c>
      <c r="D346" s="502"/>
      <c r="E346" s="566">
        <f>ROUND(SUM(E345:E345),0)</f>
        <v>2500000000</v>
      </c>
      <c r="F346" s="505"/>
      <c r="G346" s="566">
        <f>ROUND(SUM(G345:G345),0)</f>
        <v>1500000000</v>
      </c>
      <c r="H346" s="505"/>
      <c r="I346" s="566">
        <f>ROUND(SUM(I345:I345),0)</f>
        <v>2500000000</v>
      </c>
      <c r="J346" s="505"/>
      <c r="K346" s="566">
        <f>ROUND(SUM(K345:K345),0)</f>
        <v>0</v>
      </c>
      <c r="L346" s="505"/>
      <c r="M346" s="566">
        <f>ROUND(SUM(M345:M345),0)</f>
        <v>0</v>
      </c>
      <c r="N346" s="497"/>
      <c r="O346" s="566">
        <f t="shared" ref="O346" si="13">ROUND(SUM(O345:O345),0)</f>
        <v>0</v>
      </c>
      <c r="P346" s="505"/>
      <c r="Q346" s="566">
        <f>ROUND(SUM(Q345:Q345),0)</f>
        <v>1500000000</v>
      </c>
      <c r="R346" s="1910"/>
      <c r="S346" s="566">
        <f>ROUND(SUM(S345:S345),0)</f>
        <v>0</v>
      </c>
    </row>
    <row r="347" spans="1:19">
      <c r="E347" s="573"/>
      <c r="F347" s="525"/>
      <c r="G347" s="525"/>
      <c r="H347" s="525"/>
      <c r="I347" s="573"/>
      <c r="J347" s="525"/>
      <c r="K347" s="573"/>
      <c r="L347" s="525"/>
      <c r="M347" s="573"/>
      <c r="N347" s="573"/>
      <c r="O347" s="573"/>
      <c r="P347" s="525"/>
      <c r="Q347" s="573"/>
      <c r="R347" s="1910"/>
      <c r="S347" s="573"/>
    </row>
    <row r="348" spans="1:19" s="475" customFormat="1" ht="18" thickBot="1">
      <c r="B348" s="533" t="s">
        <v>476</v>
      </c>
      <c r="C348" s="1716" t="s">
        <v>6</v>
      </c>
      <c r="D348" s="494"/>
      <c r="E348" s="575">
        <f>ROUND(SUM(E108+E161+E259+E264+E278+E341+E346),0)</f>
        <v>355231973102</v>
      </c>
      <c r="F348" s="498"/>
      <c r="G348" s="575">
        <f>ROUND(SUM(G108+G161+G259+G264+G278+G341+G346),0)</f>
        <v>264021275078</v>
      </c>
      <c r="H348" s="498"/>
      <c r="I348" s="575">
        <f>ROUND(SUM(I108+I161+I259+I264+I278+I341+I346),0)</f>
        <v>92153880456</v>
      </c>
      <c r="J348" s="498"/>
      <c r="K348" s="575">
        <f>ROUND(SUM(K108+K161+K259+K264+K278+K341+K346),0)</f>
        <v>-3392652</v>
      </c>
      <c r="L348" s="498"/>
      <c r="M348" s="575">
        <f>ROUND(SUM(M108+M161+M259+M264+M278+M341+M346),0)</f>
        <v>732673655</v>
      </c>
      <c r="N348" s="573"/>
      <c r="O348" s="575">
        <f>ROUND(SUM(O108+O161+O259+O264+O278+O341+O346),0)</f>
        <v>160173362431</v>
      </c>
      <c r="P348" s="498"/>
      <c r="Q348" s="576">
        <f>ROUND(+SUM(Q108)+SUM(Q161)+SUM(Q259)+SUM(Q264) +SUM(Q278)+SUM(Q341)+SUM(Q346),0)</f>
        <v>367655286296</v>
      </c>
      <c r="R348" s="1910"/>
      <c r="S348" s="575">
        <f>ROUND(SUM(S108+S161+S259+S264+S278+S341+S346),0)</f>
        <v>160329583468</v>
      </c>
    </row>
    <row r="349" spans="1:19" ht="18" thickTop="1">
      <c r="E349" s="573"/>
      <c r="F349" s="525"/>
      <c r="G349" s="525"/>
      <c r="H349" s="525"/>
      <c r="I349" s="573"/>
      <c r="J349" s="525"/>
      <c r="K349" s="573"/>
      <c r="L349" s="525"/>
      <c r="M349" s="573"/>
      <c r="N349" s="573"/>
      <c r="O349" s="573"/>
      <c r="P349" s="525"/>
      <c r="Q349" s="573"/>
      <c r="R349" s="1910"/>
      <c r="S349" s="573"/>
    </row>
    <row r="350" spans="1:19" s="475" customFormat="1">
      <c r="A350" s="577" t="s">
        <v>477</v>
      </c>
      <c r="B350" s="479"/>
      <c r="C350" s="479"/>
      <c r="D350" s="474"/>
      <c r="E350" s="536"/>
      <c r="F350" s="497"/>
      <c r="G350" s="497"/>
      <c r="H350" s="520"/>
      <c r="I350" s="232"/>
      <c r="J350" s="520"/>
      <c r="K350" s="232"/>
      <c r="L350" s="520"/>
      <c r="M350" s="232"/>
      <c r="N350" s="1889"/>
      <c r="O350" s="1889"/>
      <c r="P350" s="520"/>
      <c r="Q350" s="232"/>
      <c r="R350" s="1910"/>
      <c r="S350" s="232"/>
    </row>
    <row r="351" spans="1:19" s="475" customFormat="1" ht="15">
      <c r="A351" s="479"/>
      <c r="B351" s="479"/>
      <c r="C351" s="479"/>
      <c r="D351" s="474"/>
      <c r="E351" s="232"/>
      <c r="F351" s="520"/>
      <c r="G351" s="520"/>
      <c r="H351" s="520"/>
      <c r="I351" s="232"/>
      <c r="J351" s="520"/>
      <c r="K351" s="232"/>
      <c r="L351" s="520"/>
      <c r="M351" s="538"/>
      <c r="N351" s="538"/>
      <c r="O351" s="538"/>
      <c r="P351" s="520"/>
      <c r="Q351" s="538"/>
      <c r="R351" s="1910"/>
      <c r="S351" s="538"/>
    </row>
    <row r="352" spans="1:19" s="495" customFormat="1" ht="15">
      <c r="A352" s="492"/>
      <c r="B352" s="523" t="s">
        <v>413</v>
      </c>
      <c r="C352" s="2120">
        <v>0</v>
      </c>
      <c r="D352" s="498"/>
      <c r="E352" s="496">
        <v>100000</v>
      </c>
      <c r="F352" s="498"/>
      <c r="G352" s="497">
        <v>100000</v>
      </c>
      <c r="H352" s="498"/>
      <c r="I352" s="2118">
        <v>100000</v>
      </c>
      <c r="J352" s="503"/>
      <c r="K352" s="2118">
        <v>0</v>
      </c>
      <c r="L352" s="498"/>
      <c r="M352" s="461">
        <v>0</v>
      </c>
      <c r="N352" s="497"/>
      <c r="O352" s="2118">
        <v>0</v>
      </c>
      <c r="P352" s="498"/>
      <c r="Q352" s="497">
        <f t="shared" ref="Q352:Q363" si="14">ROUND(+SUM(E352)+SUM(G352)-SUM(I352)+SUM(K352) +SUM(M352)-SUM(O352),0)</f>
        <v>100000</v>
      </c>
      <c r="R352" s="1905"/>
      <c r="S352" s="2118">
        <v>0</v>
      </c>
    </row>
    <row r="353" spans="1:19" s="495" customFormat="1" ht="15.6">
      <c r="A353" s="486"/>
      <c r="B353" s="523" t="s">
        <v>379</v>
      </c>
      <c r="C353" s="2120">
        <v>0</v>
      </c>
      <c r="D353" s="501"/>
      <c r="E353" s="496">
        <v>9340386</v>
      </c>
      <c r="F353" s="501"/>
      <c r="G353" s="498">
        <v>21261000</v>
      </c>
      <c r="H353" s="501"/>
      <c r="I353" s="1022">
        <v>0</v>
      </c>
      <c r="J353" s="503"/>
      <c r="K353" s="2118">
        <v>21000</v>
      </c>
      <c r="L353" s="499"/>
      <c r="M353" s="461">
        <v>0</v>
      </c>
      <c r="N353" s="497"/>
      <c r="O353" s="2118">
        <v>13507765</v>
      </c>
      <c r="P353" s="499"/>
      <c r="Q353" s="497">
        <f t="shared" si="14"/>
        <v>17114621</v>
      </c>
      <c r="R353" s="1900"/>
      <c r="S353" s="2118">
        <v>13507765</v>
      </c>
    </row>
    <row r="354" spans="1:19" s="495" customFormat="1" ht="15.6">
      <c r="A354" s="483"/>
      <c r="B354" s="523" t="s">
        <v>418</v>
      </c>
      <c r="C354" s="2120">
        <v>0</v>
      </c>
      <c r="D354" s="497"/>
      <c r="E354" s="496">
        <v>597128</v>
      </c>
      <c r="F354" s="497"/>
      <c r="G354" s="497">
        <v>475000</v>
      </c>
      <c r="H354" s="497"/>
      <c r="I354" s="2118">
        <v>186708</v>
      </c>
      <c r="J354" s="503"/>
      <c r="K354" s="2118">
        <v>0</v>
      </c>
      <c r="L354" s="497"/>
      <c r="M354" s="461">
        <v>0</v>
      </c>
      <c r="N354" s="497"/>
      <c r="O354" s="2118">
        <v>63635</v>
      </c>
      <c r="P354" s="497"/>
      <c r="Q354" s="497">
        <f t="shared" si="14"/>
        <v>821785</v>
      </c>
      <c r="R354" s="1899"/>
      <c r="S354" s="2118">
        <v>63635</v>
      </c>
    </row>
    <row r="355" spans="1:19" s="495" customFormat="1" ht="15">
      <c r="B355" s="523" t="s">
        <v>478</v>
      </c>
      <c r="C355" s="2120">
        <v>0</v>
      </c>
      <c r="D355" s="497"/>
      <c r="E355" s="496">
        <v>257231</v>
      </c>
      <c r="F355" s="497"/>
      <c r="G355" s="496">
        <v>742000</v>
      </c>
      <c r="H355" s="497"/>
      <c r="I355" s="2118">
        <v>167077</v>
      </c>
      <c r="J355" s="503"/>
      <c r="K355" s="2118">
        <v>0</v>
      </c>
      <c r="L355" s="497"/>
      <c r="M355" s="461">
        <v>0</v>
      </c>
      <c r="N355" s="497"/>
      <c r="O355" s="2118">
        <v>613346</v>
      </c>
      <c r="P355" s="497"/>
      <c r="Q355" s="497">
        <f t="shared" si="14"/>
        <v>218808</v>
      </c>
      <c r="R355" s="1899"/>
      <c r="S355" s="2118">
        <v>613346</v>
      </c>
    </row>
    <row r="356" spans="1:19" s="495" customFormat="1" ht="15">
      <c r="A356" s="486"/>
      <c r="B356" s="523" t="s">
        <v>321</v>
      </c>
      <c r="C356" s="2120">
        <v>0</v>
      </c>
      <c r="D356" s="505"/>
      <c r="E356" s="496">
        <v>8326046</v>
      </c>
      <c r="F356" s="497"/>
      <c r="G356" s="497">
        <v>42601000</v>
      </c>
      <c r="H356" s="497"/>
      <c r="I356" s="2118">
        <v>5563777</v>
      </c>
      <c r="J356" s="503"/>
      <c r="K356" s="2118">
        <v>0</v>
      </c>
      <c r="L356" s="497"/>
      <c r="M356" s="461">
        <v>0</v>
      </c>
      <c r="N356" s="497"/>
      <c r="O356" s="2118">
        <v>38477059</v>
      </c>
      <c r="P356" s="497"/>
      <c r="Q356" s="497">
        <f t="shared" si="14"/>
        <v>6886210</v>
      </c>
      <c r="R356" s="1899"/>
      <c r="S356" s="2118">
        <v>38631033</v>
      </c>
    </row>
    <row r="357" spans="1:19" s="495" customFormat="1" ht="15">
      <c r="A357" s="539"/>
      <c r="B357" s="523" t="s">
        <v>479</v>
      </c>
      <c r="C357" s="2120">
        <v>0</v>
      </c>
      <c r="D357" s="497"/>
      <c r="E357" s="496">
        <v>10000</v>
      </c>
      <c r="F357" s="497"/>
      <c r="G357" s="520">
        <v>10000</v>
      </c>
      <c r="H357" s="497"/>
      <c r="I357" s="2118">
        <v>9950</v>
      </c>
      <c r="J357" s="503"/>
      <c r="K357" s="2118">
        <v>0</v>
      </c>
      <c r="L357" s="497"/>
      <c r="M357" s="461">
        <v>0</v>
      </c>
      <c r="N357" s="497"/>
      <c r="O357" s="2118">
        <v>61</v>
      </c>
      <c r="P357" s="497"/>
      <c r="Q357" s="497">
        <f t="shared" si="14"/>
        <v>9989</v>
      </c>
      <c r="R357" s="1899"/>
      <c r="S357" s="2118">
        <v>61</v>
      </c>
    </row>
    <row r="358" spans="1:19" s="512" customFormat="1" ht="15.6">
      <c r="A358" s="516"/>
      <c r="B358" s="523" t="s">
        <v>480</v>
      </c>
      <c r="C358" s="2120">
        <v>0</v>
      </c>
      <c r="D358" s="507"/>
      <c r="E358" s="514">
        <v>511556</v>
      </c>
      <c r="F358" s="510"/>
      <c r="G358" s="549">
        <v>2176000</v>
      </c>
      <c r="H358" s="510"/>
      <c r="I358" s="2118">
        <v>406506</v>
      </c>
      <c r="J358" s="503"/>
      <c r="K358" s="2118">
        <v>11000</v>
      </c>
      <c r="L358" s="510"/>
      <c r="M358" s="461">
        <v>0</v>
      </c>
      <c r="N358" s="497"/>
      <c r="O358" s="2118">
        <v>1569414</v>
      </c>
      <c r="P358" s="507"/>
      <c r="Q358" s="497">
        <f t="shared" si="14"/>
        <v>722636</v>
      </c>
      <c r="R358" s="1903"/>
      <c r="S358" s="2118">
        <v>1569414</v>
      </c>
    </row>
    <row r="359" spans="1:19" s="475" customFormat="1" ht="15">
      <c r="B359" s="523" t="s">
        <v>340</v>
      </c>
      <c r="C359" s="2120">
        <v>0</v>
      </c>
      <c r="D359" s="520"/>
      <c r="E359" s="461">
        <v>4000000</v>
      </c>
      <c r="F359" s="520"/>
      <c r="G359" s="520">
        <v>4000000</v>
      </c>
      <c r="H359" s="520"/>
      <c r="I359" s="2118">
        <v>4000000</v>
      </c>
      <c r="J359" s="503"/>
      <c r="K359" s="2118">
        <v>0</v>
      </c>
      <c r="L359" s="520"/>
      <c r="M359" s="461">
        <v>0</v>
      </c>
      <c r="N359" s="497"/>
      <c r="O359" s="2118">
        <v>0</v>
      </c>
      <c r="P359" s="520"/>
      <c r="Q359" s="497">
        <f t="shared" si="14"/>
        <v>4000000</v>
      </c>
      <c r="R359" s="1904"/>
      <c r="S359" s="2118">
        <v>0</v>
      </c>
    </row>
    <row r="360" spans="1:19" s="495" customFormat="1" ht="15">
      <c r="B360" s="523" t="s">
        <v>346</v>
      </c>
      <c r="C360" s="2120">
        <v>0</v>
      </c>
      <c r="D360" s="497"/>
      <c r="E360" s="504">
        <v>500000</v>
      </c>
      <c r="F360" s="497"/>
      <c r="G360" s="520">
        <v>500000</v>
      </c>
      <c r="H360" s="497"/>
      <c r="I360" s="2118">
        <v>500000</v>
      </c>
      <c r="J360" s="503"/>
      <c r="K360" s="2118">
        <v>0</v>
      </c>
      <c r="L360" s="497"/>
      <c r="M360" s="461">
        <v>0</v>
      </c>
      <c r="N360" s="497"/>
      <c r="O360" s="2118">
        <v>0</v>
      </c>
      <c r="P360" s="497"/>
      <c r="Q360" s="497">
        <f t="shared" si="14"/>
        <v>500000</v>
      </c>
      <c r="R360" s="1899"/>
      <c r="S360" s="2118">
        <v>0</v>
      </c>
    </row>
    <row r="361" spans="1:19" s="475" customFormat="1" ht="15">
      <c r="B361" s="523" t="s">
        <v>481</v>
      </c>
      <c r="C361" s="2120">
        <v>0</v>
      </c>
      <c r="D361" s="520"/>
      <c r="E361" s="521">
        <v>5447248635</v>
      </c>
      <c r="F361" s="520"/>
      <c r="G361" s="520">
        <v>3000000000</v>
      </c>
      <c r="H361" s="520"/>
      <c r="I361" s="2118">
        <v>3200512480</v>
      </c>
      <c r="J361" s="503"/>
      <c r="K361" s="2118">
        <v>0</v>
      </c>
      <c r="L361" s="520"/>
      <c r="M361" s="461">
        <v>0</v>
      </c>
      <c r="N361" s="497"/>
      <c r="O361" s="2118">
        <v>2217497693</v>
      </c>
      <c r="P361" s="520"/>
      <c r="Q361" s="497">
        <f t="shared" si="14"/>
        <v>3029238462</v>
      </c>
      <c r="R361" s="1904"/>
      <c r="S361" s="2118">
        <v>2217497693</v>
      </c>
    </row>
    <row r="362" spans="1:19" s="475" customFormat="1" ht="15">
      <c r="B362" s="523" t="s">
        <v>482</v>
      </c>
      <c r="C362" s="2120">
        <v>0</v>
      </c>
      <c r="D362" s="520"/>
      <c r="E362" s="521">
        <v>6478538</v>
      </c>
      <c r="F362" s="520"/>
      <c r="G362" s="520">
        <v>8606000</v>
      </c>
      <c r="H362" s="520"/>
      <c r="I362" s="2118">
        <v>6261896</v>
      </c>
      <c r="J362" s="503"/>
      <c r="K362" s="2118">
        <v>0</v>
      </c>
      <c r="L362" s="520"/>
      <c r="M362" s="461">
        <v>0</v>
      </c>
      <c r="N362" s="497"/>
      <c r="O362" s="2118">
        <v>1606510</v>
      </c>
      <c r="P362" s="520"/>
      <c r="Q362" s="497">
        <f t="shared" si="14"/>
        <v>7216132</v>
      </c>
      <c r="R362" s="1904"/>
      <c r="S362" s="2118">
        <v>1606595</v>
      </c>
    </row>
    <row r="363" spans="1:19" s="475" customFormat="1" ht="15">
      <c r="B363" s="523" t="s">
        <v>359</v>
      </c>
      <c r="C363" s="2120">
        <v>0</v>
      </c>
      <c r="D363" s="520"/>
      <c r="E363" s="521">
        <v>2136309</v>
      </c>
      <c r="F363" s="520"/>
      <c r="G363" s="520">
        <v>2657000</v>
      </c>
      <c r="H363" s="520"/>
      <c r="I363" s="2118">
        <v>1757478</v>
      </c>
      <c r="J363" s="503"/>
      <c r="K363" s="2118">
        <v>0</v>
      </c>
      <c r="L363" s="520"/>
      <c r="M363" s="461">
        <v>0</v>
      </c>
      <c r="N363" s="497"/>
      <c r="O363" s="2118">
        <v>1269855</v>
      </c>
      <c r="P363" s="520"/>
      <c r="Q363" s="497">
        <f t="shared" si="14"/>
        <v>1765976</v>
      </c>
      <c r="R363" s="1904"/>
      <c r="S363" s="2118">
        <v>1269855</v>
      </c>
    </row>
    <row r="364" spans="1:19" s="475" customFormat="1" ht="15.6">
      <c r="B364" s="579" t="s">
        <v>2068</v>
      </c>
      <c r="C364" s="493" t="s">
        <v>6</v>
      </c>
      <c r="D364" s="494"/>
      <c r="E364" s="566">
        <f>ROUND(SUM(E352:E363),0)</f>
        <v>5479505829</v>
      </c>
      <c r="F364" s="498"/>
      <c r="G364" s="566">
        <f>ROUND(SUM(G352:G363),0)</f>
        <v>3083128000</v>
      </c>
      <c r="H364" s="498"/>
      <c r="I364" s="566">
        <f>ROUND(SUM(I352:I363),0)</f>
        <v>3219465872</v>
      </c>
      <c r="J364" s="498"/>
      <c r="K364" s="566">
        <f>ROUND(SUM(K352:K363),0)</f>
        <v>32000</v>
      </c>
      <c r="L364" s="498"/>
      <c r="M364" s="566">
        <f>ROUND(SUM(M352:M363),0)</f>
        <v>0</v>
      </c>
      <c r="N364" s="497"/>
      <c r="O364" s="566">
        <f>ROUND(SUM(O352:O363),0)</f>
        <v>2274605338</v>
      </c>
      <c r="P364" s="566">
        <f>ROUND(SUM(P352:P363),0)</f>
        <v>0</v>
      </c>
      <c r="Q364" s="535">
        <f>ROUND(+SUM(E364)+SUM(G364)-SUM(I364)+SUM(K364) +SUM(M364)-SUM(O364),0)</f>
        <v>3068594619</v>
      </c>
      <c r="R364" s="1904"/>
      <c r="S364" s="566">
        <f>ROUND(SUM(S352:S363),0)</f>
        <v>2274759397</v>
      </c>
    </row>
    <row r="365" spans="1:19">
      <c r="E365" s="573"/>
      <c r="F365" s="525"/>
      <c r="G365" s="525"/>
      <c r="H365" s="525"/>
      <c r="I365" s="573"/>
      <c r="J365" s="525"/>
      <c r="K365" s="573"/>
      <c r="L365" s="525"/>
      <c r="M365" s="573"/>
      <c r="N365" s="573"/>
      <c r="O365" s="573"/>
      <c r="P365" s="525"/>
      <c r="Q365" s="573"/>
      <c r="R365" s="1904"/>
      <c r="S365" s="573"/>
    </row>
    <row r="366" spans="1:19" s="475" customFormat="1" ht="18">
      <c r="A366" s="577" t="s">
        <v>483</v>
      </c>
      <c r="B366" s="493"/>
      <c r="C366" s="493"/>
      <c r="D366" s="474"/>
      <c r="E366" s="580"/>
      <c r="F366" s="520"/>
      <c r="G366" s="497"/>
      <c r="H366" s="520"/>
      <c r="I366" s="503"/>
      <c r="J366" s="520"/>
      <c r="K366" s="503"/>
      <c r="L366" s="520"/>
      <c r="M366" s="503"/>
      <c r="N366" s="503"/>
      <c r="O366" s="503"/>
      <c r="P366" s="520"/>
      <c r="Q366" s="497"/>
      <c r="R366" s="1904"/>
      <c r="S366" s="503"/>
    </row>
    <row r="367" spans="1:19" s="475" customFormat="1" ht="15">
      <c r="B367" s="493"/>
      <c r="C367" s="493">
        <v>0</v>
      </c>
      <c r="D367" s="474"/>
      <c r="E367" s="462"/>
      <c r="F367" s="520"/>
      <c r="G367" s="497"/>
      <c r="H367" s="520"/>
      <c r="I367" s="503"/>
      <c r="J367" s="520"/>
      <c r="K367" s="503"/>
      <c r="L367" s="520"/>
      <c r="M367" s="503"/>
      <c r="N367" s="503"/>
      <c r="O367" s="503"/>
      <c r="P367" s="520"/>
      <c r="Q367" s="497"/>
      <c r="R367" s="1904"/>
      <c r="S367" s="503"/>
    </row>
    <row r="368" spans="1:19" s="495" customFormat="1" ht="15">
      <c r="A368" s="486"/>
      <c r="B368" s="523" t="s">
        <v>417</v>
      </c>
      <c r="C368" s="2120">
        <v>0</v>
      </c>
      <c r="D368" s="498"/>
      <c r="E368" s="496">
        <v>571261</v>
      </c>
      <c r="F368" s="498"/>
      <c r="G368" s="497">
        <v>1650000</v>
      </c>
      <c r="H368" s="498"/>
      <c r="I368" s="2119">
        <v>571261</v>
      </c>
      <c r="J368" s="503"/>
      <c r="K368" s="2119">
        <v>0</v>
      </c>
      <c r="L368" s="498"/>
      <c r="M368" s="461">
        <v>0</v>
      </c>
      <c r="N368" s="497"/>
      <c r="O368" s="2118">
        <v>1225140</v>
      </c>
      <c r="P368" s="498"/>
      <c r="Q368" s="497">
        <f t="shared" ref="Q368:Q377" si="15">ROUND(+SUM(E368)+SUM(G368)-SUM(I368)+SUM(K368) +SUM(M368)-SUM(O368),0)</f>
        <v>424860</v>
      </c>
      <c r="R368" s="1905"/>
      <c r="S368" s="2118">
        <v>1225140</v>
      </c>
    </row>
    <row r="369" spans="1:19" s="495" customFormat="1" ht="15.6">
      <c r="A369" s="483"/>
      <c r="B369" s="523" t="s">
        <v>418</v>
      </c>
      <c r="C369" s="2120">
        <v>0</v>
      </c>
      <c r="D369" s="497"/>
      <c r="E369" s="496">
        <v>7774182</v>
      </c>
      <c r="F369" s="497"/>
      <c r="G369" s="497">
        <v>14208000</v>
      </c>
      <c r="H369" s="497"/>
      <c r="I369" s="2119">
        <v>6824782</v>
      </c>
      <c r="J369" s="503"/>
      <c r="K369" s="2119">
        <v>66000</v>
      </c>
      <c r="L369" s="497"/>
      <c r="M369" s="461">
        <v>0</v>
      </c>
      <c r="N369" s="497"/>
      <c r="O369" s="2118">
        <v>9442635</v>
      </c>
      <c r="P369" s="497"/>
      <c r="Q369" s="497">
        <f t="shared" si="15"/>
        <v>5780765</v>
      </c>
      <c r="R369" s="1899"/>
      <c r="S369" s="2118">
        <v>9442635</v>
      </c>
    </row>
    <row r="370" spans="1:19" s="495" customFormat="1" ht="15">
      <c r="B370" s="523" t="s">
        <v>484</v>
      </c>
      <c r="C370" s="2120">
        <v>0</v>
      </c>
      <c r="D370" s="505"/>
      <c r="E370" s="463">
        <v>17241985</v>
      </c>
      <c r="F370" s="505"/>
      <c r="G370" s="505">
        <v>39009000</v>
      </c>
      <c r="H370" s="505"/>
      <c r="I370" s="2119">
        <v>15551842</v>
      </c>
      <c r="J370" s="503"/>
      <c r="K370" s="2119">
        <v>-1667928</v>
      </c>
      <c r="L370" s="505"/>
      <c r="M370" s="461">
        <v>0</v>
      </c>
      <c r="N370" s="497"/>
      <c r="O370" s="2118">
        <v>21073708</v>
      </c>
      <c r="P370" s="505"/>
      <c r="Q370" s="497">
        <f t="shared" si="15"/>
        <v>17957507</v>
      </c>
      <c r="R370" s="1901"/>
      <c r="S370" s="2118">
        <v>21078851</v>
      </c>
    </row>
    <row r="371" spans="1:19" s="495" customFormat="1" ht="15">
      <c r="B371" s="523" t="s">
        <v>2383</v>
      </c>
      <c r="C371" s="2120">
        <v>0</v>
      </c>
      <c r="D371" s="505"/>
      <c r="E371" s="463">
        <v>9836153</v>
      </c>
      <c r="F371" s="505"/>
      <c r="G371" s="505">
        <v>64122000</v>
      </c>
      <c r="H371" s="505"/>
      <c r="I371" s="2119">
        <v>374511</v>
      </c>
      <c r="J371" s="503"/>
      <c r="K371" s="2119">
        <v>116000</v>
      </c>
      <c r="L371" s="505"/>
      <c r="M371" s="461">
        <v>0</v>
      </c>
      <c r="N371" s="497"/>
      <c r="O371" s="2118">
        <v>61323979</v>
      </c>
      <c r="P371" s="505"/>
      <c r="Q371" s="497">
        <f t="shared" si="15"/>
        <v>12375663</v>
      </c>
      <c r="R371" s="1901"/>
      <c r="S371" s="2118">
        <v>61289869</v>
      </c>
    </row>
    <row r="372" spans="1:19" s="495" customFormat="1" ht="15">
      <c r="A372" s="486"/>
      <c r="B372" s="523" t="s">
        <v>321</v>
      </c>
      <c r="C372" s="2120">
        <v>0</v>
      </c>
      <c r="D372" s="505"/>
      <c r="E372" s="496">
        <v>34088627</v>
      </c>
      <c r="F372" s="497"/>
      <c r="G372" s="497">
        <v>9000000</v>
      </c>
      <c r="H372" s="497"/>
      <c r="I372" s="504">
        <v>0</v>
      </c>
      <c r="J372" s="503"/>
      <c r="K372" s="2119">
        <v>0</v>
      </c>
      <c r="L372" s="497"/>
      <c r="M372" s="461">
        <v>0</v>
      </c>
      <c r="N372" s="497"/>
      <c r="O372" s="2118">
        <v>1795162</v>
      </c>
      <c r="P372" s="497"/>
      <c r="Q372" s="497">
        <f t="shared" si="15"/>
        <v>41293465</v>
      </c>
      <c r="R372" s="1899"/>
      <c r="S372" s="2118">
        <v>1795162</v>
      </c>
    </row>
    <row r="373" spans="1:19" s="512" customFormat="1" ht="15.6">
      <c r="A373" s="508"/>
      <c r="B373" s="523" t="s">
        <v>485</v>
      </c>
      <c r="C373" s="2120">
        <v>0</v>
      </c>
      <c r="D373" s="510"/>
      <c r="E373" s="496">
        <v>13228644</v>
      </c>
      <c r="F373" s="510"/>
      <c r="G373" s="511">
        <v>33663000</v>
      </c>
      <c r="H373" s="510"/>
      <c r="I373" s="2119">
        <v>10793851</v>
      </c>
      <c r="J373" s="503"/>
      <c r="K373" s="2119">
        <v>585000</v>
      </c>
      <c r="L373" s="510"/>
      <c r="M373" s="461">
        <v>0</v>
      </c>
      <c r="N373" s="497"/>
      <c r="O373" s="2118">
        <v>21397465</v>
      </c>
      <c r="P373" s="510"/>
      <c r="Q373" s="497">
        <f t="shared" si="15"/>
        <v>15285328</v>
      </c>
      <c r="R373" s="1902"/>
      <c r="S373" s="2118">
        <v>21397465</v>
      </c>
    </row>
    <row r="374" spans="1:19" s="512" customFormat="1" ht="15.6">
      <c r="A374" s="516"/>
      <c r="B374" s="523" t="s">
        <v>486</v>
      </c>
      <c r="C374" s="2120">
        <v>0</v>
      </c>
      <c r="D374" s="503"/>
      <c r="E374" s="514">
        <v>1272017</v>
      </c>
      <c r="F374" s="510"/>
      <c r="G374" s="511">
        <v>1947000</v>
      </c>
      <c r="H374" s="510"/>
      <c r="I374" s="2119">
        <v>1167254</v>
      </c>
      <c r="J374" s="503"/>
      <c r="K374" s="2119">
        <v>0</v>
      </c>
      <c r="L374" s="510"/>
      <c r="M374" s="461">
        <v>0</v>
      </c>
      <c r="N374" s="497"/>
      <c r="O374" s="2118">
        <v>835238</v>
      </c>
      <c r="P374" s="507"/>
      <c r="Q374" s="497">
        <f t="shared" si="15"/>
        <v>1216525</v>
      </c>
      <c r="R374" s="1903"/>
      <c r="S374" s="2118">
        <v>835238</v>
      </c>
    </row>
    <row r="375" spans="1:19" s="512" customFormat="1" ht="15.6">
      <c r="A375" s="516"/>
      <c r="B375" s="523" t="s">
        <v>487</v>
      </c>
      <c r="C375" s="2120">
        <v>0</v>
      </c>
      <c r="D375" s="507"/>
      <c r="E375" s="514">
        <v>26967</v>
      </c>
      <c r="F375" s="510"/>
      <c r="G375" s="511">
        <v>95000</v>
      </c>
      <c r="H375" s="510"/>
      <c r="I375" s="2119">
        <v>26967</v>
      </c>
      <c r="J375" s="503"/>
      <c r="K375" s="2119">
        <v>0</v>
      </c>
      <c r="L375" s="510"/>
      <c r="M375" s="461">
        <v>0</v>
      </c>
      <c r="N375" s="497"/>
      <c r="O375" s="2118">
        <v>0</v>
      </c>
      <c r="P375" s="507"/>
      <c r="Q375" s="497">
        <f t="shared" si="15"/>
        <v>95000</v>
      </c>
      <c r="R375" s="1903"/>
      <c r="S375" s="2118">
        <v>0</v>
      </c>
    </row>
    <row r="376" spans="1:19" s="512" customFormat="1" ht="15.6">
      <c r="A376" s="516"/>
      <c r="B376" s="523" t="s">
        <v>480</v>
      </c>
      <c r="C376" s="2120">
        <v>0</v>
      </c>
      <c r="D376" s="498"/>
      <c r="E376" s="514">
        <v>523381513</v>
      </c>
      <c r="F376" s="498"/>
      <c r="G376" s="549">
        <v>830186000</v>
      </c>
      <c r="H376" s="498"/>
      <c r="I376" s="2119">
        <v>494581207</v>
      </c>
      <c r="J376" s="503"/>
      <c r="K376" s="2119">
        <v>1712000</v>
      </c>
      <c r="L376" s="498"/>
      <c r="M376" s="461">
        <v>0</v>
      </c>
      <c r="N376" s="497"/>
      <c r="O376" s="2118">
        <v>337671152</v>
      </c>
      <c r="P376" s="498"/>
      <c r="Q376" s="497">
        <f t="shared" si="15"/>
        <v>523027154</v>
      </c>
      <c r="R376" s="1905"/>
      <c r="S376" s="2118">
        <v>337704756</v>
      </c>
    </row>
    <row r="377" spans="1:19" s="475" customFormat="1" ht="15">
      <c r="B377" s="523" t="s">
        <v>340</v>
      </c>
      <c r="C377" s="2120">
        <v>0</v>
      </c>
      <c r="D377" s="520"/>
      <c r="E377" s="519">
        <v>417110938</v>
      </c>
      <c r="F377" s="520"/>
      <c r="G377" s="520">
        <v>151636000</v>
      </c>
      <c r="H377" s="520"/>
      <c r="I377" s="2119">
        <v>222861327</v>
      </c>
      <c r="J377" s="503"/>
      <c r="K377" s="2119">
        <v>0</v>
      </c>
      <c r="L377" s="520"/>
      <c r="M377" s="461">
        <v>0</v>
      </c>
      <c r="N377" s="497"/>
      <c r="O377" s="2118">
        <v>47516597</v>
      </c>
      <c r="P377" s="520"/>
      <c r="Q377" s="497">
        <f t="shared" si="15"/>
        <v>298369014</v>
      </c>
      <c r="R377" s="1904"/>
      <c r="S377" s="2118">
        <v>47466619</v>
      </c>
    </row>
    <row r="378" spans="1:19" s="495" customFormat="1" ht="15">
      <c r="A378" s="475"/>
      <c r="B378" s="493" t="s">
        <v>2384</v>
      </c>
      <c r="C378" s="493">
        <v>0</v>
      </c>
      <c r="D378" s="484"/>
      <c r="E378" s="578">
        <v>6224321</v>
      </c>
      <c r="F378" s="497"/>
      <c r="G378" s="497">
        <v>4253000</v>
      </c>
      <c r="H378" s="497"/>
      <c r="I378" s="2119">
        <v>3270575</v>
      </c>
      <c r="J378" s="503"/>
      <c r="K378" s="2119">
        <v>13000</v>
      </c>
      <c r="L378" s="497"/>
      <c r="M378" s="461">
        <v>0</v>
      </c>
      <c r="N378" s="497"/>
      <c r="O378" s="2118">
        <v>1890652</v>
      </c>
      <c r="P378" s="497"/>
      <c r="Q378" s="497">
        <f t="shared" ref="Q378" si="16">ROUND(+SUM(E378)+SUM(G378)-SUM(I378)+SUM(K378) +SUM(M378)-SUM(O378),0)</f>
        <v>5329094</v>
      </c>
      <c r="R378" s="1899"/>
      <c r="S378" s="2118">
        <v>1890652</v>
      </c>
    </row>
    <row r="379" spans="1:19" s="512" customFormat="1" ht="15.6">
      <c r="A379" s="516"/>
      <c r="B379" s="493"/>
      <c r="C379" s="493"/>
      <c r="D379" s="517"/>
      <c r="E379" s="514"/>
      <c r="F379" s="510"/>
      <c r="G379" s="511"/>
      <c r="H379" s="510"/>
      <c r="I379" s="515"/>
      <c r="J379" s="518"/>
      <c r="K379" s="504"/>
      <c r="L379" s="510"/>
      <c r="M379" s="461"/>
      <c r="N379" s="461"/>
      <c r="O379" s="461"/>
      <c r="P379" s="497"/>
      <c r="Q379" s="497"/>
      <c r="R379" s="507"/>
      <c r="S379" s="504"/>
    </row>
    <row r="380" spans="1:19" s="512" customFormat="1" ht="15.6">
      <c r="A380" s="516"/>
      <c r="B380" s="493"/>
      <c r="C380" s="493"/>
      <c r="D380" s="517"/>
      <c r="E380" s="514"/>
      <c r="F380" s="510"/>
      <c r="G380" s="511"/>
      <c r="H380" s="510"/>
      <c r="I380" s="515"/>
      <c r="J380" s="518"/>
      <c r="K380" s="504"/>
      <c r="L380" s="510"/>
      <c r="M380" s="461"/>
      <c r="N380" s="461"/>
      <c r="O380" s="461"/>
      <c r="P380" s="497"/>
      <c r="Q380" s="497"/>
      <c r="R380" s="507"/>
      <c r="S380" s="504"/>
    </row>
    <row r="382" spans="1:19">
      <c r="A382" s="1997" t="s">
        <v>270</v>
      </c>
      <c r="B382" s="2323" t="s">
        <v>305</v>
      </c>
      <c r="C382" s="2323"/>
      <c r="D382" s="2323"/>
      <c r="E382" s="2323"/>
      <c r="F382" s="2323"/>
      <c r="G382" s="2323"/>
      <c r="H382" s="2323"/>
      <c r="I382" s="2323"/>
      <c r="J382" s="2323"/>
      <c r="K382" s="2323"/>
      <c r="L382" s="2323"/>
      <c r="M382" s="2323"/>
      <c r="N382" s="2323"/>
      <c r="O382" s="2323"/>
      <c r="P382" s="2323"/>
      <c r="Q382" s="2323"/>
      <c r="R382" s="2323"/>
      <c r="S382" s="2323"/>
    </row>
    <row r="383" spans="1:19">
      <c r="A383" s="1997" t="s">
        <v>304</v>
      </c>
      <c r="B383" s="2323" t="s">
        <v>307</v>
      </c>
      <c r="C383" s="2323"/>
      <c r="D383" s="2323"/>
      <c r="E383" s="2323"/>
      <c r="F383" s="2323"/>
      <c r="G383" s="2323"/>
      <c r="H383" s="2323"/>
      <c r="I383" s="2323"/>
      <c r="J383" s="2323"/>
      <c r="K383" s="2323"/>
      <c r="L383" s="2323"/>
      <c r="M383" s="2323"/>
      <c r="N383" s="2323"/>
      <c r="O383" s="2323"/>
      <c r="P383" s="2323"/>
      <c r="Q383" s="2323"/>
      <c r="R383" s="2323"/>
      <c r="S383" s="2323"/>
    </row>
    <row r="384" spans="1:19" ht="21">
      <c r="A384" s="2324" t="s">
        <v>0</v>
      </c>
      <c r="B384" s="2324"/>
      <c r="C384" s="2324"/>
      <c r="D384" s="2324"/>
      <c r="E384" s="2324"/>
      <c r="F384" s="2324"/>
      <c r="G384" s="2324"/>
      <c r="H384" s="2324"/>
      <c r="I384" s="1888"/>
      <c r="J384" s="469"/>
      <c r="K384" s="1888"/>
      <c r="L384" s="469"/>
      <c r="M384" s="1888"/>
      <c r="N384" s="1888"/>
      <c r="O384" s="1888"/>
      <c r="P384" s="469"/>
      <c r="Q384" s="469"/>
      <c r="R384" s="469"/>
      <c r="S384" s="471" t="s">
        <v>308</v>
      </c>
    </row>
    <row r="385" spans="1:19" ht="21">
      <c r="A385" s="2325" t="s">
        <v>309</v>
      </c>
      <c r="B385" s="2325"/>
      <c r="C385" s="2325"/>
      <c r="D385" s="2325"/>
      <c r="E385" s="2325"/>
      <c r="F385" s="2325"/>
      <c r="G385" s="2325"/>
      <c r="H385" s="2325"/>
      <c r="I385" s="1888"/>
      <c r="J385" s="469"/>
      <c r="K385" s="1888"/>
      <c r="L385" s="469"/>
      <c r="M385" s="1888"/>
      <c r="N385" s="1888"/>
      <c r="O385" s="1888"/>
      <c r="P385" s="469"/>
      <c r="Q385" s="469"/>
      <c r="R385" s="469"/>
      <c r="S385" s="469" t="s">
        <v>130</v>
      </c>
    </row>
    <row r="386" spans="1:19" ht="21">
      <c r="A386" s="2325" t="s">
        <v>2303</v>
      </c>
      <c r="B386" s="2325"/>
      <c r="C386" s="2325"/>
      <c r="D386" s="2325"/>
      <c r="E386" s="2325"/>
      <c r="F386" s="2325"/>
      <c r="G386" s="2325"/>
      <c r="H386" s="2325"/>
      <c r="I386" s="1888"/>
      <c r="J386" s="469"/>
      <c r="K386" s="1888"/>
      <c r="L386" s="469"/>
      <c r="M386" s="1888"/>
      <c r="N386" s="1888"/>
      <c r="O386" s="1888"/>
      <c r="P386" s="469"/>
      <c r="Q386" s="469"/>
      <c r="R386" s="469"/>
      <c r="S386" s="470"/>
    </row>
    <row r="387" spans="1:19" ht="21">
      <c r="A387" s="2324" t="s">
        <v>2490</v>
      </c>
      <c r="B387" s="2324"/>
      <c r="C387" s="2324"/>
      <c r="D387" s="2324"/>
      <c r="E387" s="2324"/>
      <c r="F387" s="2324"/>
      <c r="G387" s="2324"/>
      <c r="H387" s="2324"/>
      <c r="I387" s="1888"/>
      <c r="J387" s="1888"/>
      <c r="K387" s="1888"/>
      <c r="L387" s="1888"/>
      <c r="M387" s="1888"/>
      <c r="N387" s="1888"/>
      <c r="O387" s="1888"/>
      <c r="P387" s="1888"/>
      <c r="Q387" s="1888"/>
      <c r="R387" s="1888"/>
      <c r="S387" s="1888"/>
    </row>
    <row r="388" spans="1:19">
      <c r="A388" s="473"/>
      <c r="B388" s="473"/>
      <c r="C388" s="473"/>
      <c r="D388" s="474"/>
      <c r="E388" s="475"/>
      <c r="F388" s="474"/>
      <c r="G388" s="474"/>
      <c r="H388" s="474"/>
      <c r="I388" s="475"/>
      <c r="J388" s="474"/>
      <c r="K388" s="475"/>
      <c r="L388" s="474"/>
      <c r="M388" s="475"/>
      <c r="N388" s="475"/>
      <c r="O388" s="475"/>
      <c r="P388" s="474"/>
      <c r="Q388" s="475"/>
      <c r="R388" s="474"/>
      <c r="S388" s="475"/>
    </row>
    <row r="389" spans="1:19">
      <c r="A389" s="475"/>
      <c r="B389" s="475"/>
      <c r="C389" s="475"/>
      <c r="D389" s="474"/>
      <c r="E389" s="475"/>
      <c r="F389" s="474"/>
      <c r="G389" s="474"/>
      <c r="H389" s="474"/>
      <c r="I389" s="475"/>
      <c r="J389" s="474"/>
      <c r="K389" s="475"/>
      <c r="L389" s="474"/>
      <c r="M389" s="475"/>
      <c r="N389" s="475"/>
      <c r="O389" s="475"/>
      <c r="P389" s="474"/>
      <c r="Q389" s="475"/>
      <c r="R389" s="474"/>
      <c r="S389" s="475"/>
    </row>
    <row r="390" spans="1:19">
      <c r="A390" s="475"/>
      <c r="B390" s="475"/>
      <c r="C390" s="475"/>
      <c r="D390" s="474"/>
      <c r="E390" s="475"/>
      <c r="F390" s="474"/>
      <c r="G390" s="474"/>
      <c r="H390" s="474"/>
      <c r="I390" s="476"/>
      <c r="J390" s="474"/>
      <c r="K390" s="475"/>
      <c r="L390" s="474"/>
      <c r="M390" s="477" t="s">
        <v>275</v>
      </c>
      <c r="N390" s="477"/>
      <c r="O390" s="477"/>
      <c r="P390" s="477"/>
      <c r="Q390" s="478"/>
      <c r="R390" s="474"/>
      <c r="S390" s="475"/>
    </row>
    <row r="391" spans="1:19">
      <c r="A391" s="475"/>
      <c r="B391" s="475"/>
      <c r="C391" s="475"/>
      <c r="D391" s="474"/>
      <c r="E391" s="475"/>
      <c r="F391" s="474"/>
      <c r="G391"/>
      <c r="H391" s="474"/>
      <c r="I391" s="478"/>
      <c r="J391" s="474"/>
      <c r="K391" s="475"/>
      <c r="L391" s="474"/>
      <c r="M391" s="475"/>
      <c r="N391" s="1893"/>
      <c r="O391"/>
      <c r="P391" s="474"/>
      <c r="Q391" s="478" t="s">
        <v>2304</v>
      </c>
      <c r="R391" s="1892"/>
      <c r="S391" s="475"/>
    </row>
    <row r="392" spans="1:19">
      <c r="A392" s="479"/>
      <c r="B392" s="479"/>
      <c r="C392" s="479"/>
      <c r="D392" s="474"/>
      <c r="E392" s="478" t="s">
        <v>277</v>
      </c>
      <c r="F392" s="474"/>
      <c r="G392" s="478" t="s">
        <v>276</v>
      </c>
      <c r="H392" s="474"/>
      <c r="I392" s="478" t="s">
        <v>279</v>
      </c>
      <c r="J392" s="474"/>
      <c r="K392" s="478" t="s">
        <v>280</v>
      </c>
      <c r="L392" s="480"/>
      <c r="M392" s="481" t="s">
        <v>281</v>
      </c>
      <c r="N392" s="1893"/>
      <c r="O392" s="1893" t="s">
        <v>2305</v>
      </c>
      <c r="P392" s="474"/>
      <c r="Q392" s="478" t="s">
        <v>277</v>
      </c>
      <c r="R392" s="1892"/>
      <c r="S392" s="478" t="s">
        <v>2305</v>
      </c>
    </row>
    <row r="393" spans="1:19">
      <c r="A393" s="479"/>
      <c r="B393" s="479"/>
      <c r="C393" s="479"/>
      <c r="D393" s="474"/>
      <c r="E393" s="478" t="s">
        <v>282</v>
      </c>
      <c r="F393" s="474"/>
      <c r="G393" s="478" t="s">
        <v>278</v>
      </c>
      <c r="H393" s="474"/>
      <c r="I393" s="478" t="s">
        <v>277</v>
      </c>
      <c r="J393" s="474"/>
      <c r="K393" s="478" t="s">
        <v>283</v>
      </c>
      <c r="L393" s="480"/>
      <c r="M393" s="481" t="s">
        <v>2488</v>
      </c>
      <c r="N393" s="1893"/>
      <c r="O393" s="1894" t="s">
        <v>2440</v>
      </c>
      <c r="P393" s="474"/>
      <c r="Q393" s="478" t="s">
        <v>282</v>
      </c>
      <c r="R393" s="1892"/>
      <c r="S393" s="482" t="s">
        <v>2440</v>
      </c>
    </row>
    <row r="394" spans="1:19">
      <c r="A394" s="483"/>
      <c r="B394" s="483"/>
      <c r="C394" s="483"/>
      <c r="D394" s="484"/>
      <c r="E394" s="1709" t="s">
        <v>2455</v>
      </c>
      <c r="F394" s="484"/>
      <c r="G394" s="1709" t="s">
        <v>2489</v>
      </c>
      <c r="H394" s="484"/>
      <c r="I394" s="1895" t="s">
        <v>284</v>
      </c>
      <c r="J394" s="484"/>
      <c r="K394" s="1895" t="s">
        <v>2365</v>
      </c>
      <c r="L394" s="485"/>
      <c r="M394" s="1898" t="s">
        <v>2366</v>
      </c>
      <c r="N394" s="1998"/>
      <c r="O394" s="1896" t="s">
        <v>2306</v>
      </c>
      <c r="P394" s="474"/>
      <c r="Q394" s="1709" t="s">
        <v>2456</v>
      </c>
      <c r="R394" s="1892"/>
      <c r="S394" s="1895" t="s">
        <v>285</v>
      </c>
    </row>
    <row r="395" spans="1:19">
      <c r="A395" s="486"/>
      <c r="B395" s="486"/>
      <c r="C395" s="486"/>
      <c r="D395" s="474"/>
      <c r="E395" s="487"/>
      <c r="F395" s="474"/>
      <c r="G395" s="474"/>
      <c r="H395" s="474"/>
      <c r="I395" s="487"/>
      <c r="J395" s="474"/>
      <c r="K395" s="487"/>
      <c r="L395" s="484"/>
      <c r="M395" s="487"/>
      <c r="N395" s="495"/>
      <c r="O395" s="495"/>
      <c r="P395" s="474"/>
      <c r="Q395" s="487"/>
      <c r="R395" s="1904"/>
      <c r="S395" s="487"/>
    </row>
    <row r="396" spans="1:19">
      <c r="A396" s="488" t="s">
        <v>488</v>
      </c>
      <c r="R396" s="1904"/>
    </row>
    <row r="397" spans="1:19">
      <c r="R397" s="1904"/>
    </row>
    <row r="398" spans="1:19" s="475" customFormat="1" ht="15">
      <c r="B398" s="493" t="s">
        <v>2385</v>
      </c>
      <c r="C398" s="493">
        <v>0</v>
      </c>
      <c r="D398" s="474"/>
      <c r="E398" s="521">
        <v>1809153</v>
      </c>
      <c r="F398" s="520"/>
      <c r="G398" s="463">
        <v>2597000</v>
      </c>
      <c r="H398" s="520"/>
      <c r="I398" s="2119">
        <v>1746169</v>
      </c>
      <c r="J398" s="503"/>
      <c r="K398" s="2119">
        <v>0</v>
      </c>
      <c r="L398" s="520"/>
      <c r="M398" s="461">
        <v>0</v>
      </c>
      <c r="N398" s="497"/>
      <c r="O398" s="2118">
        <v>1213850</v>
      </c>
      <c r="P398" s="520"/>
      <c r="Q398" s="497">
        <f t="shared" ref="Q398:Q404" si="17">ROUND(+SUM(E398)+SUM(G398)-SUM(I398)+SUM(K398) +SUM(M398)-SUM(O398),0)</f>
        <v>1446134</v>
      </c>
      <c r="R398" s="1904"/>
      <c r="S398" s="2118">
        <v>1213850</v>
      </c>
    </row>
    <row r="399" spans="1:19" s="475" customFormat="1" ht="15">
      <c r="B399" s="493" t="s">
        <v>490</v>
      </c>
      <c r="C399" s="493">
        <v>0</v>
      </c>
      <c r="D399" s="494"/>
      <c r="E399" s="521">
        <v>4821008</v>
      </c>
      <c r="F399" s="498"/>
      <c r="G399" s="520">
        <v>5300000</v>
      </c>
      <c r="H399" s="498"/>
      <c r="I399" s="2119">
        <v>4784272</v>
      </c>
      <c r="J399" s="503"/>
      <c r="K399" s="2119">
        <v>0</v>
      </c>
      <c r="L399" s="498"/>
      <c r="M399" s="461">
        <v>0</v>
      </c>
      <c r="N399" s="497"/>
      <c r="O399" s="2118">
        <v>408039</v>
      </c>
      <c r="P399" s="498"/>
      <c r="Q399" s="497">
        <f t="shared" si="17"/>
        <v>4928697</v>
      </c>
      <c r="R399" s="1905"/>
      <c r="S399" s="2118">
        <v>408039</v>
      </c>
    </row>
    <row r="400" spans="1:19" s="475" customFormat="1" ht="15">
      <c r="B400" s="493" t="s">
        <v>359</v>
      </c>
      <c r="C400" s="493">
        <v>0</v>
      </c>
      <c r="D400" s="474"/>
      <c r="E400" s="521">
        <v>348001</v>
      </c>
      <c r="F400" s="520"/>
      <c r="G400" s="463">
        <v>348000</v>
      </c>
      <c r="H400" s="520"/>
      <c r="I400" s="2119">
        <v>348000</v>
      </c>
      <c r="J400" s="503"/>
      <c r="K400" s="2119">
        <v>0</v>
      </c>
      <c r="L400" s="520"/>
      <c r="M400" s="461">
        <v>0</v>
      </c>
      <c r="N400" s="497"/>
      <c r="O400" s="2118">
        <v>0</v>
      </c>
      <c r="P400" s="520"/>
      <c r="Q400" s="497">
        <f t="shared" si="17"/>
        <v>348001</v>
      </c>
      <c r="R400" s="1904"/>
      <c r="S400" s="2118">
        <v>0</v>
      </c>
    </row>
    <row r="401" spans="1:19" s="475" customFormat="1" ht="15">
      <c r="B401" s="493" t="s">
        <v>360</v>
      </c>
      <c r="C401" s="493">
        <v>0</v>
      </c>
      <c r="D401" s="474"/>
      <c r="E401" s="519">
        <v>286995</v>
      </c>
      <c r="F401" s="520"/>
      <c r="G401" s="520">
        <v>890000</v>
      </c>
      <c r="H401" s="520"/>
      <c r="I401" s="2119">
        <v>273167</v>
      </c>
      <c r="J401" s="503"/>
      <c r="K401" s="2119">
        <v>13780</v>
      </c>
      <c r="L401" s="520"/>
      <c r="M401" s="461">
        <v>0</v>
      </c>
      <c r="N401" s="497"/>
      <c r="O401" s="2118">
        <v>592929</v>
      </c>
      <c r="P401" s="520"/>
      <c r="Q401" s="497">
        <f t="shared" si="17"/>
        <v>324679</v>
      </c>
      <c r="R401" s="1904"/>
      <c r="S401" s="2118">
        <v>592929</v>
      </c>
    </row>
    <row r="402" spans="1:19" s="495" customFormat="1" ht="15">
      <c r="B402" s="493" t="s">
        <v>364</v>
      </c>
      <c r="C402" s="493">
        <v>0</v>
      </c>
      <c r="D402" s="494"/>
      <c r="E402" s="496">
        <v>7998475</v>
      </c>
      <c r="F402" s="498"/>
      <c r="G402" s="505">
        <v>35063000</v>
      </c>
      <c r="H402" s="498"/>
      <c r="I402" s="2119">
        <v>5187304</v>
      </c>
      <c r="J402" s="503"/>
      <c r="K402" s="2119">
        <v>798676</v>
      </c>
      <c r="L402" s="498"/>
      <c r="M402" s="461">
        <v>0</v>
      </c>
      <c r="N402" s="497"/>
      <c r="O402" s="2118">
        <v>33910824</v>
      </c>
      <c r="P402" s="498"/>
      <c r="Q402" s="497">
        <f t="shared" si="17"/>
        <v>4762023</v>
      </c>
      <c r="R402" s="1905"/>
      <c r="S402" s="2118">
        <v>33910947</v>
      </c>
    </row>
    <row r="403" spans="1:19" s="475" customFormat="1" ht="15">
      <c r="B403" s="493" t="s">
        <v>491</v>
      </c>
      <c r="C403" s="493">
        <v>0</v>
      </c>
      <c r="D403" s="474"/>
      <c r="E403" s="519">
        <v>4683246</v>
      </c>
      <c r="F403" s="520"/>
      <c r="G403" s="520">
        <v>23000000</v>
      </c>
      <c r="H403" s="520"/>
      <c r="I403" s="1022">
        <v>0</v>
      </c>
      <c r="J403" s="503"/>
      <c r="K403" s="2119">
        <v>0</v>
      </c>
      <c r="L403" s="520"/>
      <c r="M403" s="461">
        <v>0</v>
      </c>
      <c r="N403" s="497"/>
      <c r="O403" s="2118">
        <v>20854402</v>
      </c>
      <c r="P403" s="520"/>
      <c r="Q403" s="497">
        <f t="shared" si="17"/>
        <v>6828844</v>
      </c>
      <c r="R403" s="1904"/>
      <c r="S403" s="2118">
        <v>20842881</v>
      </c>
    </row>
    <row r="404" spans="1:19" s="475" customFormat="1" ht="15">
      <c r="B404" s="493" t="s">
        <v>369</v>
      </c>
      <c r="C404" s="493">
        <v>0</v>
      </c>
      <c r="D404" s="474"/>
      <c r="E404" s="519">
        <v>70550314</v>
      </c>
      <c r="F404" s="520"/>
      <c r="G404" s="520">
        <v>77442400</v>
      </c>
      <c r="H404" s="520"/>
      <c r="I404" s="2119">
        <v>52062400</v>
      </c>
      <c r="J404" s="503"/>
      <c r="K404" s="2119">
        <v>0</v>
      </c>
      <c r="L404" s="520"/>
      <c r="M404" s="461">
        <v>0</v>
      </c>
      <c r="N404" s="497"/>
      <c r="O404" s="2118">
        <v>20423517</v>
      </c>
      <c r="P404" s="520"/>
      <c r="Q404" s="497">
        <f t="shared" si="17"/>
        <v>75506797</v>
      </c>
      <c r="R404" s="1904"/>
      <c r="S404" s="2118">
        <v>20423517</v>
      </c>
    </row>
    <row r="405" spans="1:19" s="475" customFormat="1" ht="15.6">
      <c r="B405" s="533" t="s">
        <v>1848</v>
      </c>
      <c r="C405" s="493" t="s">
        <v>6</v>
      </c>
      <c r="D405" s="474"/>
      <c r="E405" s="566">
        <f>ROUND(SUM(E368:E378,E398:E404),0)</f>
        <v>1121253800</v>
      </c>
      <c r="F405" s="520"/>
      <c r="G405" s="566">
        <f>ROUND(SUM(G368:G378,G398:G404),0)</f>
        <v>1294409400</v>
      </c>
      <c r="H405" s="520"/>
      <c r="I405" s="566">
        <f>ROUND(SUM(I368:I378,I398:I404),0)</f>
        <v>820424889</v>
      </c>
      <c r="J405" s="520"/>
      <c r="K405" s="566">
        <f>SUM(K398:K404,K368:K378)</f>
        <v>1636528</v>
      </c>
      <c r="L405" s="520"/>
      <c r="M405" s="566">
        <f>ROUND(SUM(M368:M378,M398:M404),0)</f>
        <v>0</v>
      </c>
      <c r="N405" s="497"/>
      <c r="O405" s="566">
        <f>ROUND(SUM(O368:O378,O398:O404),0)</f>
        <v>581575289</v>
      </c>
      <c r="P405" s="520"/>
      <c r="Q405" s="535">
        <f>ROUND(+SUM(E405)+SUM(G405)-SUM(I405)+SUM(K405) +SUM(M405)-SUM(O405),0)</f>
        <v>1015299550</v>
      </c>
      <c r="R405" s="1904"/>
      <c r="S405" s="566">
        <f>ROUND(SUM(S368:S378,S398:S404),0)</f>
        <v>581518550</v>
      </c>
    </row>
    <row r="406" spans="1:19" s="475" customFormat="1" ht="15">
      <c r="B406" s="493"/>
      <c r="C406" s="493"/>
      <c r="D406" s="474"/>
      <c r="E406" s="462"/>
      <c r="F406" s="520"/>
      <c r="G406" s="497"/>
      <c r="H406" s="520"/>
      <c r="I406" s="503"/>
      <c r="J406" s="520"/>
      <c r="K406" s="503"/>
      <c r="L406" s="520"/>
      <c r="M406" s="503"/>
      <c r="N406" s="497"/>
      <c r="O406" s="503"/>
      <c r="P406" s="520"/>
      <c r="Q406" s="497"/>
      <c r="R406" s="1904"/>
      <c r="S406" s="503"/>
    </row>
    <row r="407" spans="1:19" ht="18" thickBot="1">
      <c r="A407" s="473"/>
      <c r="B407" s="533" t="s">
        <v>492</v>
      </c>
      <c r="C407" s="526" t="s">
        <v>6</v>
      </c>
      <c r="D407" s="494"/>
      <c r="E407" s="575">
        <f>ROUND(SUM(E364+E405),0)</f>
        <v>6600759629</v>
      </c>
      <c r="F407" s="498"/>
      <c r="G407" s="575">
        <f>ROUND(SUM(G364+G405),0)</f>
        <v>4377537400</v>
      </c>
      <c r="H407" s="498"/>
      <c r="I407" s="575">
        <f>ROUND(SUM(I364+I405),0)</f>
        <v>4039890761</v>
      </c>
      <c r="J407" s="498"/>
      <c r="K407" s="575">
        <f>ROUND(SUM(K364+K405),0)</f>
        <v>1668528</v>
      </c>
      <c r="L407" s="498"/>
      <c r="M407" s="575">
        <f>ROUND(SUM(M364+M405),0)</f>
        <v>0</v>
      </c>
      <c r="N407" s="497"/>
      <c r="O407" s="575">
        <f>ROUND(SUM(O364+O405),0)</f>
        <v>2856180627</v>
      </c>
      <c r="P407" s="498"/>
      <c r="Q407" s="576">
        <f>ROUND(+SUM(E407)+SUM(G407)-SUM(I407)+SUM(K407) +SUM(M407)-SUM(O407),0)</f>
        <v>4083894169</v>
      </c>
      <c r="R407" s="1904"/>
      <c r="S407" s="575">
        <f>ROUND(SUM(S364+S405),0)</f>
        <v>2856277947</v>
      </c>
    </row>
    <row r="408" spans="1:19" ht="18" thickTop="1">
      <c r="E408" s="573"/>
      <c r="F408" s="525"/>
      <c r="G408" s="525"/>
      <c r="H408" s="525"/>
      <c r="I408" s="573"/>
      <c r="J408" s="525"/>
      <c r="K408" s="573"/>
      <c r="L408" s="525"/>
      <c r="M408" s="573"/>
      <c r="N408" s="497"/>
      <c r="O408" s="573"/>
      <c r="P408" s="525"/>
      <c r="Q408" s="573"/>
      <c r="R408" s="1904"/>
      <c r="S408" s="573"/>
    </row>
    <row r="409" spans="1:19" s="475" customFormat="1">
      <c r="A409" s="581" t="s">
        <v>493</v>
      </c>
      <c r="B409" s="479"/>
      <c r="C409" s="479"/>
      <c r="D409" s="474"/>
      <c r="E409" s="232"/>
      <c r="F409" s="520"/>
      <c r="G409" s="520"/>
      <c r="H409" s="520"/>
      <c r="I409" s="232"/>
      <c r="J409" s="520"/>
      <c r="K409" s="232"/>
      <c r="L409" s="520"/>
      <c r="M409" s="232"/>
      <c r="N409" s="497"/>
      <c r="O409" s="1889"/>
      <c r="P409" s="520"/>
      <c r="Q409" s="232"/>
      <c r="R409" s="1904"/>
      <c r="S409" s="232"/>
    </row>
    <row r="410" spans="1:19" s="475" customFormat="1" ht="15">
      <c r="A410" s="479"/>
      <c r="B410" s="479"/>
      <c r="C410" s="479"/>
      <c r="D410" s="474"/>
      <c r="E410" s="232"/>
      <c r="F410" s="520"/>
      <c r="G410" s="520"/>
      <c r="H410" s="520"/>
      <c r="I410" s="232"/>
      <c r="J410" s="520"/>
      <c r="K410" s="232"/>
      <c r="L410" s="520"/>
      <c r="M410" s="538"/>
      <c r="N410" s="497"/>
      <c r="O410" s="538"/>
      <c r="P410" s="520"/>
      <c r="Q410" s="538"/>
      <c r="R410" s="1904"/>
      <c r="S410" s="538"/>
    </row>
    <row r="411" spans="1:19" s="495" customFormat="1" ht="15">
      <c r="A411" s="486"/>
      <c r="B411" s="493" t="s">
        <v>494</v>
      </c>
      <c r="C411" s="493">
        <v>0</v>
      </c>
      <c r="D411" s="494"/>
      <c r="E411" s="496">
        <v>1406905</v>
      </c>
      <c r="F411" s="498"/>
      <c r="G411" s="527">
        <v>1836000</v>
      </c>
      <c r="H411" s="498"/>
      <c r="I411" s="2119">
        <v>1385078</v>
      </c>
      <c r="J411" s="498"/>
      <c r="K411" s="2119">
        <v>6000</v>
      </c>
      <c r="L411" s="498"/>
      <c r="M411" s="461">
        <v>0</v>
      </c>
      <c r="N411" s="497"/>
      <c r="O411" s="2118">
        <v>274613</v>
      </c>
      <c r="P411" s="498"/>
      <c r="Q411" s="497">
        <f>ROUND(+SUM(E411)+SUM(G411)-SUM(I411)+SUM(K411) +SUM(M411)-SUM(O411),0)</f>
        <v>1589214</v>
      </c>
      <c r="R411" s="1905"/>
      <c r="S411" s="2118">
        <v>274613</v>
      </c>
    </row>
    <row r="412" spans="1:19">
      <c r="A412" s="582"/>
      <c r="B412" s="582" t="s">
        <v>495</v>
      </c>
      <c r="C412" s="526" t="s">
        <v>6</v>
      </c>
      <c r="D412" s="494"/>
      <c r="E412" s="534">
        <f>ROUND(SUM(E411:E411),0)</f>
        <v>1406905</v>
      </c>
      <c r="F412" s="498"/>
      <c r="G412" s="534">
        <f>ROUND(SUM(G411:G411),0)</f>
        <v>1836000</v>
      </c>
      <c r="H412" s="498"/>
      <c r="I412" s="534">
        <f>ROUND(SUM(I411:I411),0)</f>
        <v>1385078</v>
      </c>
      <c r="J412" s="498"/>
      <c r="K412" s="534">
        <f>ROUND(SUM(K411:K411),0)</f>
        <v>6000</v>
      </c>
      <c r="L412" s="498"/>
      <c r="M412" s="534">
        <f>ROUND(SUM(M411:M411),0)</f>
        <v>0</v>
      </c>
      <c r="N412" s="497"/>
      <c r="O412" s="534">
        <f t="shared" ref="O412" si="18">ROUND(SUM(O411:O411),0)</f>
        <v>274613</v>
      </c>
      <c r="P412" s="498"/>
      <c r="Q412" s="535">
        <f>ROUND(+SUM(E412)+SUM(G412)-SUM(I412)+SUM(K412) +SUM(M412)-SUM(O412),0)</f>
        <v>1589214</v>
      </c>
      <c r="R412" s="1904"/>
      <c r="S412" s="534">
        <f>ROUND(SUM(S411:S411),0)</f>
        <v>274613</v>
      </c>
    </row>
    <row r="413" spans="1:19">
      <c r="A413" s="582"/>
      <c r="C413" s="526">
        <v>0</v>
      </c>
      <c r="D413" s="494"/>
      <c r="E413" s="536"/>
      <c r="F413" s="498"/>
      <c r="G413" s="536"/>
      <c r="H413" s="498"/>
      <c r="I413" s="536"/>
      <c r="J413" s="498"/>
      <c r="K413" s="536"/>
      <c r="L413" s="498"/>
      <c r="M413" s="536"/>
      <c r="N413" s="497"/>
      <c r="O413" s="536"/>
      <c r="P413" s="498"/>
      <c r="Q413" s="536"/>
      <c r="R413" s="1904"/>
      <c r="S413" s="536"/>
    </row>
    <row r="414" spans="1:19">
      <c r="A414" s="581" t="s">
        <v>496</v>
      </c>
      <c r="C414" s="526">
        <v>0</v>
      </c>
      <c r="D414" s="494"/>
      <c r="E414" s="536"/>
      <c r="F414" s="498"/>
      <c r="G414" s="536"/>
      <c r="H414" s="498"/>
      <c r="I414" s="536"/>
      <c r="J414" s="498"/>
      <c r="K414" s="536"/>
      <c r="L414" s="498"/>
      <c r="M414" s="536"/>
      <c r="N414" s="497"/>
      <c r="O414" s="536"/>
      <c r="P414" s="498"/>
      <c r="Q414" s="536"/>
      <c r="R414" s="1904"/>
      <c r="S414" s="536"/>
    </row>
    <row r="415" spans="1:19">
      <c r="A415" s="582"/>
      <c r="C415" s="526">
        <v>0</v>
      </c>
      <c r="D415" s="494"/>
      <c r="E415" s="536"/>
      <c r="F415" s="498"/>
      <c r="G415" s="536"/>
      <c r="H415" s="498"/>
      <c r="I415" s="536"/>
      <c r="J415" s="498"/>
      <c r="K415" s="536"/>
      <c r="L415" s="498"/>
      <c r="M415" s="536"/>
      <c r="N415" s="497"/>
      <c r="O415" s="536"/>
      <c r="P415" s="498"/>
      <c r="Q415" s="536"/>
      <c r="R415" s="1904"/>
      <c r="S415" s="536"/>
    </row>
    <row r="416" spans="1:19" s="495" customFormat="1" ht="15">
      <c r="B416" s="493" t="s">
        <v>364</v>
      </c>
      <c r="C416" s="493">
        <v>0</v>
      </c>
      <c r="D416" s="502"/>
      <c r="E416" s="497">
        <v>4644756</v>
      </c>
      <c r="F416" s="505"/>
      <c r="G416" s="505">
        <v>106729000</v>
      </c>
      <c r="H416" s="505"/>
      <c r="I416" s="2119">
        <v>3</v>
      </c>
      <c r="J416" s="497"/>
      <c r="K416" s="2119">
        <v>1718124</v>
      </c>
      <c r="L416" s="497"/>
      <c r="M416" s="461">
        <v>0</v>
      </c>
      <c r="N416" s="497"/>
      <c r="O416" s="2118">
        <v>107812413</v>
      </c>
      <c r="P416" s="497"/>
      <c r="Q416" s="497">
        <f>ROUND(+SUM(E416)+SUM(G416)-SUM(I416)+SUM(K416) +SUM(M416)-SUM(O416),0)</f>
        <v>5279464</v>
      </c>
      <c r="R416" s="1899"/>
      <c r="S416" s="2118">
        <v>107813081</v>
      </c>
    </row>
    <row r="417" spans="1:19">
      <c r="A417" s="582"/>
      <c r="B417" s="582" t="s">
        <v>497</v>
      </c>
      <c r="C417" s="526" t="s">
        <v>6</v>
      </c>
      <c r="D417" s="494"/>
      <c r="E417" s="534">
        <f>ROUND(SUM(E416:E416),0)</f>
        <v>4644756</v>
      </c>
      <c r="F417" s="498"/>
      <c r="G417" s="534">
        <f>ROUND(SUM(G416:G416),0)</f>
        <v>106729000</v>
      </c>
      <c r="H417" s="498"/>
      <c r="I417" s="534">
        <f>ROUND(SUM(I416:I416),0)</f>
        <v>3</v>
      </c>
      <c r="J417" s="498"/>
      <c r="K417" s="534">
        <f>ROUND(SUM(K416:K416),0)</f>
        <v>1718124</v>
      </c>
      <c r="L417" s="498"/>
      <c r="M417" s="534">
        <f>ROUND(SUM(M416:M416),0)</f>
        <v>0</v>
      </c>
      <c r="N417" s="497"/>
      <c r="O417" s="534">
        <f t="shared" ref="O417" si="19">ROUND(SUM(O416:O416),0)</f>
        <v>107812413</v>
      </c>
      <c r="P417" s="498"/>
      <c r="Q417" s="535">
        <f>ROUND(+SUM(E417)+SUM(G417)-SUM(I417)+SUM(K417) +SUM(M417)-SUM(O417),0)</f>
        <v>5279464</v>
      </c>
      <c r="R417" s="1904"/>
      <c r="S417" s="534">
        <f>ROUND(SUM(S416:S416),0)</f>
        <v>107813081</v>
      </c>
    </row>
    <row r="418" spans="1:19">
      <c r="A418" s="582"/>
      <c r="B418" s="582"/>
      <c r="C418" s="526">
        <v>0</v>
      </c>
      <c r="D418" s="494"/>
      <c r="E418" s="536"/>
      <c r="F418" s="498"/>
      <c r="G418" s="536"/>
      <c r="H418" s="498"/>
      <c r="I418" s="536"/>
      <c r="J418" s="498"/>
      <c r="K418" s="536"/>
      <c r="L418" s="498"/>
      <c r="M418" s="536"/>
      <c r="N418" s="497"/>
      <c r="O418" s="536"/>
      <c r="P418" s="498"/>
      <c r="Q418" s="536"/>
      <c r="R418" s="1904"/>
      <c r="S418" s="536"/>
    </row>
    <row r="419" spans="1:19">
      <c r="A419" s="581" t="s">
        <v>498</v>
      </c>
      <c r="B419" s="582"/>
      <c r="C419" s="526">
        <v>0</v>
      </c>
      <c r="D419" s="494"/>
      <c r="E419" s="536"/>
      <c r="F419" s="498"/>
      <c r="G419" s="536"/>
      <c r="H419" s="498"/>
      <c r="I419" s="536"/>
      <c r="J419" s="498"/>
      <c r="K419" s="536"/>
      <c r="L419" s="498"/>
      <c r="M419" s="536"/>
      <c r="N419" s="497"/>
      <c r="O419" s="536"/>
      <c r="P419" s="498"/>
      <c r="Q419" s="536"/>
      <c r="R419" s="1904"/>
      <c r="S419" s="536"/>
    </row>
    <row r="420" spans="1:19">
      <c r="A420" s="582"/>
      <c r="B420" s="582"/>
      <c r="C420" s="526">
        <v>0</v>
      </c>
      <c r="D420" s="494"/>
      <c r="E420" s="536"/>
      <c r="F420" s="498"/>
      <c r="G420" s="536"/>
      <c r="H420" s="498"/>
      <c r="I420" s="536"/>
      <c r="J420" s="498"/>
      <c r="K420" s="536"/>
      <c r="L420" s="498"/>
      <c r="M420" s="536"/>
      <c r="N420" s="497"/>
      <c r="O420" s="536"/>
      <c r="P420" s="498"/>
      <c r="Q420" s="536"/>
      <c r="R420" s="1904"/>
      <c r="S420" s="536"/>
    </row>
    <row r="421" spans="1:19" s="495" customFormat="1" ht="15">
      <c r="B421" s="493" t="s">
        <v>499</v>
      </c>
      <c r="C421" s="493">
        <v>0</v>
      </c>
      <c r="D421" s="502"/>
      <c r="E421" s="496">
        <v>857381524</v>
      </c>
      <c r="F421" s="505"/>
      <c r="G421" s="505">
        <v>2357189900</v>
      </c>
      <c r="H421" s="505"/>
      <c r="I421" s="2119">
        <v>131850232</v>
      </c>
      <c r="J421" s="503"/>
      <c r="K421" s="2119">
        <v>0</v>
      </c>
      <c r="L421" s="505"/>
      <c r="M421" s="461">
        <v>0</v>
      </c>
      <c r="N421" s="497"/>
      <c r="O421" s="2118">
        <v>2612654679</v>
      </c>
      <c r="P421" s="505"/>
      <c r="Q421" s="497">
        <f t="shared" ref="Q421:Q429" si="20">ROUND(+SUM(E421)+SUM(G421)-SUM(I421)+SUM(K421) +SUM(M421)-SUM(O421),0)</f>
        <v>470066513</v>
      </c>
      <c r="R421" s="1901"/>
      <c r="S421" s="2118">
        <v>2612655079</v>
      </c>
    </row>
    <row r="422" spans="1:19" s="512" customFormat="1" ht="15.6">
      <c r="A422" s="516"/>
      <c r="B422" s="493" t="s">
        <v>480</v>
      </c>
      <c r="C422" s="493">
        <v>0</v>
      </c>
      <c r="D422" s="517"/>
      <c r="E422" s="514">
        <v>750000</v>
      </c>
      <c r="F422" s="510"/>
      <c r="G422" s="578">
        <v>750000</v>
      </c>
      <c r="H422" s="510"/>
      <c r="I422" s="2119">
        <v>750000</v>
      </c>
      <c r="J422" s="503"/>
      <c r="K422" s="2119">
        <v>0</v>
      </c>
      <c r="L422" s="510"/>
      <c r="M422" s="461">
        <v>0</v>
      </c>
      <c r="N422" s="497"/>
      <c r="O422" s="2118">
        <v>0</v>
      </c>
      <c r="P422" s="507"/>
      <c r="Q422" s="497">
        <f t="shared" si="20"/>
        <v>750000</v>
      </c>
      <c r="R422" s="1903"/>
      <c r="S422" s="2118">
        <v>0</v>
      </c>
    </row>
    <row r="423" spans="1:19" s="512" customFormat="1" ht="15.6">
      <c r="A423" s="516"/>
      <c r="B423" s="493" t="s">
        <v>394</v>
      </c>
      <c r="C423" s="493">
        <v>0</v>
      </c>
      <c r="D423" s="494"/>
      <c r="E423" s="496">
        <v>385628696</v>
      </c>
      <c r="F423" s="498"/>
      <c r="G423" s="567">
        <v>0</v>
      </c>
      <c r="H423" s="498"/>
      <c r="I423" s="504">
        <v>0</v>
      </c>
      <c r="J423" s="503"/>
      <c r="K423" s="2119">
        <v>-76125000</v>
      </c>
      <c r="L423" s="498"/>
      <c r="M423" s="461">
        <v>0</v>
      </c>
      <c r="N423" s="497"/>
      <c r="O423" s="2118">
        <v>31542548</v>
      </c>
      <c r="P423" s="498"/>
      <c r="Q423" s="497">
        <f t="shared" si="20"/>
        <v>277961148</v>
      </c>
      <c r="R423" s="1905"/>
      <c r="S423" s="2118">
        <v>31542548</v>
      </c>
    </row>
    <row r="424" spans="1:19" s="512" customFormat="1" ht="15.6">
      <c r="A424" s="516"/>
      <c r="B424" s="493" t="s">
        <v>398</v>
      </c>
      <c r="C424" s="493">
        <v>0</v>
      </c>
      <c r="D424" s="474"/>
      <c r="E424" s="521">
        <v>76934245</v>
      </c>
      <c r="F424" s="520"/>
      <c r="G424" s="571">
        <v>0</v>
      </c>
      <c r="H424" s="520"/>
      <c r="I424" s="504">
        <v>0</v>
      </c>
      <c r="J424" s="503"/>
      <c r="K424" s="2119">
        <v>0</v>
      </c>
      <c r="L424" s="520"/>
      <c r="M424" s="461">
        <v>0</v>
      </c>
      <c r="N424" s="497"/>
      <c r="O424" s="2118">
        <v>19020301</v>
      </c>
      <c r="P424" s="520"/>
      <c r="Q424" s="497">
        <f t="shared" si="20"/>
        <v>57913944</v>
      </c>
      <c r="R424" s="1904"/>
      <c r="S424" s="2118">
        <v>19020301</v>
      </c>
    </row>
    <row r="425" spans="1:19" s="512" customFormat="1" ht="15.6">
      <c r="A425" s="516"/>
      <c r="B425" s="493" t="s">
        <v>489</v>
      </c>
      <c r="C425" s="493">
        <v>0</v>
      </c>
      <c r="D425" s="474"/>
      <c r="E425" s="521">
        <v>0</v>
      </c>
      <c r="F425" s="520"/>
      <c r="G425" s="463">
        <v>0</v>
      </c>
      <c r="H425" s="520"/>
      <c r="I425" s="1022">
        <v>0</v>
      </c>
      <c r="J425" s="503"/>
      <c r="K425" s="2119">
        <v>10000000</v>
      </c>
      <c r="L425" s="520"/>
      <c r="M425" s="461">
        <v>0</v>
      </c>
      <c r="N425" s="497"/>
      <c r="O425" s="2118">
        <v>10000000</v>
      </c>
      <c r="P425" s="520"/>
      <c r="Q425" s="497">
        <f t="shared" si="20"/>
        <v>0</v>
      </c>
      <c r="R425" s="1904"/>
      <c r="S425" s="2118">
        <v>10000000</v>
      </c>
    </row>
    <row r="426" spans="1:19" s="495" customFormat="1" ht="15">
      <c r="B426" s="493" t="s">
        <v>402</v>
      </c>
      <c r="C426" s="493">
        <v>0</v>
      </c>
      <c r="D426" s="502"/>
      <c r="E426" s="463">
        <v>427211673</v>
      </c>
      <c r="F426" s="505"/>
      <c r="G426" s="505">
        <v>513500000</v>
      </c>
      <c r="H426" s="505"/>
      <c r="I426" s="2119">
        <v>427211673</v>
      </c>
      <c r="J426" s="503"/>
      <c r="K426" s="2119">
        <v>0</v>
      </c>
      <c r="L426" s="505"/>
      <c r="M426" s="461">
        <v>0</v>
      </c>
      <c r="N426" s="497"/>
      <c r="O426" s="2118">
        <v>277815605</v>
      </c>
      <c r="P426" s="505"/>
      <c r="Q426" s="497">
        <f t="shared" si="20"/>
        <v>235684395</v>
      </c>
      <c r="R426" s="1901"/>
      <c r="S426" s="2118">
        <v>277815605</v>
      </c>
    </row>
    <row r="427" spans="1:19" s="495" customFormat="1" ht="15">
      <c r="B427" s="493" t="s">
        <v>361</v>
      </c>
      <c r="C427" s="493">
        <v>0</v>
      </c>
      <c r="D427" s="474"/>
      <c r="E427" s="521">
        <v>5435000</v>
      </c>
      <c r="F427" s="520"/>
      <c r="G427" s="567">
        <v>0</v>
      </c>
      <c r="H427" s="520"/>
      <c r="I427" s="1022">
        <v>0</v>
      </c>
      <c r="J427" s="503"/>
      <c r="K427" s="2119">
        <v>44125000</v>
      </c>
      <c r="L427" s="520"/>
      <c r="M427" s="461">
        <v>0</v>
      </c>
      <c r="N427" s="497"/>
      <c r="O427" s="2118">
        <v>37257231</v>
      </c>
      <c r="P427" s="520"/>
      <c r="Q427" s="497">
        <f t="shared" si="20"/>
        <v>12302769</v>
      </c>
      <c r="R427" s="1904"/>
      <c r="S427" s="2118">
        <v>37257231</v>
      </c>
    </row>
    <row r="428" spans="1:19" s="475" customFormat="1" ht="15">
      <c r="B428" s="493" t="s">
        <v>370</v>
      </c>
      <c r="C428" s="493">
        <v>0</v>
      </c>
      <c r="D428" s="474"/>
      <c r="E428" s="519">
        <v>17730690</v>
      </c>
      <c r="F428" s="520"/>
      <c r="G428" s="520">
        <v>10000000</v>
      </c>
      <c r="H428" s="520"/>
      <c r="I428" s="2119">
        <v>7605364</v>
      </c>
      <c r="J428" s="503"/>
      <c r="K428" s="2119">
        <v>22000000</v>
      </c>
      <c r="L428" s="520"/>
      <c r="M428" s="461">
        <v>0</v>
      </c>
      <c r="N428" s="497"/>
      <c r="O428" s="2118">
        <v>14420215</v>
      </c>
      <c r="P428" s="520"/>
      <c r="Q428" s="497">
        <f t="shared" si="20"/>
        <v>27705111</v>
      </c>
      <c r="R428" s="1904"/>
      <c r="S428" s="2118">
        <v>14420215</v>
      </c>
    </row>
    <row r="429" spans="1:19" s="475" customFormat="1" ht="15">
      <c r="B429" s="493" t="s">
        <v>500</v>
      </c>
      <c r="C429" s="493">
        <v>0</v>
      </c>
      <c r="D429" s="474"/>
      <c r="E429" s="1909">
        <v>419476122</v>
      </c>
      <c r="F429" s="520"/>
      <c r="G429" s="1907">
        <v>50000000</v>
      </c>
      <c r="H429" s="520"/>
      <c r="I429" s="504">
        <v>0</v>
      </c>
      <c r="J429" s="503"/>
      <c r="K429" s="2119">
        <v>0</v>
      </c>
      <c r="L429" s="520"/>
      <c r="M429" s="461">
        <v>0</v>
      </c>
      <c r="N429" s="497"/>
      <c r="O429" s="2118">
        <v>7078220</v>
      </c>
      <c r="P429" s="520"/>
      <c r="Q429" s="497">
        <f t="shared" si="20"/>
        <v>462397902</v>
      </c>
      <c r="R429" s="1904"/>
      <c r="S429" s="2118">
        <v>7078220</v>
      </c>
    </row>
    <row r="430" spans="1:19">
      <c r="A430" s="582"/>
      <c r="B430" s="582" t="s">
        <v>501</v>
      </c>
      <c r="C430" s="526" t="s">
        <v>6</v>
      </c>
      <c r="D430" s="494"/>
      <c r="E430" s="534">
        <f>ROUND(SUM(E421:E429),0)</f>
        <v>2190547950</v>
      </c>
      <c r="F430" s="498"/>
      <c r="G430" s="534">
        <f>ROUND(SUM(G421:G429),0)</f>
        <v>2931439900</v>
      </c>
      <c r="H430" s="498"/>
      <c r="I430" s="534">
        <f>ROUND(SUM(I421:I429),0)</f>
        <v>567417269</v>
      </c>
      <c r="J430" s="498"/>
      <c r="K430" s="534">
        <f>ROUND(SUM(K421:K429),0)</f>
        <v>0</v>
      </c>
      <c r="L430" s="498"/>
      <c r="M430" s="534">
        <f>ROUND(SUM(M421:M429),0)</f>
        <v>0</v>
      </c>
      <c r="N430" s="497"/>
      <c r="O430" s="534">
        <f t="shared" ref="O430" si="21">ROUND(SUM(O421:O429),0)</f>
        <v>3009788799</v>
      </c>
      <c r="P430" s="498"/>
      <c r="Q430" s="535">
        <f>ROUND(+SUM(E430)+SUM(G430)-SUM(I430)+SUM(K430) +SUM(M430)-SUM(O430),0)</f>
        <v>1544781782</v>
      </c>
      <c r="R430" s="1904"/>
      <c r="S430" s="534">
        <f>ROUND(SUM(S421:S429),0)</f>
        <v>3009789199</v>
      </c>
    </row>
    <row r="431" spans="1:19">
      <c r="A431" s="582"/>
      <c r="B431" s="582"/>
      <c r="C431" s="526">
        <v>0</v>
      </c>
      <c r="D431" s="494"/>
      <c r="E431" s="536"/>
      <c r="F431" s="498"/>
      <c r="G431" s="536"/>
      <c r="H431" s="498"/>
      <c r="I431" s="536"/>
      <c r="J431" s="498"/>
      <c r="K431" s="536"/>
      <c r="L431" s="498"/>
      <c r="M431" s="536"/>
      <c r="N431" s="497"/>
      <c r="O431" s="536"/>
      <c r="P431" s="498"/>
      <c r="Q431" s="536"/>
      <c r="R431" s="1904"/>
      <c r="S431" s="536"/>
    </row>
    <row r="432" spans="1:19" s="475" customFormat="1" ht="16.2" thickBot="1">
      <c r="A432" s="533"/>
      <c r="B432" s="533" t="s">
        <v>2069</v>
      </c>
      <c r="C432" s="493" t="s">
        <v>6</v>
      </c>
      <c r="D432" s="494"/>
      <c r="E432" s="583">
        <f>ROUND(SUM(E412+E417+E430),0)</f>
        <v>2196599611</v>
      </c>
      <c r="F432" s="498"/>
      <c r="G432" s="583">
        <f>ROUND(SUM(G412+G417+G430),0)</f>
        <v>3040004900</v>
      </c>
      <c r="H432" s="498"/>
      <c r="I432" s="583">
        <f>ROUND(SUM(I412+I417+I430),0)</f>
        <v>568802350</v>
      </c>
      <c r="J432" s="498"/>
      <c r="K432" s="583">
        <f>ROUND(SUM(K412+K417+K430),0)</f>
        <v>1724124</v>
      </c>
      <c r="L432" s="498"/>
      <c r="M432" s="583">
        <f>ROUND(SUM(M412+M417+M430),0)</f>
        <v>0</v>
      </c>
      <c r="N432" s="497"/>
      <c r="O432" s="583">
        <f t="shared" ref="O432" si="22">ROUND(SUM(O412+O417+O430),0)</f>
        <v>3117875825</v>
      </c>
      <c r="P432" s="498"/>
      <c r="Q432" s="576">
        <f>ROUND(+SUM(E432)+SUM(G432)-SUM(I432)+SUM(K432) +SUM(M432)-SUM(O432),0)</f>
        <v>1551650460</v>
      </c>
      <c r="R432" s="1904"/>
      <c r="S432" s="583">
        <f>ROUND(SUM(S412+S417+S430),0)</f>
        <v>3117876893</v>
      </c>
    </row>
    <row r="433" spans="1:19" s="475" customFormat="1" ht="16.2" thickTop="1">
      <c r="A433" s="533"/>
      <c r="B433" s="533"/>
      <c r="C433" s="493"/>
      <c r="D433" s="494"/>
      <c r="E433" s="584"/>
      <c r="F433" s="498"/>
      <c r="G433" s="584"/>
      <c r="H433" s="498"/>
      <c r="I433" s="584"/>
      <c r="J433" s="498"/>
      <c r="K433" s="585"/>
      <c r="L433" s="498"/>
      <c r="M433" s="584"/>
      <c r="N433" s="497"/>
      <c r="O433" s="584"/>
      <c r="P433" s="498"/>
      <c r="Q433" s="584"/>
      <c r="R433" s="1904"/>
      <c r="S433" s="584"/>
    </row>
    <row r="434" spans="1:19">
      <c r="E434" s="586"/>
      <c r="F434" s="525"/>
      <c r="G434" s="587"/>
      <c r="H434" s="525"/>
      <c r="I434" s="586"/>
      <c r="J434" s="525"/>
      <c r="K434" s="586"/>
      <c r="L434" s="525"/>
      <c r="M434" s="586"/>
      <c r="N434" s="497"/>
      <c r="O434" s="586"/>
      <c r="P434" s="525"/>
      <c r="Q434" s="586"/>
      <c r="R434" s="1904"/>
      <c r="S434" s="586"/>
    </row>
    <row r="435" spans="1:19" s="475" customFormat="1" ht="16.2" thickBot="1">
      <c r="A435" s="473" t="s">
        <v>303</v>
      </c>
      <c r="C435" s="1716" t="s">
        <v>6</v>
      </c>
      <c r="D435" s="494"/>
      <c r="E435" s="575">
        <f>ROUND(SUM(E432+E407+E348),0)</f>
        <v>364029332342</v>
      </c>
      <c r="F435" s="498"/>
      <c r="G435" s="575">
        <f>ROUND(SUM(G432+G407+G348),0)</f>
        <v>271438817378</v>
      </c>
      <c r="H435" s="498"/>
      <c r="I435" s="575">
        <f>ROUND(SUM(I432+I407+I348),0)</f>
        <v>96762573567</v>
      </c>
      <c r="J435" s="498"/>
      <c r="K435" s="575">
        <f>ROUND(SUM(K432+K407+K348),0)</f>
        <v>0</v>
      </c>
      <c r="L435" s="498"/>
      <c r="M435" s="575">
        <f>ROUND(SUM(M432+M407+M348),0)</f>
        <v>732673655</v>
      </c>
      <c r="N435" s="497"/>
      <c r="O435" s="575">
        <f>ROUND(SUM(O432+O407+O348),0)</f>
        <v>166147418883</v>
      </c>
      <c r="P435" s="498"/>
      <c r="Q435" s="576">
        <f>ROUND(SUM(Q348+Q407+Q432),0)</f>
        <v>373290830925</v>
      </c>
      <c r="R435" s="1904"/>
      <c r="S435" s="575">
        <f>ROUND(SUM(S432+S407+S348),0)</f>
        <v>166303738308</v>
      </c>
    </row>
    <row r="436" spans="1:19" ht="18" thickTop="1"/>
    <row r="452" spans="1:19">
      <c r="A452" s="1997" t="s">
        <v>270</v>
      </c>
      <c r="B452" s="2323" t="s">
        <v>305</v>
      </c>
      <c r="C452" s="2323"/>
      <c r="D452" s="2323"/>
      <c r="E452" s="2323"/>
      <c r="F452" s="2323"/>
      <c r="G452" s="2323"/>
      <c r="H452" s="2323"/>
      <c r="I452" s="2323"/>
      <c r="J452" s="2323"/>
      <c r="K452" s="2323"/>
      <c r="L452" s="2323"/>
      <c r="M452" s="2323"/>
      <c r="N452" s="2323"/>
      <c r="O452" s="2323"/>
      <c r="P452" s="2323"/>
      <c r="Q452" s="2323"/>
      <c r="R452" s="2323"/>
      <c r="S452" s="2323"/>
    </row>
    <row r="453" spans="1:19">
      <c r="A453" s="1997" t="s">
        <v>304</v>
      </c>
      <c r="B453" s="2323" t="s">
        <v>307</v>
      </c>
      <c r="C453" s="2323"/>
      <c r="D453" s="2323"/>
      <c r="E453" s="2323"/>
      <c r="F453" s="2323"/>
      <c r="G453" s="2323"/>
      <c r="H453" s="2323"/>
      <c r="I453" s="2323"/>
      <c r="J453" s="2323"/>
      <c r="K453" s="2323"/>
      <c r="L453" s="2323"/>
      <c r="M453" s="2323"/>
      <c r="N453" s="2323"/>
      <c r="O453" s="2323"/>
      <c r="P453" s="2323"/>
      <c r="Q453" s="2323"/>
      <c r="R453" s="2323"/>
      <c r="S453" s="2323"/>
    </row>
  </sheetData>
  <mergeCells count="38">
    <mergeCell ref="B166:S166"/>
    <mergeCell ref="A3:H3"/>
    <mergeCell ref="A4:H4"/>
    <mergeCell ref="A5:H5"/>
    <mergeCell ref="A6:H6"/>
    <mergeCell ref="B86:S86"/>
    <mergeCell ref="A87:H87"/>
    <mergeCell ref="A88:H88"/>
    <mergeCell ref="A89:H89"/>
    <mergeCell ref="A90:H90"/>
    <mergeCell ref="B84:W84"/>
    <mergeCell ref="B85:S85"/>
    <mergeCell ref="B164:W164"/>
    <mergeCell ref="B165:S165"/>
    <mergeCell ref="B310:S310"/>
    <mergeCell ref="A167:H167"/>
    <mergeCell ref="A168:H168"/>
    <mergeCell ref="A169:H169"/>
    <mergeCell ref="A170:H170"/>
    <mergeCell ref="B237:S237"/>
    <mergeCell ref="A238:H238"/>
    <mergeCell ref="A239:H239"/>
    <mergeCell ref="A240:H240"/>
    <mergeCell ref="A241:H241"/>
    <mergeCell ref="B236:S236"/>
    <mergeCell ref="B309:S309"/>
    <mergeCell ref="B453:S453"/>
    <mergeCell ref="A311:H311"/>
    <mergeCell ref="A312:H312"/>
    <mergeCell ref="A313:H313"/>
    <mergeCell ref="A314:H314"/>
    <mergeCell ref="B383:S383"/>
    <mergeCell ref="A384:H384"/>
    <mergeCell ref="A385:H385"/>
    <mergeCell ref="A386:H386"/>
    <mergeCell ref="A387:H387"/>
    <mergeCell ref="B382:S382"/>
    <mergeCell ref="B452:S452"/>
  </mergeCells>
  <printOptions horizontalCentered="1"/>
  <pageMargins left="0.4" right="0.5" top="0.95" bottom="0.25" header="0.3" footer="0.25"/>
  <pageSetup scale="40" firstPageNumber="81" fitToHeight="0" orientation="landscape" useFirstPageNumber="1" r:id="rId1"/>
  <headerFooter scaleWithDoc="0">
    <oddFooter>&amp;R&amp;8&amp;P</oddFooter>
  </headerFooter>
  <rowBreaks count="5" manualBreakCount="5">
    <brk id="86" max="18" man="1"/>
    <brk id="166" max="18" man="1"/>
    <brk id="237" max="18" man="1"/>
    <brk id="310" max="18" man="1"/>
    <brk id="383" max="1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
  <sheetViews>
    <sheetView showGridLines="0" showOutlineSymbols="0" zoomScale="80" zoomScaleNormal="80" workbookViewId="0"/>
  </sheetViews>
  <sheetFormatPr defaultColWidth="9.6328125" defaultRowHeight="15"/>
  <cols>
    <col min="1" max="1" width="57.453125" style="248" customWidth="1"/>
    <col min="2" max="2" width="3.36328125" style="248" customWidth="1"/>
    <col min="3" max="3" width="18.54296875" style="248" customWidth="1"/>
    <col min="4" max="4" width="3.36328125" style="248" customWidth="1"/>
    <col min="5" max="5" width="18.453125" style="248" customWidth="1"/>
    <col min="6" max="6" width="3.36328125" style="248" customWidth="1"/>
    <col min="7" max="7" width="18.54296875" style="248" bestFit="1" customWidth="1"/>
    <col min="8" max="8" width="3.36328125" style="248" customWidth="1"/>
    <col min="9" max="9" width="18.54296875" style="248" customWidth="1"/>
    <col min="10" max="16384" width="9.6328125" style="248"/>
  </cols>
  <sheetData>
    <row r="1" spans="1:10">
      <c r="A1" s="1959" t="s">
        <v>2364</v>
      </c>
      <c r="G1" s="2140"/>
    </row>
    <row r="2" spans="1:10">
      <c r="G2" s="2141"/>
    </row>
    <row r="3" spans="1:10" ht="17.399999999999999">
      <c r="A3" s="42" t="s">
        <v>0</v>
      </c>
      <c r="B3" s="2142"/>
      <c r="C3" s="2142"/>
      <c r="D3" s="2142"/>
      <c r="E3" s="2142"/>
      <c r="F3" s="2142"/>
      <c r="G3" s="2143"/>
      <c r="H3" s="2142"/>
      <c r="I3" s="588"/>
    </row>
    <row r="4" spans="1:10" ht="17.399999999999999">
      <c r="A4" s="42" t="s">
        <v>1</v>
      </c>
      <c r="B4" s="2144"/>
      <c r="C4" s="2144"/>
      <c r="D4" s="2144"/>
      <c r="E4" s="2144"/>
      <c r="F4" s="2144"/>
      <c r="G4" s="2143"/>
      <c r="H4" s="2144"/>
      <c r="I4" s="589" t="s">
        <v>502</v>
      </c>
    </row>
    <row r="5" spans="1:10" ht="17.399999999999999">
      <c r="A5" s="2330" t="s">
        <v>506</v>
      </c>
      <c r="B5" s="2331"/>
      <c r="C5" s="2331"/>
      <c r="D5" s="2331"/>
      <c r="E5" s="2331"/>
      <c r="F5" s="2331"/>
      <c r="G5" s="2331"/>
      <c r="H5" s="2331"/>
      <c r="I5" s="92" t="s">
        <v>6</v>
      </c>
    </row>
    <row r="6" spans="1:10" ht="17.399999999999999">
      <c r="A6" s="590" t="s">
        <v>2427</v>
      </c>
      <c r="B6" s="2144"/>
      <c r="C6" s="2144"/>
      <c r="D6" s="2144"/>
      <c r="E6" s="2144"/>
      <c r="F6" s="2144"/>
      <c r="G6" s="2143"/>
      <c r="H6" s="2144"/>
      <c r="I6" s="92"/>
    </row>
    <row r="7" spans="1:10" ht="17.399999999999999">
      <c r="A7" s="7" t="s">
        <v>4</v>
      </c>
      <c r="B7" s="2144"/>
      <c r="C7" s="2144"/>
      <c r="D7" s="2144"/>
      <c r="E7" s="2144"/>
      <c r="F7" s="2144"/>
      <c r="G7" s="2143"/>
      <c r="H7" s="2144"/>
      <c r="I7" s="92"/>
    </row>
    <row r="8" spans="1:10" ht="17.399999999999999">
      <c r="A8" s="7"/>
      <c r="B8" s="92"/>
      <c r="C8" s="92"/>
      <c r="D8" s="92"/>
      <c r="E8" s="92"/>
      <c r="F8" s="92"/>
      <c r="G8" s="2140"/>
      <c r="H8" s="92"/>
      <c r="I8" s="92"/>
    </row>
    <row r="9" spans="1:10" ht="15.6">
      <c r="A9" s="588"/>
      <c r="B9" s="92"/>
      <c r="C9" s="591" t="s">
        <v>507</v>
      </c>
      <c r="D9" s="99"/>
      <c r="E9" s="99"/>
      <c r="F9" s="99"/>
      <c r="G9" s="2145"/>
      <c r="H9" s="99"/>
      <c r="I9" s="591" t="s">
        <v>507</v>
      </c>
    </row>
    <row r="10" spans="1:10" ht="15.6">
      <c r="A10" s="588"/>
      <c r="B10" s="92"/>
      <c r="C10" s="592" t="s">
        <v>2455</v>
      </c>
      <c r="D10" s="99"/>
      <c r="E10" s="591" t="s">
        <v>508</v>
      </c>
      <c r="F10" s="99"/>
      <c r="G10" s="1955" t="s">
        <v>509</v>
      </c>
      <c r="H10" s="99"/>
      <c r="I10" s="593" t="s">
        <v>2456</v>
      </c>
    </row>
    <row r="11" spans="1:10">
      <c r="A11" s="588"/>
      <c r="B11" s="92"/>
      <c r="C11" s="2146"/>
      <c r="D11" s="2144"/>
      <c r="E11" s="2147"/>
      <c r="F11" s="2144"/>
      <c r="G11" s="2148"/>
      <c r="H11" s="2144"/>
      <c r="I11" s="2147"/>
    </row>
    <row r="12" spans="1:10" ht="15.6">
      <c r="A12" s="2149" t="s">
        <v>310</v>
      </c>
      <c r="B12" s="92"/>
      <c r="C12" s="596"/>
      <c r="D12" s="92"/>
      <c r="E12" s="596"/>
      <c r="F12" s="92"/>
      <c r="G12" s="1957"/>
      <c r="H12" s="92"/>
      <c r="I12" s="596"/>
    </row>
    <row r="13" spans="1:10">
      <c r="A13" s="2151" t="s">
        <v>2499</v>
      </c>
      <c r="B13" s="92" t="s">
        <v>6</v>
      </c>
      <c r="C13" s="1018">
        <v>11876</v>
      </c>
      <c r="D13" s="2023"/>
      <c r="E13" s="2152">
        <v>0</v>
      </c>
      <c r="F13" s="2023"/>
      <c r="G13" s="2153">
        <v>0</v>
      </c>
      <c r="H13" s="1288"/>
      <c r="I13" s="1018">
        <f>ROUND(SUM(C13+E13)-SUM(G13),0)</f>
        <v>11876</v>
      </c>
    </row>
    <row r="14" spans="1:10" ht="15.6">
      <c r="A14" s="2154" t="s">
        <v>2500</v>
      </c>
      <c r="B14" s="92" t="s">
        <v>6</v>
      </c>
      <c r="C14" s="1958">
        <f>ROUND(SUM(C13:C13),0)</f>
        <v>11876</v>
      </c>
      <c r="D14" s="2023" t="s">
        <v>6</v>
      </c>
      <c r="E14" s="2155">
        <f>ROUND(SUM(E13:E13),0)</f>
        <v>0</v>
      </c>
      <c r="F14" s="2023" t="s">
        <v>6</v>
      </c>
      <c r="G14" s="2156">
        <f>ROUND(SUM(G13:G13),0)</f>
        <v>0</v>
      </c>
      <c r="H14" s="2023" t="s">
        <v>6</v>
      </c>
      <c r="I14" s="2157">
        <f>ROUND(SUM(I13:I13),0)</f>
        <v>11876</v>
      </c>
      <c r="J14" s="595"/>
    </row>
    <row r="15" spans="1:10" ht="18" customHeight="1">
      <c r="A15" s="2158"/>
      <c r="B15" s="92" t="s">
        <v>6</v>
      </c>
      <c r="C15" s="2159"/>
      <c r="D15" s="2023"/>
      <c r="E15" s="2160"/>
      <c r="F15" s="2023"/>
      <c r="G15" s="2161"/>
      <c r="H15" s="2023"/>
      <c r="I15" s="2159"/>
      <c r="J15" s="591"/>
    </row>
    <row r="16" spans="1:10" ht="15.6">
      <c r="A16" s="588"/>
      <c r="B16" s="92" t="s">
        <v>6</v>
      </c>
      <c r="C16" s="2162"/>
      <c r="D16" s="2023"/>
      <c r="E16" s="2162"/>
      <c r="F16" s="2023"/>
      <c r="G16" s="2163"/>
      <c r="H16" s="1288"/>
      <c r="I16" s="2162"/>
      <c r="J16" s="595"/>
    </row>
    <row r="17" spans="1:11" ht="15.6">
      <c r="A17" s="2149" t="s">
        <v>510</v>
      </c>
      <c r="B17" s="92" t="s">
        <v>6</v>
      </c>
      <c r="C17" s="1288"/>
      <c r="D17" s="2023"/>
      <c r="E17" s="1288"/>
      <c r="F17" s="2023"/>
      <c r="G17" s="2164"/>
      <c r="H17" s="1288"/>
      <c r="I17" s="1288"/>
      <c r="J17" s="595"/>
    </row>
    <row r="18" spans="1:11" ht="15.6">
      <c r="A18" s="2150" t="s">
        <v>2501</v>
      </c>
      <c r="B18" s="597" t="s">
        <v>272</v>
      </c>
      <c r="C18" s="2165">
        <v>9000</v>
      </c>
      <c r="D18" s="1288"/>
      <c r="E18" s="2166">
        <v>0</v>
      </c>
      <c r="F18" s="1288"/>
      <c r="G18" s="2167">
        <v>0</v>
      </c>
      <c r="H18" s="1288"/>
      <c r="I18" s="1288">
        <f>ROUND(SUM(C18+E18)-SUM(G18),0)</f>
        <v>9000</v>
      </c>
      <c r="J18" s="595"/>
    </row>
    <row r="19" spans="1:11" ht="15.6">
      <c r="A19" s="2168" t="s">
        <v>2502</v>
      </c>
      <c r="B19" s="599" t="s">
        <v>6</v>
      </c>
      <c r="C19" s="2169">
        <f>ROUND(SUM(+C18),0)</f>
        <v>9000</v>
      </c>
      <c r="D19" s="1288" t="s">
        <v>6</v>
      </c>
      <c r="E19" s="2155">
        <f>ROUND(SUM(E18:E18),0)</f>
        <v>0</v>
      </c>
      <c r="F19" s="1288" t="s">
        <v>6</v>
      </c>
      <c r="G19" s="2170">
        <f>ROUND(SUM(G18:G18),0)</f>
        <v>0</v>
      </c>
      <c r="H19" s="1288" t="s">
        <v>6</v>
      </c>
      <c r="I19" s="2157">
        <f>ROUND(SUM(I18:I18),0)</f>
        <v>9000</v>
      </c>
      <c r="J19" s="595"/>
    </row>
    <row r="20" spans="1:11" ht="18" customHeight="1">
      <c r="A20" s="2144"/>
      <c r="B20" s="92" t="s">
        <v>6</v>
      </c>
      <c r="C20" s="2159"/>
      <c r="D20" s="2023"/>
      <c r="E20" s="2160"/>
      <c r="F20" s="2023"/>
      <c r="G20" s="2171"/>
      <c r="H20" s="2023"/>
      <c r="I20" s="2159"/>
      <c r="J20" s="591"/>
    </row>
    <row r="21" spans="1:11" ht="15.6">
      <c r="A21" s="588"/>
      <c r="B21" s="92" t="s">
        <v>6</v>
      </c>
      <c r="C21" s="2162"/>
      <c r="D21" s="1288"/>
      <c r="E21" s="2172"/>
      <c r="F21" s="1288"/>
      <c r="G21" s="1968"/>
      <c r="H21" s="1288"/>
      <c r="I21" s="2162"/>
      <c r="J21" s="595"/>
    </row>
    <row r="22" spans="1:11" ht="15.6">
      <c r="A22" s="99" t="s">
        <v>511</v>
      </c>
      <c r="B22" s="92" t="s">
        <v>6</v>
      </c>
      <c r="C22" s="1288"/>
      <c r="D22" s="1288"/>
      <c r="E22" s="2023"/>
      <c r="F22" s="1288"/>
      <c r="G22" s="2173"/>
      <c r="H22" s="1288"/>
      <c r="I22" s="1288"/>
      <c r="J22" s="595"/>
    </row>
    <row r="23" spans="1:11" ht="15.6">
      <c r="A23" s="2150" t="s">
        <v>2503</v>
      </c>
      <c r="B23" s="92" t="s">
        <v>6</v>
      </c>
      <c r="C23" s="1288">
        <v>17299</v>
      </c>
      <c r="D23" s="1288"/>
      <c r="E23" s="2166">
        <v>150</v>
      </c>
      <c r="F23" s="1288"/>
      <c r="G23" s="2167">
        <v>0</v>
      </c>
      <c r="H23" s="1288"/>
      <c r="I23" s="1288">
        <f>ROUND(SUM(C23+E23)-SUM(G23),0)</f>
        <v>17449</v>
      </c>
      <c r="J23" s="591"/>
    </row>
    <row r="24" spans="1:11" ht="15.6">
      <c r="A24" s="2174" t="s">
        <v>2504</v>
      </c>
      <c r="B24" s="599" t="s">
        <v>272</v>
      </c>
      <c r="C24" s="1288">
        <v>923</v>
      </c>
      <c r="D24" s="1288"/>
      <c r="E24" s="185">
        <v>0</v>
      </c>
      <c r="F24" s="2175"/>
      <c r="G24" s="1956">
        <v>0</v>
      </c>
      <c r="H24" s="1288"/>
      <c r="I24" s="506">
        <f>ROUND(SUM(C24+E24)-SUM(G24),0)</f>
        <v>923</v>
      </c>
      <c r="J24" s="595"/>
    </row>
    <row r="25" spans="1:11" ht="15.6">
      <c r="A25" s="2176" t="s">
        <v>2505</v>
      </c>
      <c r="B25" s="599" t="s">
        <v>6</v>
      </c>
      <c r="C25" s="506">
        <v>23284</v>
      </c>
      <c r="D25" s="506"/>
      <c r="E25" s="185">
        <v>20</v>
      </c>
      <c r="F25" s="2137"/>
      <c r="G25" s="1956">
        <v>0</v>
      </c>
      <c r="H25" s="506"/>
      <c r="I25" s="506">
        <f>ROUND(SUM(C25+E25)-SUM(G25),0)</f>
        <v>23304</v>
      </c>
      <c r="J25" s="595"/>
    </row>
    <row r="26" spans="1:11" ht="15.6">
      <c r="A26" s="2150" t="s">
        <v>2506</v>
      </c>
      <c r="B26" s="599" t="s">
        <v>272</v>
      </c>
      <c r="C26" s="506">
        <v>156138</v>
      </c>
      <c r="D26" s="506"/>
      <c r="E26" s="1291">
        <v>0</v>
      </c>
      <c r="F26" s="506"/>
      <c r="G26" s="2177">
        <v>100</v>
      </c>
      <c r="H26" s="506"/>
      <c r="I26" s="506">
        <f>ROUND(SUM(C26+E26)-SUM(G26),0)</f>
        <v>156038</v>
      </c>
      <c r="J26" s="595"/>
    </row>
    <row r="27" spans="1:11" ht="15.6">
      <c r="A27" s="2168" t="s">
        <v>2507</v>
      </c>
      <c r="B27" s="599" t="s">
        <v>6</v>
      </c>
      <c r="C27" s="2157">
        <f>ROUND(SUM(C23:C26),0)</f>
        <v>197644</v>
      </c>
      <c r="D27" s="2178" t="s">
        <v>6</v>
      </c>
      <c r="E27" s="2179">
        <f>ROUND(SUM(E23:E26),0)</f>
        <v>170</v>
      </c>
      <c r="F27" s="2178" t="s">
        <v>6</v>
      </c>
      <c r="G27" s="2180">
        <f>ROUND(SUM(G23:G26),0)</f>
        <v>100</v>
      </c>
      <c r="H27" s="2178" t="s">
        <v>6</v>
      </c>
      <c r="I27" s="2157">
        <f>ROUND(SUM(I23:I26),0)</f>
        <v>197714</v>
      </c>
      <c r="J27" s="595"/>
    </row>
    <row r="28" spans="1:11" ht="18" customHeight="1">
      <c r="A28" s="2168"/>
      <c r="B28" s="92"/>
      <c r="C28" s="1958"/>
      <c r="D28" s="974"/>
      <c r="E28" s="1958"/>
      <c r="F28" s="974"/>
      <c r="G28" s="1958"/>
      <c r="H28" s="974"/>
      <c r="I28" s="1958"/>
      <c r="J28" s="591"/>
    </row>
    <row r="29" spans="1:11" ht="25.5" customHeight="1" thickBot="1">
      <c r="A29" s="99" t="s">
        <v>1850</v>
      </c>
      <c r="B29" s="92" t="s">
        <v>6</v>
      </c>
      <c r="C29" s="2305">
        <f>ROUND(SUM(C14+C27+C19),0)</f>
        <v>218520</v>
      </c>
      <c r="D29" s="2181"/>
      <c r="E29" s="2305">
        <f>ROUND(SUM(E14+E27+E19),0)</f>
        <v>170</v>
      </c>
      <c r="F29" s="2181"/>
      <c r="G29" s="2306">
        <f>ROUND(SUM(G14+G27+G19),0)</f>
        <v>100</v>
      </c>
      <c r="H29" s="2181"/>
      <c r="I29" s="2305">
        <f>ROUND(SUM(I14+I27+I19),0)</f>
        <v>218590</v>
      </c>
      <c r="J29" s="591"/>
      <c r="K29" s="600"/>
    </row>
    <row r="30" spans="1:11" ht="16.2" thickTop="1">
      <c r="A30" s="601"/>
      <c r="B30" s="602"/>
      <c r="C30" s="588"/>
      <c r="D30" s="602"/>
      <c r="E30" s="588"/>
      <c r="F30" s="602"/>
      <c r="G30" s="601"/>
      <c r="H30" s="602"/>
      <c r="J30" s="595"/>
    </row>
    <row r="31" spans="1:11" ht="15.6">
      <c r="A31" s="2332"/>
      <c r="B31" s="2333"/>
      <c r="C31" s="2333"/>
      <c r="D31" s="602"/>
      <c r="E31" s="588"/>
      <c r="F31" s="602"/>
      <c r="G31" s="601"/>
      <c r="H31" s="602"/>
      <c r="J31" s="595"/>
    </row>
    <row r="32" spans="1:11" ht="12.75" customHeight="1">
      <c r="A32" s="603"/>
      <c r="J32" s="595"/>
    </row>
    <row r="33" spans="1:10" ht="12.75" customHeight="1">
      <c r="A33" s="603"/>
      <c r="C33" s="479"/>
      <c r="J33" s="595"/>
    </row>
    <row r="34" spans="1:10" ht="12.75" customHeight="1">
      <c r="A34" s="603"/>
      <c r="J34" s="588"/>
    </row>
    <row r="35" spans="1:10">
      <c r="H35" s="604"/>
    </row>
    <row r="36" spans="1:10">
      <c r="H36" s="604"/>
    </row>
    <row r="37" spans="1:10">
      <c r="A37" s="479"/>
      <c r="F37" s="605"/>
      <c r="H37" s="604"/>
    </row>
    <row r="38" spans="1:10">
      <c r="F38" s="605"/>
      <c r="H38" s="604"/>
    </row>
    <row r="39" spans="1:10">
      <c r="F39" s="605"/>
      <c r="H39" s="604"/>
    </row>
    <row r="40" spans="1:10">
      <c r="F40" s="605"/>
      <c r="H40" s="604"/>
    </row>
    <row r="41" spans="1:10">
      <c r="F41" s="605"/>
      <c r="H41" s="604"/>
    </row>
    <row r="42" spans="1:10">
      <c r="F42" s="605"/>
      <c r="H42" s="604"/>
    </row>
    <row r="43" spans="1:10">
      <c r="F43" s="605"/>
      <c r="H43" s="604"/>
    </row>
    <row r="44" spans="1:10">
      <c r="F44" s="605"/>
      <c r="H44" s="604"/>
    </row>
    <row r="45" spans="1:10">
      <c r="F45" s="605"/>
      <c r="H45" s="604"/>
    </row>
    <row r="46" spans="1:10">
      <c r="F46" s="605"/>
      <c r="H46" s="604"/>
    </row>
    <row r="47" spans="1:10">
      <c r="F47" s="605"/>
      <c r="H47" s="604"/>
    </row>
    <row r="48" spans="1:10">
      <c r="F48" s="605"/>
      <c r="H48" s="604"/>
    </row>
    <row r="49" spans="6:8">
      <c r="F49" s="605"/>
      <c r="H49" s="604"/>
    </row>
    <row r="50" spans="6:8">
      <c r="F50" s="605"/>
      <c r="H50" s="604"/>
    </row>
    <row r="51" spans="6:8">
      <c r="F51" s="605"/>
      <c r="H51" s="604"/>
    </row>
    <row r="52" spans="6:8">
      <c r="F52" s="605"/>
      <c r="H52" s="604"/>
    </row>
    <row r="53" spans="6:8">
      <c r="F53" s="605"/>
      <c r="H53" s="604"/>
    </row>
    <row r="54" spans="6:8">
      <c r="F54" s="605"/>
      <c r="H54" s="604"/>
    </row>
    <row r="55" spans="6:8">
      <c r="F55" s="605"/>
      <c r="H55" s="604"/>
    </row>
    <row r="56" spans="6:8">
      <c r="F56" s="605"/>
      <c r="H56" s="604"/>
    </row>
    <row r="57" spans="6:8">
      <c r="F57" s="605"/>
      <c r="H57" s="604"/>
    </row>
    <row r="58" spans="6:8">
      <c r="F58" s="605"/>
      <c r="H58" s="604"/>
    </row>
    <row r="59" spans="6:8">
      <c r="F59" s="605"/>
      <c r="H59" s="604"/>
    </row>
    <row r="60" spans="6:8">
      <c r="F60" s="605"/>
      <c r="H60" s="604"/>
    </row>
    <row r="61" spans="6:8">
      <c r="F61" s="605"/>
      <c r="H61" s="604"/>
    </row>
    <row r="62" spans="6:8">
      <c r="F62" s="605"/>
      <c r="H62" s="604"/>
    </row>
    <row r="63" spans="6:8">
      <c r="F63" s="605"/>
      <c r="H63" s="604"/>
    </row>
    <row r="64" spans="6:8">
      <c r="F64" s="605"/>
      <c r="H64" s="604"/>
    </row>
    <row r="65" spans="6:8">
      <c r="F65" s="605"/>
      <c r="H65" s="604"/>
    </row>
    <row r="66" spans="6:8">
      <c r="F66" s="605"/>
      <c r="H66" s="604"/>
    </row>
    <row r="67" spans="6:8">
      <c r="F67" s="605"/>
      <c r="H67" s="604"/>
    </row>
    <row r="68" spans="6:8">
      <c r="F68" s="605"/>
      <c r="H68" s="604"/>
    </row>
    <row r="69" spans="6:8">
      <c r="F69" s="605"/>
      <c r="H69" s="604"/>
    </row>
    <row r="70" spans="6:8">
      <c r="F70" s="605"/>
      <c r="H70" s="604"/>
    </row>
    <row r="71" spans="6:8">
      <c r="F71" s="605"/>
      <c r="H71" s="604"/>
    </row>
    <row r="72" spans="6:8">
      <c r="F72" s="605"/>
      <c r="H72" s="604"/>
    </row>
    <row r="73" spans="6:8">
      <c r="F73" s="605"/>
      <c r="H73" s="604"/>
    </row>
    <row r="74" spans="6:8">
      <c r="F74" s="605"/>
      <c r="H74" s="604"/>
    </row>
    <row r="75" spans="6:8">
      <c r="F75" s="605"/>
      <c r="H75" s="604"/>
    </row>
    <row r="76" spans="6:8">
      <c r="F76" s="605"/>
      <c r="H76" s="604"/>
    </row>
    <row r="77" spans="6:8">
      <c r="F77" s="605"/>
      <c r="H77" s="604"/>
    </row>
    <row r="78" spans="6:8">
      <c r="F78" s="605"/>
      <c r="H78" s="604"/>
    </row>
    <row r="79" spans="6:8">
      <c r="F79" s="605"/>
      <c r="H79" s="604"/>
    </row>
  </sheetData>
  <mergeCells count="2">
    <mergeCell ref="A5:H5"/>
    <mergeCell ref="A31:C31"/>
  </mergeCells>
  <printOptions horizontalCentered="1"/>
  <pageMargins left="1" right="0.5" top="0.75" bottom="0.25" header="0.3" footer="0.25"/>
  <pageSetup scale="70" orientation="landscape" r:id="rId1"/>
  <headerFooter scaleWithDoc="0">
    <oddFooter>&amp;R&amp;8 87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showOutlineSymbols="0" zoomScale="80" zoomScaleNormal="80" workbookViewId="0"/>
  </sheetViews>
  <sheetFormatPr defaultColWidth="9.6328125" defaultRowHeight="15"/>
  <cols>
    <col min="1" max="1" width="57.08984375" style="608" customWidth="1"/>
    <col min="2" max="2" width="3.36328125" style="608" customWidth="1"/>
    <col min="3" max="3" width="18.453125" style="608" customWidth="1"/>
    <col min="4" max="4" width="3.36328125" style="608" customWidth="1"/>
    <col min="5" max="5" width="18.453125" style="608" customWidth="1"/>
    <col min="6" max="6" width="3.36328125" style="608" customWidth="1"/>
    <col min="7" max="7" width="18.54296875" style="608" bestFit="1" customWidth="1"/>
    <col min="8" max="8" width="3.36328125" style="608" customWidth="1"/>
    <col min="9" max="9" width="18.54296875" style="608" customWidth="1"/>
    <col min="10" max="16384" width="9.6328125" style="608"/>
  </cols>
  <sheetData>
    <row r="1" spans="1:10">
      <c r="A1" s="1959" t="s">
        <v>2364</v>
      </c>
      <c r="B1" s="2182"/>
      <c r="C1" s="2182"/>
      <c r="D1" s="2182"/>
      <c r="E1" s="2182"/>
      <c r="F1" s="2182"/>
      <c r="G1" s="2182"/>
      <c r="H1" s="2182"/>
      <c r="I1" s="2182"/>
    </row>
    <row r="2" spans="1:10">
      <c r="A2" s="2182"/>
      <c r="B2" s="2182"/>
      <c r="C2" s="2182"/>
      <c r="D2" s="2182"/>
      <c r="E2" s="2182"/>
      <c r="F2" s="2182"/>
      <c r="G2" s="2182"/>
      <c r="H2" s="2182"/>
      <c r="I2" s="2182"/>
    </row>
    <row r="3" spans="1:10" ht="17.399999999999999">
      <c r="A3" s="606" t="s">
        <v>0</v>
      </c>
      <c r="B3" s="598"/>
      <c r="C3" s="598"/>
      <c r="D3" s="598"/>
      <c r="E3" s="598"/>
      <c r="F3" s="598"/>
      <c r="G3" s="598"/>
      <c r="H3" s="598"/>
      <c r="I3" s="598"/>
      <c r="J3" s="607"/>
    </row>
    <row r="4" spans="1:10" ht="17.399999999999999">
      <c r="A4" s="606" t="s">
        <v>512</v>
      </c>
      <c r="B4" s="598"/>
      <c r="C4" s="598"/>
      <c r="D4" s="598"/>
      <c r="E4" s="598"/>
      <c r="F4" s="598"/>
      <c r="G4" s="598"/>
      <c r="H4" s="598"/>
      <c r="I4" s="609" t="s">
        <v>505</v>
      </c>
      <c r="J4" s="607"/>
    </row>
    <row r="5" spans="1:10" ht="17.399999999999999">
      <c r="A5" s="1739" t="s">
        <v>2508</v>
      </c>
      <c r="B5" s="1740"/>
      <c r="C5" s="1740"/>
      <c r="D5" s="1740"/>
      <c r="E5" s="1740"/>
      <c r="F5" s="1740"/>
      <c r="G5" s="1740"/>
      <c r="H5" s="1740"/>
      <c r="I5" s="598" t="s">
        <v>6</v>
      </c>
      <c r="J5" s="607"/>
    </row>
    <row r="6" spans="1:10" ht="17.399999999999999">
      <c r="A6" s="2191" t="s">
        <v>2427</v>
      </c>
      <c r="B6" s="598"/>
      <c r="C6" s="598"/>
      <c r="D6" s="598"/>
      <c r="E6" s="598"/>
      <c r="F6" s="598"/>
      <c r="G6" s="598"/>
      <c r="H6" s="598"/>
      <c r="I6" s="598"/>
      <c r="J6" s="607"/>
    </row>
    <row r="7" spans="1:10" ht="17.399999999999999">
      <c r="A7" s="612" t="s">
        <v>4</v>
      </c>
      <c r="B7" s="598"/>
      <c r="C7" s="598"/>
      <c r="D7" s="598"/>
      <c r="E7" s="598"/>
      <c r="F7" s="598"/>
      <c r="G7" s="598"/>
      <c r="H7" s="598"/>
      <c r="I7" s="598"/>
      <c r="J7" s="607"/>
    </row>
    <row r="8" spans="1:10">
      <c r="A8" s="598"/>
      <c r="B8" s="598"/>
      <c r="C8" s="598"/>
      <c r="D8" s="598"/>
      <c r="E8" s="598"/>
      <c r="F8" s="598"/>
      <c r="G8" s="598"/>
      <c r="H8" s="598"/>
      <c r="I8" s="598"/>
      <c r="J8" s="607"/>
    </row>
    <row r="9" spans="1:10" ht="15.6">
      <c r="A9" s="598"/>
      <c r="B9" s="598"/>
      <c r="C9" s="613" t="s">
        <v>507</v>
      </c>
      <c r="D9" s="614"/>
      <c r="E9" s="614"/>
      <c r="F9" s="614"/>
      <c r="G9" s="614"/>
      <c r="H9" s="614"/>
      <c r="I9" s="613" t="s">
        <v>507</v>
      </c>
      <c r="J9" s="607"/>
    </row>
    <row r="10" spans="1:10" ht="15.6">
      <c r="A10" s="598"/>
      <c r="B10" s="598"/>
      <c r="C10" s="2183" t="s">
        <v>2455</v>
      </c>
      <c r="D10" s="2184"/>
      <c r="E10" s="2298" t="s">
        <v>508</v>
      </c>
      <c r="F10" s="2184"/>
      <c r="G10" s="2299" t="s">
        <v>509</v>
      </c>
      <c r="H10" s="2184"/>
      <c r="I10" s="2185" t="s">
        <v>2456</v>
      </c>
      <c r="J10" s="607"/>
    </row>
    <row r="11" spans="1:10">
      <c r="A11" s="598"/>
      <c r="B11" s="598"/>
      <c r="C11" s="617"/>
      <c r="D11" s="598"/>
      <c r="E11" s="617"/>
      <c r="F11" s="598"/>
      <c r="G11" s="617"/>
      <c r="H11" s="617"/>
      <c r="I11" s="617"/>
      <c r="J11" s="607"/>
    </row>
    <row r="12" spans="1:10" ht="15.75" customHeight="1">
      <c r="A12" s="614" t="s">
        <v>515</v>
      </c>
      <c r="B12" s="598"/>
      <c r="C12" s="617"/>
      <c r="D12" s="598"/>
      <c r="E12" s="617"/>
      <c r="F12" s="598"/>
      <c r="G12" s="617"/>
      <c r="H12" s="617"/>
      <c r="I12" s="617"/>
      <c r="J12" s="607"/>
    </row>
    <row r="13" spans="1:10" ht="15" customHeight="1">
      <c r="A13" s="1741" t="s">
        <v>2202</v>
      </c>
      <c r="B13" s="598" t="s">
        <v>6</v>
      </c>
      <c r="C13" s="618" t="s">
        <v>6</v>
      </c>
      <c r="D13" s="618"/>
      <c r="E13" s="620"/>
      <c r="F13" s="620"/>
      <c r="G13" s="620"/>
      <c r="H13" s="618"/>
      <c r="I13" s="1742"/>
      <c r="J13" s="619"/>
    </row>
    <row r="14" spans="1:10" ht="15.75" customHeight="1">
      <c r="A14" s="2186" t="s">
        <v>2203</v>
      </c>
      <c r="B14" s="598" t="s">
        <v>6</v>
      </c>
      <c r="C14" s="598"/>
      <c r="D14" s="598"/>
      <c r="E14" s="598"/>
      <c r="F14" s="598"/>
      <c r="G14" s="598"/>
      <c r="H14" s="598"/>
      <c r="I14" s="598"/>
      <c r="J14" s="619"/>
    </row>
    <row r="15" spans="1:10" ht="14.25" customHeight="1">
      <c r="A15" s="621" t="s">
        <v>2204</v>
      </c>
      <c r="B15" s="644" t="s">
        <v>272</v>
      </c>
      <c r="C15" s="622">
        <v>791</v>
      </c>
      <c r="D15" s="1744"/>
      <c r="E15" s="622">
        <v>0</v>
      </c>
      <c r="F15" s="1749"/>
      <c r="G15" s="622">
        <v>0</v>
      </c>
      <c r="H15" s="1744"/>
      <c r="I15" s="624">
        <f>ROUND(SUM(C15+E15)-SUM(G15),0)</f>
        <v>791</v>
      </c>
      <c r="J15" s="619"/>
    </row>
    <row r="16" spans="1:10" ht="15.75" customHeight="1">
      <c r="A16" s="1743" t="s">
        <v>1297</v>
      </c>
      <c r="B16" s="598" t="s">
        <v>6</v>
      </c>
      <c r="C16" s="1744"/>
      <c r="D16" s="1744"/>
      <c r="E16" s="1744"/>
      <c r="F16" s="1745"/>
      <c r="G16" s="1744"/>
      <c r="H16" s="1744"/>
      <c r="I16" s="1745"/>
      <c r="J16" s="619"/>
    </row>
    <row r="17" spans="1:10" ht="15.75" customHeight="1">
      <c r="A17" s="621" t="s">
        <v>2205</v>
      </c>
      <c r="B17" s="644" t="s">
        <v>272</v>
      </c>
      <c r="C17" s="1744">
        <v>1150</v>
      </c>
      <c r="D17" s="1744"/>
      <c r="E17" s="1744">
        <v>0</v>
      </c>
      <c r="F17" s="1745"/>
      <c r="G17" s="1744">
        <v>0</v>
      </c>
      <c r="H17" s="1744"/>
      <c r="I17" s="1745">
        <f>ROUND(SUM(C17+E17)-SUM(G17),0)</f>
        <v>1150</v>
      </c>
      <c r="J17" s="619"/>
    </row>
    <row r="18" spans="1:10" ht="15.75" customHeight="1">
      <c r="A18" s="621" t="s">
        <v>2206</v>
      </c>
      <c r="B18" s="644" t="s">
        <v>272</v>
      </c>
      <c r="C18" s="1744">
        <v>8400</v>
      </c>
      <c r="D18" s="1744"/>
      <c r="E18" s="1744">
        <v>0</v>
      </c>
      <c r="F18" s="1745"/>
      <c r="G18" s="1744">
        <v>0</v>
      </c>
      <c r="H18" s="1744"/>
      <c r="I18" s="1745">
        <f>ROUND(SUM(C18+E18)-SUM(G18),0)</f>
        <v>8400</v>
      </c>
      <c r="J18" s="619"/>
    </row>
    <row r="19" spans="1:10" ht="15.6">
      <c r="A19" s="1746" t="s">
        <v>2207</v>
      </c>
      <c r="B19" s="2187" t="s">
        <v>272</v>
      </c>
      <c r="C19" s="1747">
        <f>ROUND(SUM(C15:C18),0)</f>
        <v>10341</v>
      </c>
      <c r="D19" s="1744" t="s">
        <v>6</v>
      </c>
      <c r="E19" s="1747">
        <f>ROUND(SUM(E15:E18),0)</f>
        <v>0</v>
      </c>
      <c r="F19" s="1744" t="s">
        <v>6</v>
      </c>
      <c r="G19" s="1747">
        <f>ROUND(SUM(G15:G18),0)</f>
        <v>0</v>
      </c>
      <c r="H19" s="1744" t="s">
        <v>6</v>
      </c>
      <c r="I19" s="1747">
        <f>ROUND(SUM(I15:I18),0)</f>
        <v>10341</v>
      </c>
      <c r="J19" s="607"/>
    </row>
    <row r="20" spans="1:10">
      <c r="A20" s="598"/>
      <c r="B20" s="598"/>
      <c r="C20" s="1748"/>
      <c r="D20" s="1744"/>
      <c r="E20" s="1748"/>
      <c r="F20" s="1744"/>
      <c r="G20" s="1748"/>
      <c r="H20" s="1744"/>
      <c r="I20" s="1748"/>
      <c r="J20" s="607"/>
    </row>
    <row r="21" spans="1:10" ht="17.25" customHeight="1">
      <c r="A21" s="598"/>
      <c r="B21" s="598"/>
      <c r="C21" s="1744"/>
      <c r="D21" s="1744"/>
      <c r="E21" s="1744"/>
      <c r="F21" s="1744"/>
      <c r="G21" s="1744"/>
      <c r="H21" s="1744"/>
      <c r="I21" s="1744"/>
      <c r="J21" s="607"/>
    </row>
    <row r="22" spans="1:10" ht="16.5" customHeight="1">
      <c r="A22" s="627" t="s">
        <v>516</v>
      </c>
      <c r="B22" s="598" t="s">
        <v>6</v>
      </c>
      <c r="C22" s="1744"/>
      <c r="D22" s="1744" t="s">
        <v>6</v>
      </c>
      <c r="E22" s="1744"/>
      <c r="F22" s="1744" t="s">
        <v>6</v>
      </c>
      <c r="G22" s="1744"/>
      <c r="H22" s="1744" t="s">
        <v>6</v>
      </c>
      <c r="I22" s="1744"/>
      <c r="J22" s="607"/>
    </row>
    <row r="23" spans="1:10" ht="15.75" customHeight="1">
      <c r="A23" s="1741" t="s">
        <v>2202</v>
      </c>
      <c r="B23" s="598" t="s">
        <v>6</v>
      </c>
      <c r="C23" s="1744"/>
      <c r="D23" s="1744"/>
      <c r="E23" s="1744"/>
      <c r="F23" s="1744"/>
      <c r="G23" s="1744"/>
      <c r="H23" s="1744"/>
      <c r="I23" s="1744"/>
      <c r="J23" s="607"/>
    </row>
    <row r="24" spans="1:10" ht="15.75" customHeight="1">
      <c r="A24" s="1743" t="s">
        <v>2203</v>
      </c>
      <c r="B24" s="598" t="s">
        <v>6</v>
      </c>
      <c r="C24" s="1744"/>
      <c r="D24" s="1744"/>
      <c r="E24" s="1744"/>
      <c r="F24" s="1744"/>
      <c r="G24" s="1744"/>
      <c r="H24" s="1744"/>
      <c r="I24" s="1744"/>
    </row>
    <row r="25" spans="1:10" ht="14.25" customHeight="1">
      <c r="A25" s="621" t="s">
        <v>2204</v>
      </c>
      <c r="B25" s="644" t="s">
        <v>272</v>
      </c>
      <c r="C25" s="1744">
        <v>373</v>
      </c>
      <c r="D25" s="1744"/>
      <c r="E25" s="1744">
        <v>0</v>
      </c>
      <c r="F25" s="1744"/>
      <c r="G25" s="1744">
        <v>0</v>
      </c>
      <c r="H25" s="1744"/>
      <c r="I25" s="1745">
        <f>ROUND(SUM(C25+E25)-SUM(G25),0)</f>
        <v>373</v>
      </c>
      <c r="J25" s="620"/>
    </row>
    <row r="26" spans="1:10" ht="12.75" customHeight="1">
      <c r="A26" s="1743" t="s">
        <v>1297</v>
      </c>
      <c r="B26" s="598" t="s">
        <v>6</v>
      </c>
      <c r="C26" s="1744"/>
      <c r="D26" s="1744"/>
      <c r="E26" s="1744"/>
      <c r="F26" s="1745"/>
      <c r="G26" s="1744"/>
      <c r="H26" s="1744"/>
      <c r="I26" s="1749"/>
      <c r="J26" s="620"/>
    </row>
    <row r="27" spans="1:10">
      <c r="A27" s="621" t="s">
        <v>2208</v>
      </c>
      <c r="B27" s="644" t="s">
        <v>272</v>
      </c>
      <c r="C27" s="1744">
        <v>1162</v>
      </c>
      <c r="D27" s="1744"/>
      <c r="E27" s="1744">
        <v>0</v>
      </c>
      <c r="F27" s="1745"/>
      <c r="G27" s="1744">
        <v>0</v>
      </c>
      <c r="H27" s="1744"/>
      <c r="I27" s="1749">
        <f>ROUND(SUM(C27+E27)-SUM(G27),0)</f>
        <v>1162</v>
      </c>
      <c r="J27" s="619"/>
    </row>
    <row r="28" spans="1:10" ht="15.6">
      <c r="A28" s="1746" t="s">
        <v>2209</v>
      </c>
      <c r="B28" s="2187" t="s">
        <v>272</v>
      </c>
      <c r="C28" s="628">
        <f>ROUND(SUM(C25:C27),0)</f>
        <v>1535</v>
      </c>
      <c r="D28" s="1744" t="s">
        <v>6</v>
      </c>
      <c r="E28" s="628">
        <f>ROUND(SUM(E25:E27),0)</f>
        <v>0</v>
      </c>
      <c r="F28" s="1744" t="s">
        <v>6</v>
      </c>
      <c r="G28" s="628">
        <f>ROUND(SUM(G25:G27),0)</f>
        <v>0</v>
      </c>
      <c r="H28" s="1744" t="s">
        <v>6</v>
      </c>
      <c r="I28" s="628">
        <f>ROUND(SUM(I25:I27),0)</f>
        <v>1535</v>
      </c>
      <c r="J28" s="607"/>
    </row>
    <row r="29" spans="1:10" ht="30.75" customHeight="1">
      <c r="A29" s="625"/>
      <c r="B29" s="598"/>
      <c r="C29" s="2188"/>
      <c r="D29" s="1744"/>
      <c r="E29" s="2189"/>
      <c r="F29" s="1744"/>
      <c r="G29" s="2188"/>
      <c r="H29" s="1744"/>
      <c r="I29" s="2188"/>
    </row>
    <row r="30" spans="1:10" ht="15.75" customHeight="1" thickBot="1">
      <c r="A30" s="614" t="s">
        <v>2210</v>
      </c>
      <c r="B30" s="1750" t="s">
        <v>272</v>
      </c>
      <c r="C30" s="630">
        <f>ROUND(SUM(C19+C28),0)</f>
        <v>11876</v>
      </c>
      <c r="D30" s="2190"/>
      <c r="E30" s="630">
        <f>ROUND(SUM(E19+E28),0)</f>
        <v>0</v>
      </c>
      <c r="F30" s="2190"/>
      <c r="G30" s="630">
        <f>ROUND(SUM(G19+G28),0)</f>
        <v>0</v>
      </c>
      <c r="H30" s="2190"/>
      <c r="I30" s="630">
        <f>ROUND(SUM(I19+I28),0)</f>
        <v>11876</v>
      </c>
    </row>
    <row r="31" spans="1:10" ht="15.6" thickTop="1">
      <c r="B31" s="608" t="s">
        <v>6</v>
      </c>
      <c r="C31" s="631" t="s">
        <v>6</v>
      </c>
      <c r="D31" s="608" t="s">
        <v>6</v>
      </c>
      <c r="E31" s="631" t="s">
        <v>6</v>
      </c>
      <c r="F31" s="608" t="s">
        <v>6</v>
      </c>
      <c r="G31" s="631" t="s">
        <v>6</v>
      </c>
      <c r="H31" s="608" t="s">
        <v>6</v>
      </c>
      <c r="I31" s="631" t="s">
        <v>6</v>
      </c>
    </row>
    <row r="32" spans="1:10">
      <c r="C32" s="608" t="s">
        <v>6</v>
      </c>
      <c r="E32" s="608" t="s">
        <v>6</v>
      </c>
      <c r="G32" s="608" t="s">
        <v>6</v>
      </c>
      <c r="I32" s="608" t="s">
        <v>6</v>
      </c>
    </row>
    <row r="34" spans="3:9">
      <c r="C34" s="632"/>
      <c r="I34" s="632"/>
    </row>
    <row r="35" spans="3:9">
      <c r="C35" s="632"/>
      <c r="I35" s="632"/>
    </row>
    <row r="36" spans="3:9">
      <c r="C36" s="632"/>
      <c r="I36" s="632"/>
    </row>
    <row r="37" spans="3:9">
      <c r="C37" s="632"/>
      <c r="I37" s="632"/>
    </row>
    <row r="38" spans="3:9">
      <c r="C38" s="632"/>
      <c r="I38" s="632"/>
    </row>
    <row r="39" spans="3:9">
      <c r="C39" s="632"/>
      <c r="I39" s="632"/>
    </row>
    <row r="40" spans="3:9">
      <c r="C40" s="632"/>
      <c r="I40" s="632"/>
    </row>
    <row r="41" spans="3:9">
      <c r="C41" s="632"/>
      <c r="I41" s="632"/>
    </row>
    <row r="42" spans="3:9">
      <c r="C42" s="632"/>
      <c r="I42" s="632"/>
    </row>
    <row r="43" spans="3:9">
      <c r="C43" s="632"/>
      <c r="I43" s="632"/>
    </row>
    <row r="44" spans="3:9">
      <c r="C44" s="632"/>
      <c r="I44" s="632"/>
    </row>
    <row r="45" spans="3:9">
      <c r="C45" s="632"/>
      <c r="I45" s="632"/>
    </row>
    <row r="46" spans="3:9">
      <c r="C46" s="632"/>
      <c r="I46" s="632"/>
    </row>
    <row r="47" spans="3:9">
      <c r="C47" s="632"/>
      <c r="I47" s="632"/>
    </row>
    <row r="48" spans="3:9">
      <c r="C48" s="632"/>
      <c r="I48" s="632"/>
    </row>
    <row r="49" spans="3:9">
      <c r="C49" s="632"/>
      <c r="I49" s="632"/>
    </row>
    <row r="50" spans="3:9">
      <c r="C50" s="632"/>
      <c r="I50" s="632"/>
    </row>
    <row r="51" spans="3:9">
      <c r="C51" s="632"/>
      <c r="I51" s="632"/>
    </row>
    <row r="52" spans="3:9">
      <c r="C52" s="632"/>
      <c r="I52" s="632"/>
    </row>
    <row r="53" spans="3:9">
      <c r="C53" s="632"/>
      <c r="I53" s="632"/>
    </row>
    <row r="54" spans="3:9">
      <c r="C54" s="632"/>
      <c r="I54" s="632"/>
    </row>
    <row r="55" spans="3:9">
      <c r="C55" s="632"/>
      <c r="I55" s="632"/>
    </row>
    <row r="56" spans="3:9">
      <c r="C56" s="632"/>
      <c r="I56" s="632"/>
    </row>
    <row r="57" spans="3:9">
      <c r="C57" s="632"/>
      <c r="I57" s="632"/>
    </row>
    <row r="58" spans="3:9">
      <c r="I58" s="632"/>
    </row>
    <row r="59" spans="3:9">
      <c r="I59" s="632"/>
    </row>
    <row r="60" spans="3:9">
      <c r="I60" s="632"/>
    </row>
    <row r="61" spans="3:9">
      <c r="I61" s="632"/>
    </row>
  </sheetData>
  <printOptions horizontalCentered="1"/>
  <pageMargins left="1" right="0.5" top="0.75" bottom="0.25" header="0.3" footer="0.25"/>
  <pageSetup scale="70" orientation="landscape" r:id="rId1"/>
  <headerFooter scaleWithDoc="0">
    <oddFooter>&amp;R&amp;8 88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showOutlineSymbols="0" zoomScale="75" zoomScaleNormal="87" workbookViewId="0"/>
  </sheetViews>
  <sheetFormatPr defaultColWidth="9.6328125" defaultRowHeight="15"/>
  <cols>
    <col min="1" max="1" width="57" style="608" customWidth="1"/>
    <col min="2" max="2" width="2.90625" style="608" customWidth="1"/>
    <col min="3" max="3" width="18.453125" style="608" customWidth="1"/>
    <col min="4" max="4" width="3" style="608" customWidth="1"/>
    <col min="5" max="5" width="18.54296875" style="608" customWidth="1"/>
    <col min="6" max="6" width="3" style="608" customWidth="1"/>
    <col min="7" max="7" width="18.54296875" style="608" bestFit="1" customWidth="1"/>
    <col min="8" max="8" width="3" style="608" customWidth="1"/>
    <col min="9" max="9" width="18.90625" style="608" customWidth="1"/>
    <col min="10" max="10" width="3.6328125" style="608" customWidth="1"/>
    <col min="11" max="16384" width="9.6328125" style="608"/>
  </cols>
  <sheetData>
    <row r="1" spans="1:11">
      <c r="A1" s="1472" t="s">
        <v>1343</v>
      </c>
    </row>
    <row r="3" spans="1:11" ht="17.399999999999999">
      <c r="A3" s="606" t="s">
        <v>0</v>
      </c>
      <c r="B3" s="598"/>
      <c r="C3" s="598"/>
      <c r="D3" s="598"/>
      <c r="E3" s="598"/>
      <c r="F3" s="598"/>
      <c r="G3" s="598"/>
      <c r="H3" s="598"/>
      <c r="I3" s="598"/>
      <c r="J3" s="598"/>
      <c r="K3" s="607"/>
    </row>
    <row r="4" spans="1:11" ht="17.399999999999999">
      <c r="A4" s="606" t="s">
        <v>518</v>
      </c>
      <c r="B4" s="598"/>
      <c r="C4" s="598"/>
      <c r="D4" s="598"/>
      <c r="E4" s="598"/>
      <c r="F4" s="598"/>
      <c r="G4" s="598"/>
      <c r="H4" s="598"/>
      <c r="I4" s="609" t="s">
        <v>513</v>
      </c>
      <c r="J4" s="598"/>
      <c r="K4" s="607"/>
    </row>
    <row r="5" spans="1:11" ht="17.399999999999999">
      <c r="A5" s="610" t="s">
        <v>2386</v>
      </c>
      <c r="B5" s="598"/>
      <c r="C5" s="598"/>
      <c r="D5" s="598"/>
      <c r="E5" s="598"/>
      <c r="F5" s="598"/>
      <c r="G5" s="598"/>
      <c r="H5" s="598"/>
      <c r="J5" s="609"/>
      <c r="K5" s="607"/>
    </row>
    <row r="6" spans="1:11" ht="17.399999999999999">
      <c r="A6" s="611" t="s">
        <v>2449</v>
      </c>
      <c r="B6" s="598"/>
      <c r="C6" s="598"/>
      <c r="D6" s="598"/>
      <c r="E6" s="598"/>
      <c r="F6" s="598"/>
      <c r="G6" s="598"/>
      <c r="H6" s="598"/>
      <c r="I6" s="598"/>
      <c r="J6" s="598"/>
      <c r="K6" s="607"/>
    </row>
    <row r="7" spans="1:11" ht="17.399999999999999">
      <c r="A7" s="612" t="s">
        <v>4</v>
      </c>
      <c r="B7" s="598"/>
      <c r="C7" s="598"/>
      <c r="D7" s="598"/>
      <c r="E7" s="598"/>
      <c r="F7" s="598"/>
      <c r="G7" s="598"/>
      <c r="H7" s="598"/>
      <c r="I7" s="598"/>
      <c r="J7" s="598"/>
      <c r="K7" s="607"/>
    </row>
    <row r="8" spans="1:11" ht="17.399999999999999">
      <c r="A8" s="612"/>
      <c r="B8" s="598"/>
      <c r="C8" s="598"/>
      <c r="D8" s="598"/>
      <c r="E8" s="598"/>
      <c r="F8" s="598"/>
      <c r="G8" s="598"/>
      <c r="H8" s="598"/>
      <c r="I8" s="598"/>
      <c r="J8" s="598"/>
      <c r="K8" s="607"/>
    </row>
    <row r="9" spans="1:11" ht="15.6">
      <c r="A9" s="598"/>
      <c r="B9" s="598"/>
      <c r="C9" s="613" t="s">
        <v>507</v>
      </c>
      <c r="D9" s="614"/>
      <c r="E9" s="614"/>
      <c r="F9" s="614"/>
      <c r="G9" s="614"/>
      <c r="H9" s="614"/>
      <c r="I9" s="613" t="s">
        <v>507</v>
      </c>
      <c r="J9" s="617"/>
      <c r="K9" s="607"/>
    </row>
    <row r="10" spans="1:11" ht="15.6">
      <c r="A10" s="598"/>
      <c r="B10" s="598"/>
      <c r="C10" s="615" t="s">
        <v>2455</v>
      </c>
      <c r="D10" s="614"/>
      <c r="E10" s="616" t="s">
        <v>508</v>
      </c>
      <c r="F10" s="614"/>
      <c r="G10" s="616" t="s">
        <v>509</v>
      </c>
      <c r="H10" s="614"/>
      <c r="I10" s="633" t="s">
        <v>2456</v>
      </c>
      <c r="J10" s="617"/>
      <c r="K10" s="607"/>
    </row>
    <row r="11" spans="1:11">
      <c r="A11" s="598"/>
      <c r="B11" s="598"/>
      <c r="C11" s="617"/>
      <c r="D11" s="598"/>
      <c r="E11" s="617"/>
      <c r="F11" s="598"/>
      <c r="G11" s="617"/>
      <c r="H11" s="598"/>
      <c r="I11" s="617"/>
      <c r="J11" s="617"/>
      <c r="K11" s="607"/>
    </row>
    <row r="12" spans="1:11" ht="15.9" customHeight="1">
      <c r="A12" s="627" t="s">
        <v>520</v>
      </c>
      <c r="B12" s="598"/>
      <c r="C12" s="629"/>
      <c r="D12" s="634"/>
      <c r="E12" s="635"/>
      <c r="F12" s="634"/>
      <c r="G12" s="635"/>
      <c r="H12" s="629"/>
      <c r="I12" s="636"/>
      <c r="J12" s="623"/>
      <c r="K12" s="617"/>
    </row>
    <row r="13" spans="1:11" ht="15.9" customHeight="1">
      <c r="A13" s="2301" t="s">
        <v>2211</v>
      </c>
      <c r="B13" s="626"/>
      <c r="C13" s="629"/>
      <c r="D13" s="634"/>
      <c r="E13" s="635"/>
      <c r="F13" s="634"/>
      <c r="G13" s="635"/>
      <c r="H13" s="629"/>
      <c r="I13" s="636"/>
      <c r="J13" s="623"/>
      <c r="K13" s="617"/>
    </row>
    <row r="14" spans="1:11" ht="15.9" customHeight="1">
      <c r="A14" s="637" t="s">
        <v>521</v>
      </c>
      <c r="B14" s="638" t="s">
        <v>272</v>
      </c>
      <c r="C14" s="639">
        <v>9000</v>
      </c>
      <c r="D14" s="640"/>
      <c r="E14" s="641">
        <v>0</v>
      </c>
      <c r="F14" s="640"/>
      <c r="G14" s="641">
        <v>0</v>
      </c>
      <c r="H14" s="640"/>
      <c r="I14" s="642">
        <f>ROUND(SUM(C14:G14),0)</f>
        <v>9000</v>
      </c>
      <c r="J14" s="623"/>
      <c r="K14" s="617"/>
    </row>
    <row r="15" spans="1:11" ht="15.9" customHeight="1">
      <c r="A15" s="643" t="s">
        <v>522</v>
      </c>
      <c r="B15" s="644" t="s">
        <v>272</v>
      </c>
      <c r="C15" s="645">
        <f>ROUND((+C14),0)</f>
        <v>9000</v>
      </c>
      <c r="D15" s="646"/>
      <c r="E15" s="645">
        <f>ROUND((+E14),0)</f>
        <v>0</v>
      </c>
      <c r="F15" s="629"/>
      <c r="G15" s="645">
        <f>ROUND((+G14),0)</f>
        <v>0</v>
      </c>
      <c r="H15" s="646"/>
      <c r="I15" s="645">
        <f>ROUND(SUM(C15:G15),0)</f>
        <v>9000</v>
      </c>
      <c r="J15" s="623"/>
      <c r="K15" s="617"/>
    </row>
    <row r="16" spans="1:11" ht="15.9" customHeight="1">
      <c r="A16" s="598"/>
      <c r="B16" s="598"/>
      <c r="C16" s="629"/>
      <c r="D16" s="618"/>
      <c r="E16" s="635"/>
      <c r="F16" s="634"/>
      <c r="G16" s="635"/>
      <c r="H16" s="646"/>
      <c r="I16" s="636"/>
      <c r="J16" s="623"/>
      <c r="K16" s="617"/>
    </row>
    <row r="17" spans="1:11" ht="15.9" customHeight="1">
      <c r="A17" s="627"/>
      <c r="B17" s="598"/>
      <c r="C17" s="629"/>
      <c r="D17" s="618"/>
      <c r="E17" s="635"/>
      <c r="F17" s="634"/>
      <c r="G17" s="635"/>
      <c r="H17" s="646"/>
      <c r="I17" s="636"/>
      <c r="J17" s="623"/>
      <c r="K17" s="617"/>
    </row>
    <row r="18" spans="1:11" ht="15.9" customHeight="1">
      <c r="A18" s="598"/>
      <c r="B18" s="640"/>
      <c r="C18" s="634"/>
      <c r="D18" s="647"/>
      <c r="E18" s="647"/>
      <c r="F18" s="647"/>
      <c r="G18" s="635"/>
      <c r="H18" s="647"/>
      <c r="I18" s="623"/>
      <c r="J18" s="617"/>
    </row>
    <row r="19" spans="1:11" ht="16.2" thickBot="1">
      <c r="A19" s="614" t="s">
        <v>523</v>
      </c>
      <c r="B19" s="644" t="s">
        <v>272</v>
      </c>
      <c r="C19" s="648">
        <f>ROUND((+C15),0)</f>
        <v>9000</v>
      </c>
      <c r="D19" s="649"/>
      <c r="E19" s="648">
        <f>ROUND((+E15),0)</f>
        <v>0</v>
      </c>
      <c r="F19" s="649"/>
      <c r="G19" s="648">
        <f>ROUND((+G15),0)</f>
        <v>0</v>
      </c>
      <c r="H19" s="649"/>
      <c r="I19" s="648">
        <f>ROUND((+I15),0)</f>
        <v>9000</v>
      </c>
      <c r="J19" s="617"/>
      <c r="K19" s="619"/>
    </row>
    <row r="20" spans="1:11" ht="15.6" thickTop="1">
      <c r="A20" s="598"/>
      <c r="B20" s="650"/>
      <c r="C20" s="651"/>
      <c r="D20" s="650"/>
      <c r="E20" s="651"/>
      <c r="F20" s="650"/>
      <c r="G20" s="651"/>
      <c r="H20" s="650"/>
      <c r="I20" s="651"/>
      <c r="J20" s="598"/>
      <c r="K20" s="607"/>
    </row>
    <row r="21" spans="1:11">
      <c r="A21" s="601"/>
      <c r="B21" s="598"/>
      <c r="C21" s="598"/>
      <c r="D21" s="598"/>
      <c r="E21" s="598"/>
      <c r="F21" s="598"/>
      <c r="G21" s="598"/>
      <c r="H21" s="598"/>
      <c r="I21" s="598"/>
      <c r="J21" s="598"/>
      <c r="K21" s="607"/>
    </row>
    <row r="22" spans="1:11">
      <c r="A22" s="598"/>
      <c r="B22" s="598"/>
      <c r="C22" s="598"/>
      <c r="D22" s="598"/>
      <c r="E22" s="598"/>
      <c r="F22" s="598"/>
      <c r="G22" s="598"/>
      <c r="H22" s="598"/>
      <c r="I22" s="598"/>
      <c r="J22" s="617"/>
      <c r="K22" s="607"/>
    </row>
    <row r="23" spans="1:11">
      <c r="A23" s="603"/>
      <c r="B23" s="607"/>
      <c r="C23" s="632"/>
      <c r="D23" s="607"/>
      <c r="E23" s="607"/>
      <c r="F23" s="607"/>
      <c r="G23" s="607"/>
      <c r="H23" s="607"/>
      <c r="I23" s="632"/>
      <c r="J23" s="632"/>
    </row>
    <row r="24" spans="1:11" ht="12.75" customHeight="1">
      <c r="A24" s="603"/>
      <c r="C24" s="632"/>
      <c r="I24" s="632"/>
      <c r="J24" s="632"/>
    </row>
    <row r="25" spans="1:11" ht="12.75" customHeight="1">
      <c r="A25" s="603"/>
      <c r="C25" s="632"/>
      <c r="I25" s="632"/>
      <c r="J25" s="632"/>
    </row>
    <row r="26" spans="1:11" ht="15.6">
      <c r="C26" s="652"/>
      <c r="I26" s="632"/>
      <c r="J26" s="632"/>
    </row>
    <row r="27" spans="1:11">
      <c r="C27" s="632"/>
      <c r="I27" s="632"/>
      <c r="J27" s="632"/>
    </row>
    <row r="28" spans="1:11">
      <c r="C28" s="632"/>
      <c r="I28" s="632"/>
      <c r="J28" s="632"/>
    </row>
    <row r="29" spans="1:11">
      <c r="C29" s="632"/>
      <c r="I29" s="632"/>
      <c r="J29" s="632"/>
    </row>
    <row r="30" spans="1:11">
      <c r="C30" s="632"/>
      <c r="I30" s="632"/>
      <c r="J30" s="632"/>
    </row>
    <row r="31" spans="1:11">
      <c r="C31" s="632"/>
      <c r="I31" s="632"/>
      <c r="J31" s="632"/>
    </row>
    <row r="32" spans="1:11">
      <c r="C32" s="632"/>
      <c r="I32" s="632"/>
      <c r="J32" s="632"/>
    </row>
    <row r="33" spans="3:10">
      <c r="C33" s="632"/>
      <c r="I33" s="632"/>
      <c r="J33" s="632"/>
    </row>
    <row r="34" spans="3:10">
      <c r="C34" s="632"/>
      <c r="I34" s="632"/>
      <c r="J34" s="632"/>
    </row>
    <row r="35" spans="3:10">
      <c r="C35" s="632"/>
      <c r="J35" s="632"/>
    </row>
    <row r="36" spans="3:10">
      <c r="C36" s="632"/>
      <c r="J36" s="632"/>
    </row>
    <row r="37" spans="3:10">
      <c r="C37" s="632"/>
      <c r="J37" s="632"/>
    </row>
    <row r="38" spans="3:10">
      <c r="C38" s="632"/>
      <c r="J38" s="632"/>
    </row>
    <row r="39" spans="3:10">
      <c r="C39" s="632"/>
      <c r="J39" s="632"/>
    </row>
    <row r="40" spans="3:10">
      <c r="C40" s="632"/>
      <c r="J40" s="632"/>
    </row>
    <row r="41" spans="3:10">
      <c r="C41" s="632"/>
      <c r="J41" s="632"/>
    </row>
    <row r="42" spans="3:10">
      <c r="C42" s="632"/>
      <c r="J42" s="632"/>
    </row>
    <row r="43" spans="3:10">
      <c r="C43" s="632"/>
      <c r="J43" s="632"/>
    </row>
    <row r="44" spans="3:10">
      <c r="C44" s="632"/>
      <c r="J44" s="632"/>
    </row>
    <row r="45" spans="3:10">
      <c r="C45" s="632"/>
      <c r="J45" s="632"/>
    </row>
    <row r="46" spans="3:10">
      <c r="J46" s="632"/>
    </row>
    <row r="47" spans="3:10">
      <c r="J47" s="632"/>
    </row>
    <row r="48" spans="3:10">
      <c r="J48" s="632"/>
    </row>
    <row r="49" spans="10:10">
      <c r="J49" s="632"/>
    </row>
  </sheetData>
  <printOptions horizontalCentered="1"/>
  <pageMargins left="1" right="0.5" top="0.75" bottom="0.25" header="0.3" footer="0.25"/>
  <pageSetup scale="71" orientation="landscape" r:id="rId1"/>
  <headerFooter scaleWithDoc="0">
    <oddFooter>&amp;R&amp;8 89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35"/>
  <sheetViews>
    <sheetView showGridLines="0" showOutlineSymbols="0" zoomScale="80" zoomScaleNormal="80" zoomScaleSheetLayoutView="90" workbookViewId="0"/>
  </sheetViews>
  <sheetFormatPr defaultColWidth="9.6328125" defaultRowHeight="15"/>
  <cols>
    <col min="1" max="1" width="72" style="608" customWidth="1"/>
    <col min="2" max="2" width="4.36328125" style="608" customWidth="1"/>
    <col min="3" max="3" width="19.08984375" style="608" customWidth="1"/>
    <col min="4" max="4" width="3.1796875" style="608" customWidth="1"/>
    <col min="5" max="5" width="19.08984375" style="608" customWidth="1"/>
    <col min="6" max="6" width="2.6328125" style="608" customWidth="1"/>
    <col min="7" max="7" width="19.08984375" style="678" customWidth="1"/>
    <col min="8" max="8" width="2.453125" style="608" customWidth="1"/>
    <col min="9" max="9" width="19.08984375" style="608" customWidth="1"/>
    <col min="10" max="10" width="3" style="608" bestFit="1" customWidth="1"/>
    <col min="11" max="11" width="11.453125" style="608" customWidth="1"/>
    <col min="12" max="12" width="9.6328125" style="608" customWidth="1"/>
    <col min="13" max="13" width="13.54296875" style="608" customWidth="1"/>
    <col min="14" max="16384" width="9.6328125" style="608"/>
  </cols>
  <sheetData>
    <row r="1" spans="1:12">
      <c r="A1" s="1959" t="s">
        <v>2364</v>
      </c>
      <c r="B1" s="598"/>
      <c r="C1" s="598"/>
      <c r="D1" s="598"/>
      <c r="E1" s="598"/>
      <c r="F1" s="598"/>
      <c r="G1" s="1960"/>
      <c r="H1" s="598"/>
      <c r="I1" s="598"/>
    </row>
    <row r="2" spans="1:12">
      <c r="A2" s="598"/>
      <c r="B2" s="598"/>
      <c r="C2" s="598"/>
      <c r="D2" s="598"/>
      <c r="E2" s="598"/>
      <c r="F2" s="598"/>
      <c r="G2" s="1960"/>
      <c r="H2" s="598"/>
      <c r="I2" s="598"/>
    </row>
    <row r="3" spans="1:12" ht="17.399999999999999">
      <c r="A3" s="653" t="s">
        <v>127</v>
      </c>
      <c r="B3" s="654"/>
      <c r="C3" s="654"/>
      <c r="D3" s="654"/>
      <c r="E3" s="654"/>
      <c r="F3" s="654"/>
      <c r="G3" s="1960"/>
      <c r="H3" s="654"/>
      <c r="I3" s="654"/>
    </row>
    <row r="4" spans="1:12" ht="17.399999999999999">
      <c r="A4" s="653" t="s">
        <v>524</v>
      </c>
      <c r="B4" s="654"/>
      <c r="C4" s="654"/>
      <c r="D4" s="654"/>
      <c r="E4" s="654"/>
      <c r="F4" s="654"/>
      <c r="G4" s="1960"/>
      <c r="H4" s="654"/>
      <c r="I4" s="657" t="s">
        <v>519</v>
      </c>
    </row>
    <row r="5" spans="1:12" ht="17.399999999999999">
      <c r="A5" s="1954" t="s">
        <v>514</v>
      </c>
      <c r="B5" s="654"/>
      <c r="C5" s="654"/>
      <c r="D5" s="654"/>
      <c r="E5" s="654"/>
      <c r="F5" s="654"/>
      <c r="G5" s="1960"/>
      <c r="H5" s="654"/>
      <c r="I5" s="654"/>
    </row>
    <row r="6" spans="1:12" ht="17.399999999999999">
      <c r="A6" s="653" t="s">
        <v>2427</v>
      </c>
      <c r="B6" s="654"/>
      <c r="C6" s="654"/>
      <c r="D6" s="654"/>
      <c r="E6" s="654"/>
      <c r="F6" s="654"/>
      <c r="G6" s="1960"/>
      <c r="H6" s="654"/>
      <c r="I6" s="654"/>
    </row>
    <row r="7" spans="1:12" ht="17.399999999999999">
      <c r="A7" s="655" t="s">
        <v>131</v>
      </c>
      <c r="B7" s="654"/>
      <c r="C7" s="654"/>
      <c r="D7" s="654"/>
      <c r="E7" s="654"/>
      <c r="F7" s="654"/>
      <c r="G7" s="1960"/>
      <c r="H7" s="654"/>
      <c r="I7" s="654"/>
    </row>
    <row r="8" spans="1:12" ht="15.6">
      <c r="A8" s="1961"/>
      <c r="B8" s="654"/>
      <c r="C8" s="654"/>
      <c r="D8" s="654"/>
      <c r="E8" s="654"/>
      <c r="F8" s="654"/>
      <c r="G8" s="1960"/>
      <c r="H8" s="654"/>
      <c r="I8" s="654"/>
    </row>
    <row r="9" spans="1:12" ht="15.6">
      <c r="A9" s="654"/>
      <c r="B9" s="654"/>
      <c r="C9" s="656" t="s">
        <v>507</v>
      </c>
      <c r="D9" s="656"/>
      <c r="E9" s="656"/>
      <c r="F9" s="656"/>
      <c r="G9" s="1962"/>
      <c r="H9" s="656"/>
      <c r="I9" s="656" t="s">
        <v>507</v>
      </c>
    </row>
    <row r="10" spans="1:12" ht="15.6">
      <c r="A10" s="654"/>
      <c r="B10" s="654"/>
      <c r="C10" s="658" t="s">
        <v>2455</v>
      </c>
      <c r="D10" s="656"/>
      <c r="E10" s="656" t="s">
        <v>508</v>
      </c>
      <c r="F10" s="656"/>
      <c r="G10" s="1963" t="s">
        <v>526</v>
      </c>
      <c r="H10" s="656"/>
      <c r="I10" s="659" t="s">
        <v>2456</v>
      </c>
    </row>
    <row r="11" spans="1:12" ht="15.6">
      <c r="A11" s="660" t="s">
        <v>527</v>
      </c>
      <c r="B11" s="654"/>
      <c r="C11" s="1964"/>
      <c r="D11" s="1965"/>
      <c r="E11" s="1964"/>
      <c r="F11" s="1965"/>
      <c r="G11" s="1966"/>
      <c r="H11" s="1965"/>
      <c r="I11" s="1964"/>
    </row>
    <row r="12" spans="1:12" ht="15.9" customHeight="1">
      <c r="A12" s="2192" t="s">
        <v>2509</v>
      </c>
      <c r="C12" s="661"/>
      <c r="D12" s="598"/>
      <c r="E12" s="662"/>
      <c r="F12" s="598"/>
      <c r="G12" s="1960"/>
      <c r="H12" s="662"/>
      <c r="I12" s="661"/>
      <c r="K12" s="663"/>
    </row>
    <row r="13" spans="1:12" ht="15.9" customHeight="1">
      <c r="A13" s="2193" t="s">
        <v>2510</v>
      </c>
      <c r="B13" s="2194" t="s">
        <v>272</v>
      </c>
      <c r="C13" s="665">
        <v>17299</v>
      </c>
      <c r="D13" s="2195"/>
      <c r="E13" s="666">
        <v>150</v>
      </c>
      <c r="F13" s="2195"/>
      <c r="G13" s="1967">
        <v>0</v>
      </c>
      <c r="H13" s="2195"/>
      <c r="I13" s="594">
        <f>ROUND(SUM(C13)+(E13)-SUM(G13),0)</f>
        <v>17449</v>
      </c>
      <c r="K13" s="667"/>
      <c r="L13" s="668"/>
    </row>
    <row r="14" spans="1:12" ht="15.9" customHeight="1">
      <c r="A14" s="2192" t="s">
        <v>2511</v>
      </c>
      <c r="B14" s="2194" t="s">
        <v>272</v>
      </c>
      <c r="C14" s="2196"/>
      <c r="D14" s="2195"/>
      <c r="E14" s="2196"/>
      <c r="F14" s="2195"/>
      <c r="G14" s="1968"/>
      <c r="H14" s="2195"/>
      <c r="I14" s="2197"/>
      <c r="K14" s="667"/>
      <c r="L14" s="668"/>
    </row>
    <row r="15" spans="1:12" ht="15.9" customHeight="1">
      <c r="A15" s="2193" t="s">
        <v>2512</v>
      </c>
      <c r="B15" s="668" t="s">
        <v>272</v>
      </c>
      <c r="C15" s="2198">
        <v>923</v>
      </c>
      <c r="D15" s="2199"/>
      <c r="E15" s="669">
        <v>0</v>
      </c>
      <c r="F15" s="2199"/>
      <c r="G15" s="1969">
        <v>0</v>
      </c>
      <c r="H15" s="1744"/>
      <c r="I15" s="506">
        <f>ROUND(SUM(C15)+(E15)-SUM(G15),0)</f>
        <v>923</v>
      </c>
      <c r="K15" s="667"/>
      <c r="L15" s="668"/>
    </row>
    <row r="16" spans="1:12" ht="15.9" customHeight="1">
      <c r="A16" s="2192" t="s">
        <v>2513</v>
      </c>
      <c r="B16" s="2194" t="s">
        <v>272</v>
      </c>
      <c r="C16" s="2195"/>
      <c r="D16" s="2195"/>
      <c r="E16" s="2195"/>
      <c r="F16" s="2195"/>
      <c r="G16" s="1970"/>
      <c r="H16" s="2195"/>
      <c r="I16" s="2200"/>
      <c r="K16" s="663"/>
    </row>
    <row r="17" spans="1:14" ht="15.9" customHeight="1">
      <c r="A17" s="2193" t="s">
        <v>2514</v>
      </c>
      <c r="B17" s="2194" t="s">
        <v>272</v>
      </c>
      <c r="C17" s="2195">
        <v>1116</v>
      </c>
      <c r="D17" s="2195"/>
      <c r="E17" s="669">
        <v>0</v>
      </c>
      <c r="F17" s="2198"/>
      <c r="G17" s="1969">
        <v>0</v>
      </c>
      <c r="H17" s="2198"/>
      <c r="I17" s="506">
        <f>ROUND(SUM(C17)+(E17)-SUM(G17),0)</f>
        <v>1116</v>
      </c>
      <c r="K17" s="663"/>
    </row>
    <row r="18" spans="1:14" ht="15.9" customHeight="1">
      <c r="A18" s="2193" t="s">
        <v>2515</v>
      </c>
      <c r="B18" s="2194" t="s">
        <v>272</v>
      </c>
      <c r="C18" s="2195">
        <v>630</v>
      </c>
      <c r="D18" s="2195"/>
      <c r="E18" s="669">
        <v>0</v>
      </c>
      <c r="F18" s="2195"/>
      <c r="G18" s="1969">
        <v>0</v>
      </c>
      <c r="H18" s="2198"/>
      <c r="I18" s="506">
        <f>ROUND(SUM(C18)+(E18)-SUM(G18),0)</f>
        <v>630</v>
      </c>
      <c r="K18" s="663"/>
    </row>
    <row r="19" spans="1:14" ht="15.9" customHeight="1">
      <c r="A19" s="2192" t="s">
        <v>2202</v>
      </c>
      <c r="B19" s="2194" t="s">
        <v>272</v>
      </c>
      <c r="C19" s="2195"/>
      <c r="D19" s="2195"/>
      <c r="E19" s="2195"/>
      <c r="F19" s="2195"/>
      <c r="G19" s="1970"/>
      <c r="H19" s="2195"/>
      <c r="I19" s="2200"/>
      <c r="K19" s="663"/>
    </row>
    <row r="20" spans="1:14" ht="15.9" customHeight="1">
      <c r="A20" s="2201" t="s">
        <v>2516</v>
      </c>
      <c r="B20" s="2194" t="s">
        <v>272</v>
      </c>
      <c r="C20" s="1710">
        <v>22378</v>
      </c>
      <c r="D20" s="2200"/>
      <c r="E20" s="1710">
        <v>0</v>
      </c>
      <c r="F20" s="2198"/>
      <c r="G20" s="1969">
        <v>0</v>
      </c>
      <c r="H20" s="2195"/>
      <c r="I20" s="506">
        <f>ROUND(SUM(C20)+(E20)-SUM(G20),0)</f>
        <v>22378</v>
      </c>
      <c r="J20" s="671"/>
      <c r="K20" s="663"/>
      <c r="M20" s="662"/>
    </row>
    <row r="21" spans="1:14" ht="15.9" customHeight="1">
      <c r="A21" s="2193" t="s">
        <v>2517</v>
      </c>
      <c r="B21" s="2194" t="s">
        <v>272</v>
      </c>
      <c r="C21" s="2195"/>
      <c r="D21" s="2195"/>
      <c r="E21" s="2195"/>
      <c r="F21" s="2195"/>
      <c r="G21" s="1970"/>
      <c r="H21" s="2195"/>
      <c r="I21" s="2202"/>
      <c r="K21" s="663"/>
      <c r="M21" s="662"/>
    </row>
    <row r="22" spans="1:14" ht="15.9" customHeight="1">
      <c r="A22" s="2203" t="s">
        <v>2518</v>
      </c>
      <c r="B22" s="2194" t="s">
        <v>272</v>
      </c>
      <c r="C22" s="2195">
        <v>3380</v>
      </c>
      <c r="D22" s="2195"/>
      <c r="E22" s="669">
        <v>0</v>
      </c>
      <c r="F22" s="2198"/>
      <c r="G22" s="1969">
        <v>0</v>
      </c>
      <c r="H22" s="2198"/>
      <c r="I22" s="506">
        <f>ROUND(SUM(C22)+(E22)-SUM(G22),0)</f>
        <v>3380</v>
      </c>
      <c r="K22" s="663"/>
      <c r="M22" s="662"/>
    </row>
    <row r="23" spans="1:14" ht="15.9" customHeight="1">
      <c r="A23" s="2193" t="s">
        <v>2519</v>
      </c>
      <c r="B23" s="2194" t="s">
        <v>272</v>
      </c>
      <c r="C23" s="2195"/>
      <c r="D23" s="2195"/>
      <c r="E23" s="2195"/>
      <c r="F23" s="2195"/>
      <c r="G23" s="1970"/>
      <c r="H23" s="2195"/>
      <c r="I23" s="2202"/>
      <c r="K23" s="663"/>
      <c r="M23" s="672"/>
    </row>
    <row r="24" spans="1:14" ht="15.9" customHeight="1">
      <c r="A24" s="2204" t="s">
        <v>2520</v>
      </c>
      <c r="B24" s="2194" t="s">
        <v>272</v>
      </c>
      <c r="C24" s="2195">
        <v>18630</v>
      </c>
      <c r="D24" s="2195"/>
      <c r="E24" s="669">
        <v>0</v>
      </c>
      <c r="F24" s="2198"/>
      <c r="G24" s="1969">
        <v>0</v>
      </c>
      <c r="H24" s="2195"/>
      <c r="I24" s="506">
        <f>ROUND(SUM(C24)+(E24)-SUM(G24),0)</f>
        <v>18630</v>
      </c>
      <c r="K24" s="663"/>
      <c r="M24" s="662"/>
    </row>
    <row r="25" spans="1:14" ht="15.9" customHeight="1">
      <c r="A25" s="2203" t="s">
        <v>2521</v>
      </c>
      <c r="B25" s="2194" t="s">
        <v>272</v>
      </c>
      <c r="C25" s="2195">
        <v>3230</v>
      </c>
      <c r="D25" s="2195"/>
      <c r="E25" s="669">
        <v>0</v>
      </c>
      <c r="F25" s="2195"/>
      <c r="G25" s="1969">
        <v>0</v>
      </c>
      <c r="H25" s="2195"/>
      <c r="I25" s="506">
        <f>ROUND(SUM(C25)+(E25)-SUM(G25),0)</f>
        <v>3230</v>
      </c>
      <c r="K25" s="663"/>
      <c r="M25" s="662"/>
      <c r="N25" s="663"/>
    </row>
    <row r="26" spans="1:14" ht="15.9" customHeight="1">
      <c r="A26" s="2203" t="s">
        <v>2522</v>
      </c>
      <c r="B26" s="2194" t="s">
        <v>272</v>
      </c>
      <c r="C26" s="2195">
        <v>3706</v>
      </c>
      <c r="D26" s="2195"/>
      <c r="E26" s="669">
        <v>0</v>
      </c>
      <c r="F26" s="2198"/>
      <c r="G26" s="1969">
        <v>100</v>
      </c>
      <c r="H26" s="2195"/>
      <c r="I26" s="506">
        <f>ROUND(SUM(C26)+(E26)-SUM(G26),0)</f>
        <v>3606</v>
      </c>
      <c r="J26" s="673"/>
      <c r="K26" s="663"/>
      <c r="M26" s="662"/>
      <c r="N26" s="663"/>
    </row>
    <row r="27" spans="1:14" ht="15.9" customHeight="1">
      <c r="A27" s="2193" t="s">
        <v>1297</v>
      </c>
      <c r="B27" s="2194" t="s">
        <v>272</v>
      </c>
      <c r="C27" s="2195"/>
      <c r="D27" s="2195"/>
      <c r="E27" s="2195"/>
      <c r="F27" s="2195"/>
      <c r="G27" s="1970"/>
      <c r="H27" s="2195"/>
      <c r="I27" s="2200"/>
      <c r="J27" s="673"/>
      <c r="K27" s="663"/>
      <c r="M27" s="662"/>
      <c r="N27" s="663"/>
    </row>
    <row r="28" spans="1:14" ht="15.9" customHeight="1">
      <c r="A28" s="2203" t="s">
        <v>2523</v>
      </c>
      <c r="B28" s="2194" t="s">
        <v>272</v>
      </c>
      <c r="C28" s="2200">
        <v>5000</v>
      </c>
      <c r="D28" s="1710"/>
      <c r="E28" s="669">
        <v>0</v>
      </c>
      <c r="F28" s="1710"/>
      <c r="G28" s="1969">
        <v>0</v>
      </c>
      <c r="H28" s="1710"/>
      <c r="I28" s="506">
        <f t="shared" ref="I28:I39" si="0">ROUND(SUM(C28)+(E28)-SUM(G28),0)</f>
        <v>5000</v>
      </c>
      <c r="J28" s="673"/>
      <c r="K28" s="663"/>
      <c r="M28" s="662"/>
      <c r="N28" s="663"/>
    </row>
    <row r="29" spans="1:14" ht="15.9" customHeight="1">
      <c r="A29" s="2203" t="s">
        <v>2524</v>
      </c>
      <c r="B29" s="2205" t="s">
        <v>272</v>
      </c>
      <c r="C29" s="2200">
        <v>6500</v>
      </c>
      <c r="D29" s="1710"/>
      <c r="E29" s="669">
        <v>0</v>
      </c>
      <c r="F29" s="1710"/>
      <c r="G29" s="1969">
        <v>0</v>
      </c>
      <c r="H29" s="1710"/>
      <c r="I29" s="506">
        <f t="shared" si="0"/>
        <v>6500</v>
      </c>
      <c r="J29" s="673"/>
      <c r="K29" s="663"/>
      <c r="M29" s="662"/>
      <c r="N29" s="663"/>
    </row>
    <row r="30" spans="1:14" ht="15.9" customHeight="1">
      <c r="A30" s="2203" t="s">
        <v>2525</v>
      </c>
      <c r="B30" s="2194" t="s">
        <v>272</v>
      </c>
      <c r="C30" s="2200">
        <v>1400</v>
      </c>
      <c r="D30" s="2195"/>
      <c r="E30" s="669">
        <v>0</v>
      </c>
      <c r="F30" s="2195"/>
      <c r="G30" s="1969">
        <v>0</v>
      </c>
      <c r="H30" s="2195"/>
      <c r="I30" s="506">
        <f t="shared" si="0"/>
        <v>1400</v>
      </c>
      <c r="J30" s="673"/>
      <c r="K30" s="663"/>
      <c r="M30" s="662"/>
      <c r="N30" s="663"/>
    </row>
    <row r="31" spans="1:14" ht="15.9" customHeight="1">
      <c r="A31" s="2203" t="s">
        <v>2526</v>
      </c>
      <c r="B31" s="2194" t="s">
        <v>272</v>
      </c>
      <c r="C31" s="2200">
        <v>5399</v>
      </c>
      <c r="D31" s="2195"/>
      <c r="E31" s="669">
        <v>0</v>
      </c>
      <c r="F31" s="2195"/>
      <c r="G31" s="1969">
        <v>0</v>
      </c>
      <c r="H31" s="2195"/>
      <c r="I31" s="506">
        <f t="shared" si="0"/>
        <v>5399</v>
      </c>
      <c r="J31" s="673"/>
      <c r="K31" s="663"/>
      <c r="M31" s="662"/>
      <c r="N31" s="663"/>
    </row>
    <row r="32" spans="1:14" ht="15.9" customHeight="1">
      <c r="A32" s="2203" t="s">
        <v>2527</v>
      </c>
      <c r="B32" s="2194" t="s">
        <v>272</v>
      </c>
      <c r="C32" s="2200">
        <v>22420</v>
      </c>
      <c r="D32" s="2195"/>
      <c r="E32" s="669">
        <v>0</v>
      </c>
      <c r="F32" s="2195"/>
      <c r="G32" s="1969">
        <v>0</v>
      </c>
      <c r="H32" s="2195"/>
      <c r="I32" s="506">
        <f t="shared" si="0"/>
        <v>22420</v>
      </c>
      <c r="J32" s="673"/>
      <c r="K32" s="663"/>
      <c r="M32" s="662"/>
      <c r="N32" s="663"/>
    </row>
    <row r="33" spans="1:14" ht="15.9" customHeight="1">
      <c r="A33" s="2203" t="s">
        <v>2528</v>
      </c>
      <c r="B33" s="2194" t="s">
        <v>272</v>
      </c>
      <c r="C33" s="2195">
        <v>39433</v>
      </c>
      <c r="D33" s="2195"/>
      <c r="E33" s="669">
        <v>0</v>
      </c>
      <c r="F33" s="2195"/>
      <c r="G33" s="1969">
        <v>0</v>
      </c>
      <c r="H33" s="2195"/>
      <c r="I33" s="506">
        <f t="shared" si="0"/>
        <v>39433</v>
      </c>
      <c r="J33" s="673"/>
      <c r="K33" s="663"/>
      <c r="M33" s="662"/>
      <c r="N33" s="663"/>
    </row>
    <row r="34" spans="1:14" ht="15.9" customHeight="1">
      <c r="A34" s="2203" t="s">
        <v>2529</v>
      </c>
      <c r="B34" s="2194" t="s">
        <v>272</v>
      </c>
      <c r="C34" s="2200">
        <v>348</v>
      </c>
      <c r="D34" s="2195"/>
      <c r="E34" s="669">
        <v>0</v>
      </c>
      <c r="F34" s="2195"/>
      <c r="G34" s="1969">
        <v>0</v>
      </c>
      <c r="H34" s="2195"/>
      <c r="I34" s="506">
        <f t="shared" si="0"/>
        <v>348</v>
      </c>
      <c r="J34" s="673"/>
      <c r="K34" s="663"/>
      <c r="M34" s="662"/>
      <c r="N34" s="663"/>
    </row>
    <row r="35" spans="1:14" ht="15.9" customHeight="1">
      <c r="A35" s="2203" t="s">
        <v>2530</v>
      </c>
      <c r="B35" s="2194" t="s">
        <v>272</v>
      </c>
      <c r="C35" s="2200">
        <v>11234</v>
      </c>
      <c r="D35" s="2195"/>
      <c r="E35" s="669">
        <v>0</v>
      </c>
      <c r="F35" s="2195"/>
      <c r="G35" s="1969">
        <v>0</v>
      </c>
      <c r="H35" s="2195"/>
      <c r="I35" s="506">
        <f t="shared" si="0"/>
        <v>11234</v>
      </c>
      <c r="J35" s="673"/>
      <c r="K35" s="663"/>
      <c r="M35" s="662"/>
      <c r="N35" s="663"/>
    </row>
    <row r="36" spans="1:14" ht="15.9" customHeight="1">
      <c r="A36" s="2203" t="s">
        <v>2531</v>
      </c>
      <c r="B36" s="2194" t="s">
        <v>272</v>
      </c>
      <c r="C36" s="1710">
        <v>3010</v>
      </c>
      <c r="D36" s="2195"/>
      <c r="E36" s="669">
        <v>0</v>
      </c>
      <c r="F36" s="2195"/>
      <c r="G36" s="1969">
        <v>0</v>
      </c>
      <c r="H36" s="2195"/>
      <c r="I36" s="506">
        <f t="shared" si="0"/>
        <v>3010</v>
      </c>
      <c r="J36" s="673"/>
      <c r="K36" s="663"/>
      <c r="M36" s="662"/>
      <c r="N36" s="663"/>
    </row>
    <row r="37" spans="1:14" ht="15.9" customHeight="1">
      <c r="A37" s="2203" t="s">
        <v>2532</v>
      </c>
      <c r="B37" s="2194" t="s">
        <v>272</v>
      </c>
      <c r="C37" s="2195">
        <v>1929</v>
      </c>
      <c r="D37" s="2195"/>
      <c r="E37" s="669">
        <v>0</v>
      </c>
      <c r="F37" s="2195"/>
      <c r="G37" s="1969">
        <v>0</v>
      </c>
      <c r="H37" s="2195"/>
      <c r="I37" s="506">
        <f t="shared" si="0"/>
        <v>1929</v>
      </c>
      <c r="J37" s="673"/>
      <c r="K37" s="663"/>
      <c r="M37" s="662"/>
      <c r="N37" s="663"/>
    </row>
    <row r="38" spans="1:14" ht="15.9" customHeight="1">
      <c r="A38" s="2203" t="s">
        <v>2533</v>
      </c>
      <c r="B38" s="2194" t="s">
        <v>272</v>
      </c>
      <c r="C38" s="2195">
        <v>1146</v>
      </c>
      <c r="D38" s="2195"/>
      <c r="E38" s="669">
        <v>0</v>
      </c>
      <c r="F38" s="2195"/>
      <c r="G38" s="1969">
        <v>0</v>
      </c>
      <c r="H38" s="2195"/>
      <c r="I38" s="506">
        <f t="shared" si="0"/>
        <v>1146</v>
      </c>
      <c r="J38" s="673"/>
      <c r="K38" s="663"/>
      <c r="M38" s="662"/>
      <c r="N38" s="663"/>
    </row>
    <row r="39" spans="1:14" ht="15.9" customHeight="1">
      <c r="A39" s="2203" t="s">
        <v>2534</v>
      </c>
      <c r="B39" s="2194" t="s">
        <v>272</v>
      </c>
      <c r="C39" s="2195">
        <v>6995</v>
      </c>
      <c r="D39" s="2195"/>
      <c r="E39" s="669">
        <v>0</v>
      </c>
      <c r="F39" s="2195"/>
      <c r="G39" s="1969">
        <v>0</v>
      </c>
      <c r="H39" s="2195"/>
      <c r="I39" s="506">
        <f t="shared" si="0"/>
        <v>6995</v>
      </c>
      <c r="J39" s="673"/>
      <c r="K39" s="663"/>
      <c r="M39" s="662"/>
      <c r="N39" s="663"/>
    </row>
    <row r="40" spans="1:14" ht="15.9" customHeight="1">
      <c r="A40" s="1746" t="s">
        <v>2535</v>
      </c>
      <c r="B40" s="2194" t="s">
        <v>272</v>
      </c>
      <c r="C40" s="677">
        <f>ROUND(SUM(C13:C39),0)</f>
        <v>176106</v>
      </c>
      <c r="D40" s="2195"/>
      <c r="E40" s="677">
        <f>ROUND(SUM(E13:E39),0)</f>
        <v>150</v>
      </c>
      <c r="F40" s="2195"/>
      <c r="G40" s="1971">
        <f>ROUND(SUM(G13:G39),0)</f>
        <v>100</v>
      </c>
      <c r="H40" s="2195"/>
      <c r="I40" s="677">
        <f>ROUND(SUM(I13:I39),0)</f>
        <v>176156</v>
      </c>
      <c r="J40" s="673"/>
      <c r="K40" s="663"/>
      <c r="M40" s="662"/>
      <c r="N40" s="663"/>
    </row>
    <row r="41" spans="1:14" ht="13.5" customHeight="1">
      <c r="A41" s="654"/>
      <c r="B41" s="664"/>
      <c r="C41" s="2195"/>
      <c r="D41" s="2195"/>
      <c r="E41" s="669"/>
      <c r="F41" s="2195"/>
      <c r="G41" s="1969"/>
      <c r="H41" s="2195"/>
      <c r="I41" s="506"/>
      <c r="J41" s="673"/>
      <c r="K41" s="663"/>
      <c r="M41" s="662"/>
      <c r="N41" s="663"/>
    </row>
    <row r="42" spans="1:14" ht="15.6">
      <c r="A42" s="674" t="s">
        <v>528</v>
      </c>
      <c r="B42" s="654" t="s">
        <v>6</v>
      </c>
      <c r="C42" s="2195"/>
      <c r="D42" s="2195"/>
      <c r="E42" s="2195"/>
      <c r="F42" s="2195"/>
      <c r="G42" s="1970"/>
      <c r="H42" s="2195"/>
      <c r="I42" s="2195"/>
      <c r="J42" s="617"/>
      <c r="K42" s="675"/>
      <c r="M42" s="663"/>
    </row>
    <row r="43" spans="1:14" ht="15.9" customHeight="1">
      <c r="A43" s="2192" t="s">
        <v>2513</v>
      </c>
      <c r="B43" s="654" t="s">
        <v>6</v>
      </c>
      <c r="C43" s="2195"/>
      <c r="D43" s="2195"/>
      <c r="E43" s="2206"/>
      <c r="F43" s="2195"/>
      <c r="G43" s="1970"/>
      <c r="H43" s="2195"/>
      <c r="I43" s="2195"/>
      <c r="J43" s="617"/>
      <c r="K43" s="675"/>
      <c r="M43" s="663"/>
    </row>
    <row r="44" spans="1:14" ht="15.6">
      <c r="A44" s="2193" t="s">
        <v>2536</v>
      </c>
      <c r="B44" s="664" t="s">
        <v>272</v>
      </c>
      <c r="C44" s="2200">
        <v>21538</v>
      </c>
      <c r="D44" s="2207"/>
      <c r="E44" s="1972">
        <v>20</v>
      </c>
      <c r="F44" s="2195"/>
      <c r="G44" s="1969">
        <v>0</v>
      </c>
      <c r="H44" s="2195"/>
      <c r="I44" s="506">
        <f>ROUND(SUM(C44)+(E44)-SUM(G44),0)</f>
        <v>21558</v>
      </c>
      <c r="J44" s="617"/>
      <c r="K44" s="675"/>
      <c r="M44" s="676"/>
    </row>
    <row r="45" spans="1:14" ht="15.9" customHeight="1">
      <c r="A45" s="1746" t="s">
        <v>2537</v>
      </c>
      <c r="B45" s="670" t="s">
        <v>272</v>
      </c>
      <c r="C45" s="677">
        <f>ROUND(SUM(C44),0)</f>
        <v>21538</v>
      </c>
      <c r="D45" s="2208"/>
      <c r="E45" s="677">
        <f>ROUND(SUM(E44),0)</f>
        <v>20</v>
      </c>
      <c r="F45" s="2195"/>
      <c r="G45" s="1971">
        <f>ROUND(SUM(G44),0)</f>
        <v>0</v>
      </c>
      <c r="H45" s="2208"/>
      <c r="I45" s="677">
        <f>ROUND(SUM(I44),0)</f>
        <v>21558</v>
      </c>
      <c r="J45" s="607"/>
      <c r="K45" s="675"/>
      <c r="M45" s="676"/>
    </row>
    <row r="46" spans="1:14" ht="15.9" customHeight="1">
      <c r="A46" s="1746"/>
      <c r="B46" s="670"/>
      <c r="C46" s="2209"/>
      <c r="D46" s="2208"/>
      <c r="E46" s="2209"/>
      <c r="F46" s="2206"/>
      <c r="G46" s="2210"/>
      <c r="H46" s="2208"/>
      <c r="I46" s="2209"/>
      <c r="J46" s="607"/>
      <c r="K46" s="675"/>
      <c r="M46" s="676"/>
    </row>
    <row r="47" spans="1:14" ht="15.9" customHeight="1">
      <c r="A47" s="2211"/>
      <c r="B47" s="670"/>
      <c r="C47" s="2209"/>
      <c r="D47" s="1710"/>
      <c r="E47" s="2209"/>
      <c r="F47" s="1710"/>
      <c r="G47" s="2212"/>
      <c r="H47" s="1710"/>
      <c r="I47" s="2209"/>
      <c r="J47" s="607"/>
      <c r="K47" s="675"/>
      <c r="M47" s="676"/>
    </row>
    <row r="48" spans="1:14" ht="15.9" customHeight="1" thickBot="1">
      <c r="A48" s="614" t="s">
        <v>1851</v>
      </c>
      <c r="B48" s="664" t="s">
        <v>272</v>
      </c>
      <c r="C48" s="1973">
        <f>ROUND(SUM(C40+C45),0)</f>
        <v>197644</v>
      </c>
      <c r="D48" s="2213"/>
      <c r="E48" s="1973">
        <f>ROUND(SUM(E40+E45),0)</f>
        <v>170</v>
      </c>
      <c r="F48" s="2213"/>
      <c r="G48" s="1973">
        <f>ROUND(SUM(G40+G45),0)</f>
        <v>100</v>
      </c>
      <c r="H48" s="2213"/>
      <c r="I48" s="1973">
        <f>ROUND(SUM(I40+I45),0)</f>
        <v>197714</v>
      </c>
      <c r="J48" s="607"/>
      <c r="K48" s="675"/>
    </row>
    <row r="49" spans="1:11" ht="16.2" thickTop="1">
      <c r="A49" s="607"/>
      <c r="B49" s="607"/>
      <c r="C49" s="607"/>
      <c r="D49" s="607"/>
      <c r="E49" s="607"/>
      <c r="F49" s="607"/>
      <c r="H49" s="607"/>
      <c r="I49" s="679"/>
      <c r="K49" s="675"/>
    </row>
    <row r="50" spans="1:11" ht="53.25" customHeight="1">
      <c r="A50" s="2334"/>
      <c r="B50" s="2335"/>
      <c r="C50" s="2335"/>
      <c r="D50" s="2335"/>
      <c r="E50" s="2335"/>
      <c r="F50" s="2335"/>
      <c r="G50" s="2335"/>
      <c r="H50" s="2335"/>
      <c r="I50" s="2335"/>
      <c r="K50" s="675"/>
    </row>
    <row r="51" spans="1:11" ht="15.6">
      <c r="A51" s="607"/>
      <c r="B51" s="607"/>
      <c r="C51" s="607"/>
      <c r="D51" s="607"/>
      <c r="E51" s="607"/>
      <c r="F51" s="607"/>
      <c r="H51" s="607"/>
      <c r="I51" s="679"/>
      <c r="K51" s="675"/>
    </row>
    <row r="52" spans="1:11" ht="33" customHeight="1">
      <c r="A52" s="2334"/>
      <c r="B52" s="2335"/>
      <c r="C52" s="2335"/>
      <c r="D52" s="2335"/>
      <c r="E52" s="2335"/>
      <c r="F52" s="2335"/>
      <c r="G52" s="2335"/>
      <c r="H52" s="2335"/>
      <c r="I52" s="2335"/>
      <c r="K52" s="675"/>
    </row>
    <row r="53" spans="1:11" ht="15.6">
      <c r="A53" s="607"/>
      <c r="B53" s="607"/>
      <c r="C53" s="607"/>
      <c r="D53" s="607"/>
      <c r="E53" s="607"/>
      <c r="F53" s="607"/>
      <c r="H53" s="607"/>
      <c r="I53" s="679"/>
      <c r="K53" s="675"/>
    </row>
    <row r="54" spans="1:11" ht="15.6">
      <c r="B54" s="607"/>
      <c r="C54" s="607"/>
      <c r="D54" s="607"/>
      <c r="E54" s="607"/>
      <c r="F54" s="607"/>
      <c r="H54" s="607"/>
      <c r="I54" s="679"/>
      <c r="K54" s="675"/>
    </row>
    <row r="55" spans="1:11" ht="15.6">
      <c r="A55" s="598"/>
      <c r="I55" s="680"/>
      <c r="K55" s="675"/>
    </row>
    <row r="56" spans="1:11" ht="7.5" customHeight="1">
      <c r="A56" s="681"/>
      <c r="I56" s="680"/>
      <c r="K56" s="675"/>
    </row>
    <row r="57" spans="1:11" ht="15.9" customHeight="1">
      <c r="A57" s="654"/>
      <c r="I57" s="680"/>
      <c r="K57" s="675"/>
    </row>
    <row r="58" spans="1:11" ht="15.9" customHeight="1">
      <c r="I58" s="680"/>
      <c r="K58" s="675"/>
    </row>
    <row r="59" spans="1:11" ht="15.9" customHeight="1">
      <c r="I59" s="680"/>
      <c r="K59" s="675"/>
    </row>
    <row r="60" spans="1:11" ht="15.6">
      <c r="I60" s="680"/>
      <c r="K60" s="675"/>
    </row>
    <row r="61" spans="1:11" ht="15.6">
      <c r="I61" s="680"/>
      <c r="K61" s="675"/>
    </row>
    <row r="62" spans="1:11" ht="15.6">
      <c r="I62" s="680"/>
      <c r="K62" s="675"/>
    </row>
    <row r="63" spans="1:11" ht="15.6">
      <c r="I63" s="680"/>
      <c r="K63" s="675"/>
    </row>
    <row r="64" spans="1:11" ht="15.6">
      <c r="I64" s="680"/>
      <c r="K64" s="675"/>
    </row>
    <row r="65" spans="9:11" ht="15.6">
      <c r="I65" s="680"/>
      <c r="K65" s="675"/>
    </row>
    <row r="66" spans="9:11" ht="15.6">
      <c r="I66" s="680"/>
      <c r="K66" s="675"/>
    </row>
    <row r="67" spans="9:11" ht="15.6">
      <c r="I67" s="680"/>
      <c r="K67" s="675"/>
    </row>
    <row r="68" spans="9:11" ht="15.6">
      <c r="I68" s="680"/>
      <c r="K68" s="675"/>
    </row>
    <row r="69" spans="9:11" ht="15.6">
      <c r="I69" s="680"/>
      <c r="K69" s="675"/>
    </row>
    <row r="70" spans="9:11" ht="15.6">
      <c r="I70" s="680"/>
      <c r="K70" s="675"/>
    </row>
    <row r="71" spans="9:11" ht="15.6">
      <c r="I71" s="680"/>
      <c r="K71" s="675"/>
    </row>
    <row r="72" spans="9:11" ht="15.6">
      <c r="I72" s="680"/>
      <c r="K72" s="675"/>
    </row>
    <row r="73" spans="9:11" ht="15.6">
      <c r="I73" s="680"/>
      <c r="K73" s="675"/>
    </row>
    <row r="74" spans="9:11" ht="15.6">
      <c r="I74" s="680"/>
      <c r="K74" s="675"/>
    </row>
    <row r="75" spans="9:11" ht="15.6">
      <c r="I75" s="680"/>
      <c r="K75" s="675"/>
    </row>
    <row r="76" spans="9:11" ht="15.6">
      <c r="I76" s="680"/>
      <c r="K76" s="675"/>
    </row>
    <row r="77" spans="9:11">
      <c r="I77" s="680"/>
    </row>
    <row r="78" spans="9:11">
      <c r="I78" s="680"/>
    </row>
    <row r="79" spans="9:11">
      <c r="I79" s="680"/>
    </row>
    <row r="80" spans="9:11">
      <c r="I80" s="680"/>
    </row>
    <row r="81" spans="9:9">
      <c r="I81" s="680"/>
    </row>
    <row r="82" spans="9:9">
      <c r="I82" s="680"/>
    </row>
    <row r="83" spans="9:9">
      <c r="I83" s="680"/>
    </row>
    <row r="84" spans="9:9">
      <c r="I84" s="680"/>
    </row>
    <row r="85" spans="9:9">
      <c r="I85" s="680"/>
    </row>
    <row r="86" spans="9:9">
      <c r="I86" s="680"/>
    </row>
    <row r="87" spans="9:9">
      <c r="I87" s="680"/>
    </row>
    <row r="88" spans="9:9">
      <c r="I88" s="680"/>
    </row>
    <row r="89" spans="9:9">
      <c r="I89" s="680"/>
    </row>
    <row r="90" spans="9:9">
      <c r="I90" s="680"/>
    </row>
    <row r="91" spans="9:9">
      <c r="I91" s="680"/>
    </row>
    <row r="92" spans="9:9">
      <c r="I92" s="680"/>
    </row>
    <row r="93" spans="9:9">
      <c r="I93" s="680"/>
    </row>
    <row r="94" spans="9:9">
      <c r="I94" s="680"/>
    </row>
    <row r="95" spans="9:9">
      <c r="I95" s="680"/>
    </row>
    <row r="96" spans="9:9">
      <c r="I96" s="680"/>
    </row>
    <row r="97" spans="9:9">
      <c r="I97" s="680"/>
    </row>
    <row r="98" spans="9:9">
      <c r="I98" s="680"/>
    </row>
    <row r="99" spans="9:9">
      <c r="I99" s="680"/>
    </row>
    <row r="100" spans="9:9">
      <c r="I100" s="680"/>
    </row>
    <row r="101" spans="9:9">
      <c r="I101" s="680"/>
    </row>
    <row r="102" spans="9:9">
      <c r="I102" s="680"/>
    </row>
    <row r="103" spans="9:9">
      <c r="I103" s="680"/>
    </row>
    <row r="104" spans="9:9">
      <c r="I104" s="680"/>
    </row>
    <row r="105" spans="9:9">
      <c r="I105" s="680"/>
    </row>
    <row r="106" spans="9:9">
      <c r="I106" s="680"/>
    </row>
    <row r="107" spans="9:9">
      <c r="I107" s="680"/>
    </row>
    <row r="108" spans="9:9">
      <c r="I108" s="680"/>
    </row>
    <row r="109" spans="9:9">
      <c r="I109" s="680"/>
    </row>
    <row r="110" spans="9:9">
      <c r="I110" s="680"/>
    </row>
    <row r="111" spans="9:9">
      <c r="I111" s="680"/>
    </row>
    <row r="112" spans="9:9">
      <c r="I112" s="680"/>
    </row>
    <row r="113" spans="9:9">
      <c r="I113" s="680"/>
    </row>
    <row r="114" spans="9:9">
      <c r="I114" s="680"/>
    </row>
    <row r="115" spans="9:9">
      <c r="I115" s="680"/>
    </row>
    <row r="116" spans="9:9">
      <c r="I116" s="680"/>
    </row>
    <row r="117" spans="9:9">
      <c r="I117" s="680"/>
    </row>
    <row r="118" spans="9:9">
      <c r="I118" s="680"/>
    </row>
    <row r="119" spans="9:9">
      <c r="I119" s="680"/>
    </row>
    <row r="120" spans="9:9">
      <c r="I120" s="680"/>
    </row>
    <row r="121" spans="9:9">
      <c r="I121" s="680"/>
    </row>
    <row r="122" spans="9:9">
      <c r="I122" s="680"/>
    </row>
    <row r="123" spans="9:9">
      <c r="I123" s="680"/>
    </row>
    <row r="124" spans="9:9">
      <c r="I124" s="680"/>
    </row>
    <row r="125" spans="9:9">
      <c r="I125" s="680"/>
    </row>
    <row r="126" spans="9:9">
      <c r="I126" s="680"/>
    </row>
    <row r="127" spans="9:9">
      <c r="I127" s="680"/>
    </row>
    <row r="128" spans="9:9">
      <c r="I128" s="680"/>
    </row>
    <row r="129" spans="9:9">
      <c r="I129" s="680"/>
    </row>
    <row r="130" spans="9:9">
      <c r="I130" s="680"/>
    </row>
    <row r="131" spans="9:9">
      <c r="I131" s="680"/>
    </row>
    <row r="132" spans="9:9">
      <c r="I132" s="680"/>
    </row>
    <row r="133" spans="9:9">
      <c r="I133" s="680"/>
    </row>
    <row r="134" spans="9:9">
      <c r="I134" s="680"/>
    </row>
    <row r="135" spans="9:9">
      <c r="I135" s="680"/>
    </row>
    <row r="136" spans="9:9">
      <c r="I136" s="680"/>
    </row>
    <row r="137" spans="9:9">
      <c r="I137" s="680"/>
    </row>
    <row r="138" spans="9:9">
      <c r="I138" s="680"/>
    </row>
    <row r="139" spans="9:9">
      <c r="I139" s="680"/>
    </row>
    <row r="140" spans="9:9">
      <c r="I140" s="680"/>
    </row>
    <row r="141" spans="9:9">
      <c r="I141" s="680"/>
    </row>
    <row r="142" spans="9:9">
      <c r="I142" s="680"/>
    </row>
    <row r="143" spans="9:9">
      <c r="I143" s="680"/>
    </row>
    <row r="144" spans="9:9">
      <c r="I144" s="680"/>
    </row>
    <row r="145" spans="9:9">
      <c r="I145" s="680"/>
    </row>
    <row r="146" spans="9:9">
      <c r="I146" s="680"/>
    </row>
    <row r="147" spans="9:9">
      <c r="I147" s="680"/>
    </row>
    <row r="148" spans="9:9">
      <c r="I148" s="680"/>
    </row>
    <row r="149" spans="9:9">
      <c r="I149" s="680"/>
    </row>
    <row r="150" spans="9:9">
      <c r="I150" s="680"/>
    </row>
    <row r="151" spans="9:9">
      <c r="I151" s="680"/>
    </row>
    <row r="152" spans="9:9">
      <c r="I152" s="680"/>
    </row>
    <row r="153" spans="9:9">
      <c r="I153" s="680"/>
    </row>
    <row r="154" spans="9:9">
      <c r="I154" s="680"/>
    </row>
    <row r="155" spans="9:9">
      <c r="I155" s="680"/>
    </row>
    <row r="156" spans="9:9">
      <c r="I156" s="680"/>
    </row>
    <row r="157" spans="9:9">
      <c r="I157" s="680"/>
    </row>
    <row r="158" spans="9:9">
      <c r="I158" s="680"/>
    </row>
    <row r="159" spans="9:9">
      <c r="I159" s="680"/>
    </row>
    <row r="160" spans="9:9">
      <c r="I160" s="680"/>
    </row>
    <row r="161" spans="9:9">
      <c r="I161" s="680"/>
    </row>
    <row r="162" spans="9:9">
      <c r="I162" s="680"/>
    </row>
    <row r="163" spans="9:9">
      <c r="I163" s="680"/>
    </row>
    <row r="164" spans="9:9">
      <c r="I164" s="680"/>
    </row>
    <row r="165" spans="9:9">
      <c r="I165" s="680"/>
    </row>
    <row r="166" spans="9:9">
      <c r="I166" s="680"/>
    </row>
    <row r="167" spans="9:9">
      <c r="I167" s="680"/>
    </row>
    <row r="168" spans="9:9">
      <c r="I168" s="680"/>
    </row>
    <row r="169" spans="9:9">
      <c r="I169" s="680"/>
    </row>
    <row r="170" spans="9:9">
      <c r="I170" s="680"/>
    </row>
    <row r="171" spans="9:9">
      <c r="I171" s="680"/>
    </row>
    <row r="172" spans="9:9">
      <c r="I172" s="680"/>
    </row>
    <row r="173" spans="9:9">
      <c r="I173" s="680"/>
    </row>
    <row r="174" spans="9:9">
      <c r="I174" s="680"/>
    </row>
    <row r="175" spans="9:9">
      <c r="I175" s="680"/>
    </row>
    <row r="176" spans="9:9">
      <c r="I176" s="680"/>
    </row>
    <row r="177" spans="9:9">
      <c r="I177" s="680"/>
    </row>
    <row r="178" spans="9:9">
      <c r="I178" s="680"/>
    </row>
    <row r="179" spans="9:9">
      <c r="I179" s="680"/>
    </row>
    <row r="180" spans="9:9">
      <c r="I180" s="680"/>
    </row>
    <row r="181" spans="9:9">
      <c r="I181" s="680"/>
    </row>
    <row r="182" spans="9:9">
      <c r="I182" s="680"/>
    </row>
    <row r="183" spans="9:9">
      <c r="I183" s="680"/>
    </row>
    <row r="184" spans="9:9">
      <c r="I184" s="680"/>
    </row>
    <row r="185" spans="9:9">
      <c r="I185" s="680"/>
    </row>
    <row r="186" spans="9:9">
      <c r="I186" s="680"/>
    </row>
    <row r="187" spans="9:9">
      <c r="I187" s="680"/>
    </row>
    <row r="188" spans="9:9">
      <c r="I188" s="680"/>
    </row>
    <row r="189" spans="9:9">
      <c r="I189" s="680"/>
    </row>
    <row r="190" spans="9:9">
      <c r="I190" s="680"/>
    </row>
    <row r="191" spans="9:9">
      <c r="I191" s="680"/>
    </row>
    <row r="192" spans="9:9">
      <c r="I192" s="680"/>
    </row>
    <row r="193" spans="9:9">
      <c r="I193" s="680"/>
    </row>
    <row r="194" spans="9:9">
      <c r="I194" s="680"/>
    </row>
    <row r="195" spans="9:9">
      <c r="I195" s="680"/>
    </row>
    <row r="196" spans="9:9">
      <c r="I196" s="680"/>
    </row>
    <row r="197" spans="9:9">
      <c r="I197" s="680"/>
    </row>
    <row r="198" spans="9:9">
      <c r="I198" s="680"/>
    </row>
    <row r="199" spans="9:9">
      <c r="I199" s="680"/>
    </row>
    <row r="200" spans="9:9">
      <c r="I200" s="680"/>
    </row>
    <row r="201" spans="9:9">
      <c r="I201" s="680"/>
    </row>
    <row r="202" spans="9:9">
      <c r="I202" s="680"/>
    </row>
    <row r="203" spans="9:9">
      <c r="I203" s="680"/>
    </row>
    <row r="204" spans="9:9">
      <c r="I204" s="680"/>
    </row>
    <row r="205" spans="9:9">
      <c r="I205" s="680"/>
    </row>
    <row r="206" spans="9:9">
      <c r="I206" s="680"/>
    </row>
    <row r="207" spans="9:9">
      <c r="I207" s="680"/>
    </row>
    <row r="208" spans="9:9">
      <c r="I208" s="680"/>
    </row>
    <row r="209" spans="9:9">
      <c r="I209" s="680"/>
    </row>
    <row r="210" spans="9:9">
      <c r="I210" s="680"/>
    </row>
    <row r="211" spans="9:9">
      <c r="I211" s="680"/>
    </row>
    <row r="212" spans="9:9">
      <c r="I212" s="680"/>
    </row>
    <row r="213" spans="9:9">
      <c r="I213" s="680"/>
    </row>
    <row r="214" spans="9:9">
      <c r="I214" s="680"/>
    </row>
    <row r="215" spans="9:9">
      <c r="I215" s="680"/>
    </row>
    <row r="216" spans="9:9">
      <c r="I216" s="680"/>
    </row>
    <row r="217" spans="9:9">
      <c r="I217" s="680"/>
    </row>
    <row r="218" spans="9:9">
      <c r="I218" s="680"/>
    </row>
    <row r="219" spans="9:9">
      <c r="I219" s="680"/>
    </row>
    <row r="220" spans="9:9">
      <c r="I220" s="680"/>
    </row>
    <row r="221" spans="9:9">
      <c r="I221" s="680"/>
    </row>
    <row r="222" spans="9:9">
      <c r="I222" s="680"/>
    </row>
    <row r="223" spans="9:9">
      <c r="I223" s="680"/>
    </row>
    <row r="224" spans="9:9">
      <c r="I224" s="680"/>
    </row>
    <row r="225" spans="9:9">
      <c r="I225" s="680"/>
    </row>
    <row r="226" spans="9:9">
      <c r="I226" s="680"/>
    </row>
    <row r="227" spans="9:9">
      <c r="I227" s="680"/>
    </row>
    <row r="228" spans="9:9">
      <c r="I228" s="680"/>
    </row>
    <row r="229" spans="9:9">
      <c r="I229" s="680"/>
    </row>
    <row r="230" spans="9:9">
      <c r="I230" s="680"/>
    </row>
    <row r="231" spans="9:9">
      <c r="I231" s="680"/>
    </row>
    <row r="232" spans="9:9">
      <c r="I232" s="680"/>
    </row>
    <row r="233" spans="9:9">
      <c r="I233" s="680"/>
    </row>
    <row r="234" spans="9:9">
      <c r="I234" s="680"/>
    </row>
    <row r="235" spans="9:9">
      <c r="I235" s="680"/>
    </row>
    <row r="236" spans="9:9">
      <c r="I236" s="680"/>
    </row>
    <row r="237" spans="9:9">
      <c r="I237" s="680"/>
    </row>
    <row r="238" spans="9:9">
      <c r="I238" s="680"/>
    </row>
    <row r="239" spans="9:9">
      <c r="I239" s="680"/>
    </row>
    <row r="240" spans="9:9">
      <c r="I240" s="680"/>
    </row>
    <row r="241" spans="9:9">
      <c r="I241" s="680"/>
    </row>
    <row r="242" spans="9:9">
      <c r="I242" s="680"/>
    </row>
    <row r="243" spans="9:9">
      <c r="I243" s="680"/>
    </row>
    <row r="244" spans="9:9">
      <c r="I244" s="680"/>
    </row>
    <row r="245" spans="9:9">
      <c r="I245" s="680"/>
    </row>
    <row r="246" spans="9:9">
      <c r="I246" s="680"/>
    </row>
    <row r="247" spans="9:9">
      <c r="I247" s="680"/>
    </row>
    <row r="248" spans="9:9">
      <c r="I248" s="680"/>
    </row>
    <row r="249" spans="9:9">
      <c r="I249" s="680"/>
    </row>
    <row r="250" spans="9:9">
      <c r="I250" s="680"/>
    </row>
    <row r="251" spans="9:9">
      <c r="I251" s="680"/>
    </row>
    <row r="252" spans="9:9">
      <c r="I252" s="680"/>
    </row>
    <row r="253" spans="9:9">
      <c r="I253" s="680"/>
    </row>
    <row r="254" spans="9:9">
      <c r="I254" s="680"/>
    </row>
    <row r="255" spans="9:9">
      <c r="I255" s="680"/>
    </row>
    <row r="256" spans="9:9">
      <c r="I256" s="680"/>
    </row>
    <row r="257" spans="9:9">
      <c r="I257" s="680"/>
    </row>
    <row r="258" spans="9:9">
      <c r="I258" s="680"/>
    </row>
    <row r="259" spans="9:9">
      <c r="I259" s="680"/>
    </row>
    <row r="260" spans="9:9">
      <c r="I260" s="680"/>
    </row>
    <row r="261" spans="9:9">
      <c r="I261" s="680"/>
    </row>
    <row r="262" spans="9:9">
      <c r="I262" s="680"/>
    </row>
    <row r="263" spans="9:9">
      <c r="I263" s="680"/>
    </row>
    <row r="264" spans="9:9">
      <c r="I264" s="680"/>
    </row>
    <row r="265" spans="9:9">
      <c r="I265" s="680"/>
    </row>
    <row r="266" spans="9:9">
      <c r="I266" s="680"/>
    </row>
    <row r="267" spans="9:9">
      <c r="I267" s="680"/>
    </row>
    <row r="268" spans="9:9">
      <c r="I268" s="680"/>
    </row>
    <row r="269" spans="9:9">
      <c r="I269" s="680"/>
    </row>
    <row r="270" spans="9:9">
      <c r="I270" s="680"/>
    </row>
    <row r="271" spans="9:9">
      <c r="I271" s="680"/>
    </row>
    <row r="272" spans="9:9">
      <c r="I272" s="680"/>
    </row>
    <row r="273" spans="9:9">
      <c r="I273" s="680"/>
    </row>
    <row r="274" spans="9:9">
      <c r="I274" s="680"/>
    </row>
    <row r="275" spans="9:9">
      <c r="I275" s="680"/>
    </row>
    <row r="276" spans="9:9">
      <c r="I276" s="680"/>
    </row>
    <row r="277" spans="9:9">
      <c r="I277" s="680"/>
    </row>
    <row r="278" spans="9:9">
      <c r="I278" s="680"/>
    </row>
    <row r="279" spans="9:9">
      <c r="I279" s="680"/>
    </row>
    <row r="280" spans="9:9">
      <c r="I280" s="680"/>
    </row>
    <row r="281" spans="9:9">
      <c r="I281" s="680"/>
    </row>
    <row r="282" spans="9:9">
      <c r="I282" s="680"/>
    </row>
    <row r="283" spans="9:9">
      <c r="I283" s="680"/>
    </row>
    <row r="284" spans="9:9">
      <c r="I284" s="680"/>
    </row>
    <row r="285" spans="9:9">
      <c r="I285" s="680"/>
    </row>
    <row r="286" spans="9:9">
      <c r="I286" s="680"/>
    </row>
    <row r="287" spans="9:9">
      <c r="I287" s="680"/>
    </row>
    <row r="288" spans="9:9">
      <c r="I288" s="680"/>
    </row>
    <row r="289" spans="9:9">
      <c r="I289" s="680"/>
    </row>
    <row r="290" spans="9:9">
      <c r="I290" s="680"/>
    </row>
    <row r="291" spans="9:9">
      <c r="I291" s="680"/>
    </row>
    <row r="292" spans="9:9">
      <c r="I292" s="680"/>
    </row>
    <row r="293" spans="9:9">
      <c r="I293" s="680"/>
    </row>
    <row r="294" spans="9:9">
      <c r="I294" s="680"/>
    </row>
    <row r="295" spans="9:9">
      <c r="I295" s="680"/>
    </row>
    <row r="296" spans="9:9">
      <c r="I296" s="680"/>
    </row>
    <row r="297" spans="9:9">
      <c r="I297" s="680"/>
    </row>
    <row r="298" spans="9:9">
      <c r="I298" s="680"/>
    </row>
    <row r="299" spans="9:9">
      <c r="I299" s="680"/>
    </row>
    <row r="300" spans="9:9">
      <c r="I300" s="680"/>
    </row>
    <row r="301" spans="9:9">
      <c r="I301" s="680"/>
    </row>
    <row r="302" spans="9:9">
      <c r="I302" s="680"/>
    </row>
    <row r="303" spans="9:9">
      <c r="I303" s="680"/>
    </row>
    <row r="304" spans="9:9">
      <c r="I304" s="680"/>
    </row>
    <row r="305" spans="9:9">
      <c r="I305" s="680"/>
    </row>
    <row r="306" spans="9:9">
      <c r="I306" s="680"/>
    </row>
    <row r="307" spans="9:9">
      <c r="I307" s="680"/>
    </row>
    <row r="308" spans="9:9">
      <c r="I308" s="680"/>
    </row>
    <row r="309" spans="9:9">
      <c r="I309" s="680"/>
    </row>
    <row r="310" spans="9:9">
      <c r="I310" s="680"/>
    </row>
    <row r="311" spans="9:9">
      <c r="I311" s="680"/>
    </row>
    <row r="312" spans="9:9">
      <c r="I312" s="680"/>
    </row>
    <row r="313" spans="9:9">
      <c r="I313" s="680"/>
    </row>
    <row r="314" spans="9:9">
      <c r="I314" s="680"/>
    </row>
    <row r="315" spans="9:9">
      <c r="I315" s="680"/>
    </row>
    <row r="316" spans="9:9">
      <c r="I316" s="680"/>
    </row>
    <row r="317" spans="9:9">
      <c r="I317" s="680"/>
    </row>
    <row r="318" spans="9:9">
      <c r="I318" s="680"/>
    </row>
    <row r="319" spans="9:9">
      <c r="I319" s="680"/>
    </row>
    <row r="320" spans="9:9">
      <c r="I320" s="680"/>
    </row>
    <row r="321" spans="9:9">
      <c r="I321" s="680"/>
    </row>
    <row r="322" spans="9:9">
      <c r="I322" s="680"/>
    </row>
    <row r="323" spans="9:9">
      <c r="I323" s="680"/>
    </row>
    <row r="324" spans="9:9">
      <c r="I324" s="680"/>
    </row>
    <row r="325" spans="9:9">
      <c r="I325" s="680"/>
    </row>
    <row r="326" spans="9:9">
      <c r="I326" s="680"/>
    </row>
    <row r="327" spans="9:9">
      <c r="I327" s="680"/>
    </row>
    <row r="328" spans="9:9">
      <c r="I328" s="680"/>
    </row>
    <row r="329" spans="9:9">
      <c r="I329" s="680"/>
    </row>
    <row r="330" spans="9:9">
      <c r="I330" s="680"/>
    </row>
    <row r="331" spans="9:9">
      <c r="I331" s="680"/>
    </row>
    <row r="332" spans="9:9">
      <c r="I332" s="680"/>
    </row>
    <row r="333" spans="9:9">
      <c r="I333" s="680"/>
    </row>
    <row r="334" spans="9:9">
      <c r="I334" s="680"/>
    </row>
    <row r="335" spans="9:9">
      <c r="I335" s="680"/>
    </row>
    <row r="336" spans="9:9">
      <c r="I336" s="680"/>
    </row>
    <row r="337" spans="9:9">
      <c r="I337" s="680"/>
    </row>
    <row r="338" spans="9:9">
      <c r="I338" s="680"/>
    </row>
    <row r="339" spans="9:9">
      <c r="I339" s="680"/>
    </row>
    <row r="340" spans="9:9">
      <c r="I340" s="680"/>
    </row>
    <row r="341" spans="9:9">
      <c r="I341" s="680"/>
    </row>
    <row r="342" spans="9:9">
      <c r="I342" s="680"/>
    </row>
    <row r="343" spans="9:9">
      <c r="I343" s="680"/>
    </row>
    <row r="344" spans="9:9">
      <c r="I344" s="680"/>
    </row>
    <row r="345" spans="9:9">
      <c r="I345" s="680"/>
    </row>
    <row r="346" spans="9:9">
      <c r="I346" s="680"/>
    </row>
    <row r="347" spans="9:9">
      <c r="I347" s="680"/>
    </row>
    <row r="348" spans="9:9">
      <c r="I348" s="680"/>
    </row>
    <row r="349" spans="9:9">
      <c r="I349" s="680"/>
    </row>
    <row r="350" spans="9:9">
      <c r="I350" s="680"/>
    </row>
    <row r="351" spans="9:9">
      <c r="I351" s="680"/>
    </row>
    <row r="352" spans="9:9">
      <c r="I352" s="680"/>
    </row>
    <row r="353" spans="9:9">
      <c r="I353" s="680"/>
    </row>
    <row r="354" spans="9:9">
      <c r="I354" s="680"/>
    </row>
    <row r="355" spans="9:9">
      <c r="I355" s="680"/>
    </row>
    <row r="356" spans="9:9">
      <c r="I356" s="680"/>
    </row>
    <row r="357" spans="9:9">
      <c r="I357" s="680"/>
    </row>
    <row r="358" spans="9:9">
      <c r="I358" s="680"/>
    </row>
    <row r="359" spans="9:9">
      <c r="I359" s="680"/>
    </row>
    <row r="360" spans="9:9">
      <c r="I360" s="680"/>
    </row>
    <row r="361" spans="9:9">
      <c r="I361" s="680"/>
    </row>
    <row r="362" spans="9:9">
      <c r="I362" s="680"/>
    </row>
    <row r="363" spans="9:9">
      <c r="I363" s="680"/>
    </row>
    <row r="364" spans="9:9">
      <c r="I364" s="680"/>
    </row>
    <row r="365" spans="9:9">
      <c r="I365" s="680"/>
    </row>
    <row r="366" spans="9:9">
      <c r="I366" s="680"/>
    </row>
    <row r="367" spans="9:9">
      <c r="I367" s="680"/>
    </row>
    <row r="368" spans="9:9">
      <c r="I368" s="680"/>
    </row>
    <row r="369" spans="9:9">
      <c r="I369" s="680"/>
    </row>
    <row r="370" spans="9:9">
      <c r="I370" s="680"/>
    </row>
    <row r="371" spans="9:9">
      <c r="I371" s="680"/>
    </row>
    <row r="372" spans="9:9">
      <c r="I372" s="680"/>
    </row>
    <row r="373" spans="9:9">
      <c r="I373" s="680"/>
    </row>
    <row r="374" spans="9:9">
      <c r="I374" s="680"/>
    </row>
    <row r="375" spans="9:9">
      <c r="I375" s="680"/>
    </row>
    <row r="376" spans="9:9">
      <c r="I376" s="680"/>
    </row>
    <row r="377" spans="9:9">
      <c r="I377" s="680"/>
    </row>
    <row r="378" spans="9:9">
      <c r="I378" s="680"/>
    </row>
    <row r="379" spans="9:9">
      <c r="I379" s="680"/>
    </row>
    <row r="380" spans="9:9">
      <c r="I380" s="680"/>
    </row>
    <row r="381" spans="9:9">
      <c r="I381" s="680"/>
    </row>
    <row r="382" spans="9:9">
      <c r="I382" s="680"/>
    </row>
    <row r="383" spans="9:9">
      <c r="I383" s="680"/>
    </row>
    <row r="384" spans="9:9">
      <c r="I384" s="680"/>
    </row>
    <row r="385" spans="9:9">
      <c r="I385" s="680"/>
    </row>
    <row r="386" spans="9:9">
      <c r="I386" s="680"/>
    </row>
    <row r="387" spans="9:9">
      <c r="I387" s="680"/>
    </row>
    <row r="388" spans="9:9">
      <c r="I388" s="680"/>
    </row>
    <row r="389" spans="9:9">
      <c r="I389" s="680"/>
    </row>
    <row r="390" spans="9:9">
      <c r="I390" s="680"/>
    </row>
    <row r="391" spans="9:9">
      <c r="I391" s="680"/>
    </row>
    <row r="392" spans="9:9">
      <c r="I392" s="680"/>
    </row>
    <row r="393" spans="9:9">
      <c r="I393" s="680"/>
    </row>
    <row r="394" spans="9:9">
      <c r="I394" s="680"/>
    </row>
    <row r="395" spans="9:9">
      <c r="I395" s="680"/>
    </row>
    <row r="396" spans="9:9">
      <c r="I396" s="680"/>
    </row>
    <row r="397" spans="9:9">
      <c r="I397" s="680"/>
    </row>
    <row r="398" spans="9:9">
      <c r="I398" s="680"/>
    </row>
    <row r="399" spans="9:9">
      <c r="I399" s="680"/>
    </row>
    <row r="400" spans="9:9">
      <c r="I400" s="680"/>
    </row>
    <row r="401" spans="9:9">
      <c r="I401" s="680"/>
    </row>
    <row r="402" spans="9:9">
      <c r="I402" s="680"/>
    </row>
    <row r="403" spans="9:9">
      <c r="I403" s="680"/>
    </row>
    <row r="404" spans="9:9">
      <c r="I404" s="680"/>
    </row>
    <row r="405" spans="9:9">
      <c r="I405" s="680"/>
    </row>
    <row r="406" spans="9:9">
      <c r="I406" s="680"/>
    </row>
    <row r="407" spans="9:9">
      <c r="I407" s="680"/>
    </row>
    <row r="408" spans="9:9">
      <c r="I408" s="680"/>
    </row>
    <row r="409" spans="9:9">
      <c r="I409" s="680"/>
    </row>
    <row r="410" spans="9:9">
      <c r="I410" s="680"/>
    </row>
    <row r="411" spans="9:9">
      <c r="I411" s="680"/>
    </row>
    <row r="412" spans="9:9">
      <c r="I412" s="680"/>
    </row>
    <row r="413" spans="9:9">
      <c r="I413" s="680"/>
    </row>
    <row r="414" spans="9:9">
      <c r="I414" s="680"/>
    </row>
    <row r="415" spans="9:9">
      <c r="I415" s="680"/>
    </row>
    <row r="416" spans="9:9">
      <c r="I416" s="680"/>
    </row>
    <row r="417" spans="9:9">
      <c r="I417" s="680"/>
    </row>
    <row r="418" spans="9:9">
      <c r="I418" s="680"/>
    </row>
    <row r="419" spans="9:9">
      <c r="I419" s="680"/>
    </row>
    <row r="420" spans="9:9">
      <c r="I420" s="680"/>
    </row>
    <row r="421" spans="9:9">
      <c r="I421" s="680"/>
    </row>
    <row r="422" spans="9:9">
      <c r="I422" s="680"/>
    </row>
    <row r="423" spans="9:9">
      <c r="I423" s="680"/>
    </row>
    <row r="424" spans="9:9">
      <c r="I424" s="680"/>
    </row>
    <row r="425" spans="9:9">
      <c r="I425" s="680"/>
    </row>
    <row r="426" spans="9:9">
      <c r="I426" s="680"/>
    </row>
    <row r="427" spans="9:9">
      <c r="I427" s="680"/>
    </row>
    <row r="428" spans="9:9">
      <c r="I428" s="680"/>
    </row>
    <row r="429" spans="9:9">
      <c r="I429" s="680"/>
    </row>
    <row r="430" spans="9:9">
      <c r="I430" s="680"/>
    </row>
    <row r="431" spans="9:9">
      <c r="I431" s="680"/>
    </row>
    <row r="432" spans="9:9">
      <c r="I432" s="680"/>
    </row>
    <row r="433" spans="9:9">
      <c r="I433" s="680"/>
    </row>
    <row r="434" spans="9:9">
      <c r="I434" s="680"/>
    </row>
    <row r="435" spans="9:9">
      <c r="I435" s="680"/>
    </row>
    <row r="436" spans="9:9">
      <c r="I436" s="680"/>
    </row>
    <row r="437" spans="9:9">
      <c r="I437" s="680"/>
    </row>
    <row r="438" spans="9:9">
      <c r="I438" s="680"/>
    </row>
    <row r="439" spans="9:9">
      <c r="I439" s="680"/>
    </row>
    <row r="440" spans="9:9">
      <c r="I440" s="680"/>
    </row>
    <row r="441" spans="9:9">
      <c r="I441" s="680"/>
    </row>
    <row r="442" spans="9:9">
      <c r="I442" s="680"/>
    </row>
    <row r="443" spans="9:9">
      <c r="I443" s="680"/>
    </row>
    <row r="444" spans="9:9">
      <c r="I444" s="680"/>
    </row>
    <row r="445" spans="9:9">
      <c r="I445" s="680"/>
    </row>
    <row r="446" spans="9:9">
      <c r="I446" s="680"/>
    </row>
    <row r="447" spans="9:9">
      <c r="I447" s="680"/>
    </row>
    <row r="448" spans="9:9">
      <c r="I448" s="680"/>
    </row>
    <row r="449" spans="9:9">
      <c r="I449" s="680"/>
    </row>
    <row r="450" spans="9:9">
      <c r="I450" s="680"/>
    </row>
    <row r="451" spans="9:9">
      <c r="I451" s="680"/>
    </row>
    <row r="452" spans="9:9">
      <c r="I452" s="680"/>
    </row>
    <row r="453" spans="9:9">
      <c r="I453" s="680"/>
    </row>
    <row r="454" spans="9:9">
      <c r="I454" s="680"/>
    </row>
    <row r="455" spans="9:9">
      <c r="I455" s="680"/>
    </row>
    <row r="456" spans="9:9">
      <c r="I456" s="680"/>
    </row>
    <row r="457" spans="9:9">
      <c r="I457" s="680"/>
    </row>
    <row r="458" spans="9:9">
      <c r="I458" s="680"/>
    </row>
    <row r="459" spans="9:9">
      <c r="I459" s="680"/>
    </row>
    <row r="460" spans="9:9">
      <c r="I460" s="680"/>
    </row>
    <row r="461" spans="9:9">
      <c r="I461" s="680"/>
    </row>
    <row r="462" spans="9:9">
      <c r="I462" s="680"/>
    </row>
    <row r="463" spans="9:9">
      <c r="I463" s="680"/>
    </row>
    <row r="464" spans="9:9">
      <c r="I464" s="680"/>
    </row>
    <row r="465" spans="9:9">
      <c r="I465" s="680"/>
    </row>
    <row r="466" spans="9:9">
      <c r="I466" s="680"/>
    </row>
    <row r="467" spans="9:9">
      <c r="I467" s="680"/>
    </row>
    <row r="468" spans="9:9">
      <c r="I468" s="680"/>
    </row>
    <row r="469" spans="9:9">
      <c r="I469" s="680"/>
    </row>
    <row r="470" spans="9:9">
      <c r="I470" s="680"/>
    </row>
    <row r="471" spans="9:9">
      <c r="I471" s="680"/>
    </row>
    <row r="472" spans="9:9">
      <c r="I472" s="680"/>
    </row>
    <row r="473" spans="9:9">
      <c r="I473" s="680"/>
    </row>
    <row r="474" spans="9:9">
      <c r="I474" s="680"/>
    </row>
    <row r="475" spans="9:9">
      <c r="I475" s="680"/>
    </row>
    <row r="476" spans="9:9">
      <c r="I476" s="680"/>
    </row>
    <row r="477" spans="9:9">
      <c r="I477" s="680"/>
    </row>
    <row r="478" spans="9:9">
      <c r="I478" s="680"/>
    </row>
    <row r="479" spans="9:9">
      <c r="I479" s="680"/>
    </row>
    <row r="480" spans="9:9">
      <c r="I480" s="680"/>
    </row>
    <row r="481" spans="9:9">
      <c r="I481" s="680"/>
    </row>
    <row r="482" spans="9:9">
      <c r="I482" s="680"/>
    </row>
    <row r="483" spans="9:9">
      <c r="I483" s="680"/>
    </row>
    <row r="484" spans="9:9">
      <c r="I484" s="680"/>
    </row>
    <row r="485" spans="9:9">
      <c r="I485" s="680"/>
    </row>
    <row r="486" spans="9:9">
      <c r="I486" s="680"/>
    </row>
    <row r="487" spans="9:9">
      <c r="I487" s="680"/>
    </row>
    <row r="488" spans="9:9">
      <c r="I488" s="680"/>
    </row>
    <row r="489" spans="9:9">
      <c r="I489" s="680"/>
    </row>
    <row r="490" spans="9:9">
      <c r="I490" s="680"/>
    </row>
    <row r="491" spans="9:9">
      <c r="I491" s="680"/>
    </row>
    <row r="492" spans="9:9">
      <c r="I492" s="680"/>
    </row>
    <row r="493" spans="9:9">
      <c r="I493" s="680"/>
    </row>
    <row r="494" spans="9:9">
      <c r="I494" s="680"/>
    </row>
    <row r="495" spans="9:9">
      <c r="I495" s="680"/>
    </row>
    <row r="496" spans="9:9">
      <c r="I496" s="680"/>
    </row>
    <row r="497" spans="9:9">
      <c r="I497" s="680"/>
    </row>
    <row r="498" spans="9:9">
      <c r="I498" s="680"/>
    </row>
    <row r="499" spans="9:9">
      <c r="I499" s="680"/>
    </row>
    <row r="500" spans="9:9">
      <c r="I500" s="680"/>
    </row>
    <row r="501" spans="9:9">
      <c r="I501" s="680"/>
    </row>
    <row r="502" spans="9:9">
      <c r="I502" s="680"/>
    </row>
    <row r="503" spans="9:9">
      <c r="I503" s="680"/>
    </row>
    <row r="504" spans="9:9">
      <c r="I504" s="680"/>
    </row>
    <row r="505" spans="9:9">
      <c r="I505" s="680"/>
    </row>
    <row r="506" spans="9:9">
      <c r="I506" s="680"/>
    </row>
    <row r="507" spans="9:9">
      <c r="I507" s="680"/>
    </row>
    <row r="508" spans="9:9">
      <c r="I508" s="680"/>
    </row>
    <row r="509" spans="9:9">
      <c r="I509" s="680"/>
    </row>
    <row r="510" spans="9:9">
      <c r="I510" s="680"/>
    </row>
    <row r="511" spans="9:9">
      <c r="I511" s="680"/>
    </row>
    <row r="512" spans="9:9">
      <c r="I512" s="680"/>
    </row>
    <row r="513" spans="9:9">
      <c r="I513" s="680"/>
    </row>
    <row r="514" spans="9:9">
      <c r="I514" s="680"/>
    </row>
    <row r="515" spans="9:9">
      <c r="I515" s="680"/>
    </row>
    <row r="516" spans="9:9">
      <c r="I516" s="680"/>
    </row>
    <row r="517" spans="9:9">
      <c r="I517" s="680"/>
    </row>
    <row r="518" spans="9:9">
      <c r="I518" s="680"/>
    </row>
    <row r="519" spans="9:9">
      <c r="I519" s="680"/>
    </row>
    <row r="520" spans="9:9">
      <c r="I520" s="680"/>
    </row>
    <row r="521" spans="9:9">
      <c r="I521" s="680"/>
    </row>
    <row r="522" spans="9:9">
      <c r="I522" s="680"/>
    </row>
    <row r="523" spans="9:9">
      <c r="I523" s="680"/>
    </row>
    <row r="524" spans="9:9">
      <c r="I524" s="680"/>
    </row>
    <row r="525" spans="9:9">
      <c r="I525" s="680"/>
    </row>
    <row r="526" spans="9:9">
      <c r="I526" s="680"/>
    </row>
    <row r="527" spans="9:9">
      <c r="I527" s="680"/>
    </row>
    <row r="528" spans="9:9">
      <c r="I528" s="680"/>
    </row>
    <row r="529" spans="9:9">
      <c r="I529" s="680"/>
    </row>
    <row r="530" spans="9:9">
      <c r="I530" s="680"/>
    </row>
    <row r="531" spans="9:9">
      <c r="I531" s="680"/>
    </row>
    <row r="532" spans="9:9">
      <c r="I532" s="680"/>
    </row>
    <row r="533" spans="9:9">
      <c r="I533" s="680"/>
    </row>
    <row r="534" spans="9:9">
      <c r="I534" s="680"/>
    </row>
    <row r="535" spans="9:9">
      <c r="I535" s="680"/>
    </row>
    <row r="536" spans="9:9">
      <c r="I536" s="680"/>
    </row>
    <row r="537" spans="9:9">
      <c r="I537" s="680"/>
    </row>
    <row r="538" spans="9:9">
      <c r="I538" s="680"/>
    </row>
    <row r="539" spans="9:9">
      <c r="I539" s="680"/>
    </row>
    <row r="540" spans="9:9">
      <c r="I540" s="680"/>
    </row>
    <row r="541" spans="9:9">
      <c r="I541" s="680"/>
    </row>
    <row r="542" spans="9:9">
      <c r="I542" s="680"/>
    </row>
    <row r="543" spans="9:9">
      <c r="I543" s="680"/>
    </row>
    <row r="544" spans="9:9">
      <c r="I544" s="680"/>
    </row>
    <row r="545" spans="9:9">
      <c r="I545" s="680"/>
    </row>
    <row r="546" spans="9:9">
      <c r="I546" s="680"/>
    </row>
    <row r="547" spans="9:9">
      <c r="I547" s="680"/>
    </row>
    <row r="548" spans="9:9">
      <c r="I548" s="680"/>
    </row>
    <row r="549" spans="9:9">
      <c r="I549" s="680"/>
    </row>
    <row r="550" spans="9:9">
      <c r="I550" s="680"/>
    </row>
    <row r="551" spans="9:9">
      <c r="I551" s="680"/>
    </row>
    <row r="552" spans="9:9">
      <c r="I552" s="680"/>
    </row>
    <row r="553" spans="9:9">
      <c r="I553" s="680"/>
    </row>
    <row r="554" spans="9:9">
      <c r="I554" s="680"/>
    </row>
    <row r="555" spans="9:9">
      <c r="I555" s="680"/>
    </row>
    <row r="556" spans="9:9">
      <c r="I556" s="680"/>
    </row>
    <row r="557" spans="9:9">
      <c r="I557" s="680"/>
    </row>
    <row r="558" spans="9:9">
      <c r="I558" s="680"/>
    </row>
    <row r="559" spans="9:9">
      <c r="I559" s="680"/>
    </row>
    <row r="560" spans="9:9">
      <c r="I560" s="680"/>
    </row>
    <row r="561" spans="9:9">
      <c r="I561" s="680"/>
    </row>
    <row r="562" spans="9:9">
      <c r="I562" s="680"/>
    </row>
    <row r="563" spans="9:9">
      <c r="I563" s="680"/>
    </row>
    <row r="564" spans="9:9">
      <c r="I564" s="680"/>
    </row>
    <row r="565" spans="9:9">
      <c r="I565" s="680"/>
    </row>
    <row r="566" spans="9:9">
      <c r="I566" s="680"/>
    </row>
    <row r="567" spans="9:9">
      <c r="I567" s="680"/>
    </row>
    <row r="568" spans="9:9">
      <c r="I568" s="680"/>
    </row>
    <row r="569" spans="9:9">
      <c r="I569" s="680"/>
    </row>
    <row r="570" spans="9:9">
      <c r="I570" s="680"/>
    </row>
    <row r="571" spans="9:9">
      <c r="I571" s="680"/>
    </row>
    <row r="572" spans="9:9">
      <c r="I572" s="680"/>
    </row>
    <row r="573" spans="9:9">
      <c r="I573" s="680"/>
    </row>
    <row r="574" spans="9:9">
      <c r="I574" s="680"/>
    </row>
    <row r="575" spans="9:9">
      <c r="I575" s="680"/>
    </row>
    <row r="576" spans="9:9">
      <c r="I576" s="680"/>
    </row>
    <row r="577" spans="9:9">
      <c r="I577" s="680"/>
    </row>
    <row r="578" spans="9:9">
      <c r="I578" s="680"/>
    </row>
    <row r="579" spans="9:9">
      <c r="I579" s="680"/>
    </row>
    <row r="580" spans="9:9">
      <c r="I580" s="680"/>
    </row>
    <row r="581" spans="9:9">
      <c r="I581" s="680"/>
    </row>
    <row r="582" spans="9:9">
      <c r="I582" s="680"/>
    </row>
    <row r="583" spans="9:9">
      <c r="I583" s="680"/>
    </row>
    <row r="584" spans="9:9">
      <c r="I584" s="680"/>
    </row>
    <row r="585" spans="9:9">
      <c r="I585" s="680"/>
    </row>
    <row r="586" spans="9:9">
      <c r="I586" s="680"/>
    </row>
    <row r="587" spans="9:9">
      <c r="I587" s="680"/>
    </row>
    <row r="588" spans="9:9">
      <c r="I588" s="680"/>
    </row>
    <row r="589" spans="9:9">
      <c r="I589" s="680"/>
    </row>
    <row r="590" spans="9:9">
      <c r="I590" s="680"/>
    </row>
    <row r="591" spans="9:9">
      <c r="I591" s="680"/>
    </row>
    <row r="592" spans="9:9">
      <c r="I592" s="680"/>
    </row>
    <row r="593" spans="9:9">
      <c r="I593" s="680"/>
    </row>
    <row r="594" spans="9:9">
      <c r="I594" s="680"/>
    </row>
    <row r="595" spans="9:9">
      <c r="I595" s="680"/>
    </row>
    <row r="596" spans="9:9">
      <c r="I596" s="680"/>
    </row>
    <row r="597" spans="9:9">
      <c r="I597" s="680"/>
    </row>
    <row r="598" spans="9:9">
      <c r="I598" s="680"/>
    </row>
    <row r="599" spans="9:9">
      <c r="I599" s="680"/>
    </row>
    <row r="600" spans="9:9">
      <c r="I600" s="680"/>
    </row>
    <row r="601" spans="9:9">
      <c r="I601" s="680"/>
    </row>
    <row r="602" spans="9:9">
      <c r="I602" s="680"/>
    </row>
    <row r="603" spans="9:9">
      <c r="I603" s="680"/>
    </row>
    <row r="604" spans="9:9">
      <c r="I604" s="680"/>
    </row>
    <row r="605" spans="9:9">
      <c r="I605" s="680"/>
    </row>
    <row r="606" spans="9:9">
      <c r="I606" s="680"/>
    </row>
    <row r="607" spans="9:9">
      <c r="I607" s="680"/>
    </row>
    <row r="608" spans="9:9">
      <c r="I608" s="680"/>
    </row>
    <row r="609" spans="9:9">
      <c r="I609" s="680"/>
    </row>
    <row r="610" spans="9:9">
      <c r="I610" s="680"/>
    </row>
    <row r="611" spans="9:9">
      <c r="I611" s="680"/>
    </row>
    <row r="612" spans="9:9">
      <c r="I612" s="680"/>
    </row>
    <row r="613" spans="9:9">
      <c r="I613" s="680"/>
    </row>
    <row r="614" spans="9:9">
      <c r="I614" s="680"/>
    </row>
    <row r="615" spans="9:9">
      <c r="I615" s="680"/>
    </row>
    <row r="616" spans="9:9">
      <c r="I616" s="680"/>
    </row>
    <row r="617" spans="9:9">
      <c r="I617" s="680"/>
    </row>
    <row r="618" spans="9:9">
      <c r="I618" s="680"/>
    </row>
    <row r="619" spans="9:9">
      <c r="I619" s="680"/>
    </row>
    <row r="620" spans="9:9">
      <c r="I620" s="680"/>
    </row>
    <row r="621" spans="9:9">
      <c r="I621" s="680"/>
    </row>
    <row r="622" spans="9:9">
      <c r="I622" s="680"/>
    </row>
    <row r="623" spans="9:9">
      <c r="I623" s="680"/>
    </row>
    <row r="624" spans="9:9">
      <c r="I624" s="680"/>
    </row>
    <row r="625" spans="9:9">
      <c r="I625" s="680"/>
    </row>
    <row r="626" spans="9:9">
      <c r="I626" s="680"/>
    </row>
    <row r="627" spans="9:9">
      <c r="I627" s="680"/>
    </row>
    <row r="628" spans="9:9">
      <c r="I628" s="680"/>
    </row>
    <row r="629" spans="9:9">
      <c r="I629" s="680"/>
    </row>
    <row r="630" spans="9:9">
      <c r="I630" s="680"/>
    </row>
    <row r="631" spans="9:9">
      <c r="I631" s="680"/>
    </row>
    <row r="632" spans="9:9">
      <c r="I632" s="680"/>
    </row>
    <row r="633" spans="9:9">
      <c r="I633" s="680"/>
    </row>
    <row r="634" spans="9:9">
      <c r="I634" s="680"/>
    </row>
    <row r="635" spans="9:9">
      <c r="I635" s="680"/>
    </row>
    <row r="636" spans="9:9">
      <c r="I636" s="680"/>
    </row>
    <row r="637" spans="9:9">
      <c r="I637" s="680"/>
    </row>
    <row r="638" spans="9:9">
      <c r="I638" s="680"/>
    </row>
    <row r="639" spans="9:9">
      <c r="I639" s="680"/>
    </row>
    <row r="640" spans="9:9">
      <c r="I640" s="680"/>
    </row>
    <row r="641" spans="9:9">
      <c r="I641" s="680"/>
    </row>
    <row r="642" spans="9:9">
      <c r="I642" s="680"/>
    </row>
    <row r="643" spans="9:9">
      <c r="I643" s="680"/>
    </row>
    <row r="644" spans="9:9">
      <c r="I644" s="680"/>
    </row>
    <row r="645" spans="9:9">
      <c r="I645" s="680"/>
    </row>
    <row r="646" spans="9:9">
      <c r="I646" s="680"/>
    </row>
    <row r="647" spans="9:9">
      <c r="I647" s="680"/>
    </row>
    <row r="648" spans="9:9">
      <c r="I648" s="680"/>
    </row>
    <row r="649" spans="9:9">
      <c r="I649" s="680"/>
    </row>
    <row r="650" spans="9:9">
      <c r="I650" s="680"/>
    </row>
    <row r="651" spans="9:9">
      <c r="I651" s="680"/>
    </row>
    <row r="652" spans="9:9">
      <c r="I652" s="680"/>
    </row>
    <row r="653" spans="9:9">
      <c r="I653" s="680"/>
    </row>
    <row r="654" spans="9:9">
      <c r="I654" s="680"/>
    </row>
    <row r="655" spans="9:9">
      <c r="I655" s="680"/>
    </row>
    <row r="656" spans="9:9">
      <c r="I656" s="680"/>
    </row>
    <row r="657" spans="9:9">
      <c r="I657" s="680"/>
    </row>
    <row r="658" spans="9:9">
      <c r="I658" s="680"/>
    </row>
    <row r="659" spans="9:9">
      <c r="I659" s="680"/>
    </row>
    <row r="660" spans="9:9">
      <c r="I660" s="680"/>
    </row>
    <row r="661" spans="9:9">
      <c r="I661" s="680"/>
    </row>
    <row r="662" spans="9:9">
      <c r="I662" s="680"/>
    </row>
    <row r="663" spans="9:9">
      <c r="I663" s="680"/>
    </row>
    <row r="664" spans="9:9">
      <c r="I664" s="680"/>
    </row>
    <row r="665" spans="9:9">
      <c r="I665" s="680"/>
    </row>
    <row r="666" spans="9:9">
      <c r="I666" s="680"/>
    </row>
    <row r="667" spans="9:9">
      <c r="I667" s="680"/>
    </row>
    <row r="668" spans="9:9">
      <c r="I668" s="680"/>
    </row>
    <row r="669" spans="9:9">
      <c r="I669" s="680"/>
    </row>
    <row r="670" spans="9:9">
      <c r="I670" s="680"/>
    </row>
    <row r="671" spans="9:9">
      <c r="I671" s="680"/>
    </row>
    <row r="672" spans="9:9">
      <c r="I672" s="680"/>
    </row>
    <row r="673" spans="9:9">
      <c r="I673" s="680"/>
    </row>
    <row r="674" spans="9:9">
      <c r="I674" s="680"/>
    </row>
    <row r="675" spans="9:9">
      <c r="I675" s="680"/>
    </row>
    <row r="676" spans="9:9">
      <c r="I676" s="680"/>
    </row>
    <row r="677" spans="9:9">
      <c r="I677" s="680"/>
    </row>
    <row r="678" spans="9:9">
      <c r="I678" s="680"/>
    </row>
    <row r="679" spans="9:9">
      <c r="I679" s="680"/>
    </row>
    <row r="680" spans="9:9">
      <c r="I680" s="680"/>
    </row>
    <row r="681" spans="9:9">
      <c r="I681" s="680"/>
    </row>
    <row r="682" spans="9:9">
      <c r="I682" s="680"/>
    </row>
    <row r="683" spans="9:9">
      <c r="I683" s="680"/>
    </row>
    <row r="684" spans="9:9">
      <c r="I684" s="680"/>
    </row>
    <row r="685" spans="9:9">
      <c r="I685" s="680"/>
    </row>
    <row r="686" spans="9:9">
      <c r="I686" s="680"/>
    </row>
    <row r="687" spans="9:9">
      <c r="I687" s="680"/>
    </row>
    <row r="688" spans="9:9">
      <c r="I688" s="680"/>
    </row>
    <row r="689" spans="9:9">
      <c r="I689" s="680"/>
    </row>
    <row r="690" spans="9:9">
      <c r="I690" s="680"/>
    </row>
    <row r="691" spans="9:9">
      <c r="I691" s="680"/>
    </row>
    <row r="692" spans="9:9">
      <c r="I692" s="680"/>
    </row>
    <row r="693" spans="9:9">
      <c r="I693" s="680"/>
    </row>
    <row r="694" spans="9:9">
      <c r="I694" s="680"/>
    </row>
    <row r="695" spans="9:9">
      <c r="I695" s="680"/>
    </row>
    <row r="696" spans="9:9">
      <c r="I696" s="680"/>
    </row>
    <row r="697" spans="9:9">
      <c r="I697" s="680"/>
    </row>
    <row r="698" spans="9:9">
      <c r="I698" s="680"/>
    </row>
    <row r="699" spans="9:9">
      <c r="I699" s="680"/>
    </row>
    <row r="700" spans="9:9">
      <c r="I700" s="680"/>
    </row>
    <row r="701" spans="9:9">
      <c r="I701" s="680"/>
    </row>
    <row r="702" spans="9:9">
      <c r="I702" s="680"/>
    </row>
    <row r="703" spans="9:9">
      <c r="I703" s="680"/>
    </row>
    <row r="704" spans="9:9">
      <c r="I704" s="680"/>
    </row>
    <row r="705" spans="9:9">
      <c r="I705" s="680"/>
    </row>
    <row r="706" spans="9:9">
      <c r="I706" s="680"/>
    </row>
    <row r="707" spans="9:9">
      <c r="I707" s="680"/>
    </row>
    <row r="708" spans="9:9">
      <c r="I708" s="680"/>
    </row>
    <row r="709" spans="9:9">
      <c r="I709" s="680"/>
    </row>
    <row r="710" spans="9:9">
      <c r="I710" s="680"/>
    </row>
    <row r="711" spans="9:9">
      <c r="I711" s="680"/>
    </row>
    <row r="712" spans="9:9">
      <c r="I712" s="680"/>
    </row>
    <row r="713" spans="9:9">
      <c r="I713" s="680"/>
    </row>
    <row r="714" spans="9:9">
      <c r="I714" s="680"/>
    </row>
    <row r="715" spans="9:9">
      <c r="I715" s="680"/>
    </row>
    <row r="716" spans="9:9">
      <c r="I716" s="680"/>
    </row>
    <row r="717" spans="9:9">
      <c r="I717" s="680"/>
    </row>
    <row r="718" spans="9:9">
      <c r="I718" s="680"/>
    </row>
    <row r="719" spans="9:9">
      <c r="I719" s="680"/>
    </row>
    <row r="720" spans="9:9">
      <c r="I720" s="680"/>
    </row>
    <row r="721" spans="9:9">
      <c r="I721" s="680"/>
    </row>
    <row r="722" spans="9:9">
      <c r="I722" s="680"/>
    </row>
    <row r="723" spans="9:9">
      <c r="I723" s="680"/>
    </row>
    <row r="724" spans="9:9">
      <c r="I724" s="680"/>
    </row>
    <row r="725" spans="9:9">
      <c r="I725" s="680"/>
    </row>
    <row r="726" spans="9:9">
      <c r="I726" s="680"/>
    </row>
    <row r="727" spans="9:9">
      <c r="I727" s="680"/>
    </row>
    <row r="728" spans="9:9">
      <c r="I728" s="680"/>
    </row>
    <row r="729" spans="9:9">
      <c r="I729" s="680"/>
    </row>
    <row r="730" spans="9:9">
      <c r="I730" s="680"/>
    </row>
    <row r="731" spans="9:9">
      <c r="I731" s="680"/>
    </row>
    <row r="732" spans="9:9">
      <c r="I732" s="680"/>
    </row>
    <row r="733" spans="9:9">
      <c r="I733" s="680"/>
    </row>
    <row r="734" spans="9:9">
      <c r="I734" s="680"/>
    </row>
    <row r="735" spans="9:9">
      <c r="I735" s="680"/>
    </row>
    <row r="736" spans="9:9">
      <c r="I736" s="680"/>
    </row>
    <row r="737" spans="9:9">
      <c r="I737" s="680"/>
    </row>
    <row r="738" spans="9:9">
      <c r="I738" s="680"/>
    </row>
    <row r="739" spans="9:9">
      <c r="I739" s="680"/>
    </row>
    <row r="740" spans="9:9">
      <c r="I740" s="680"/>
    </row>
    <row r="741" spans="9:9">
      <c r="I741" s="680"/>
    </row>
    <row r="742" spans="9:9">
      <c r="I742" s="680"/>
    </row>
    <row r="743" spans="9:9">
      <c r="I743" s="680"/>
    </row>
    <row r="744" spans="9:9">
      <c r="I744" s="680"/>
    </row>
    <row r="745" spans="9:9">
      <c r="I745" s="680"/>
    </row>
    <row r="746" spans="9:9">
      <c r="I746" s="680"/>
    </row>
    <row r="747" spans="9:9">
      <c r="I747" s="680"/>
    </row>
    <row r="748" spans="9:9">
      <c r="I748" s="680"/>
    </row>
    <row r="749" spans="9:9">
      <c r="I749" s="680"/>
    </row>
    <row r="750" spans="9:9">
      <c r="I750" s="680"/>
    </row>
    <row r="751" spans="9:9">
      <c r="I751" s="680"/>
    </row>
    <row r="752" spans="9:9">
      <c r="I752" s="680"/>
    </row>
    <row r="753" spans="9:9">
      <c r="I753" s="680"/>
    </row>
    <row r="754" spans="9:9">
      <c r="I754" s="680"/>
    </row>
    <row r="755" spans="9:9">
      <c r="I755" s="680"/>
    </row>
    <row r="756" spans="9:9">
      <c r="I756" s="680"/>
    </row>
    <row r="757" spans="9:9">
      <c r="I757" s="680"/>
    </row>
    <row r="758" spans="9:9">
      <c r="I758" s="680"/>
    </row>
    <row r="759" spans="9:9">
      <c r="I759" s="680"/>
    </row>
    <row r="760" spans="9:9">
      <c r="I760" s="680"/>
    </row>
    <row r="761" spans="9:9">
      <c r="I761" s="680"/>
    </row>
    <row r="762" spans="9:9">
      <c r="I762" s="680"/>
    </row>
    <row r="763" spans="9:9">
      <c r="I763" s="680"/>
    </row>
    <row r="764" spans="9:9">
      <c r="I764" s="680"/>
    </row>
    <row r="765" spans="9:9">
      <c r="I765" s="680"/>
    </row>
    <row r="766" spans="9:9">
      <c r="I766" s="680"/>
    </row>
    <row r="767" spans="9:9">
      <c r="I767" s="680"/>
    </row>
    <row r="768" spans="9:9">
      <c r="I768" s="680"/>
    </row>
    <row r="769" spans="9:9">
      <c r="I769" s="680"/>
    </row>
    <row r="770" spans="9:9">
      <c r="I770" s="680"/>
    </row>
    <row r="771" spans="9:9">
      <c r="I771" s="680"/>
    </row>
    <row r="772" spans="9:9">
      <c r="I772" s="680"/>
    </row>
    <row r="773" spans="9:9">
      <c r="I773" s="680"/>
    </row>
    <row r="774" spans="9:9">
      <c r="I774" s="680"/>
    </row>
    <row r="775" spans="9:9">
      <c r="I775" s="680"/>
    </row>
    <row r="776" spans="9:9">
      <c r="I776" s="680"/>
    </row>
    <row r="777" spans="9:9">
      <c r="I777" s="680"/>
    </row>
    <row r="778" spans="9:9">
      <c r="I778" s="680"/>
    </row>
    <row r="779" spans="9:9">
      <c r="I779" s="680"/>
    </row>
    <row r="780" spans="9:9">
      <c r="I780" s="680"/>
    </row>
    <row r="781" spans="9:9">
      <c r="I781" s="680"/>
    </row>
    <row r="782" spans="9:9">
      <c r="I782" s="680"/>
    </row>
    <row r="783" spans="9:9">
      <c r="I783" s="680"/>
    </row>
    <row r="784" spans="9:9">
      <c r="I784" s="680"/>
    </row>
    <row r="785" spans="9:9">
      <c r="I785" s="680"/>
    </row>
    <row r="786" spans="9:9">
      <c r="I786" s="680"/>
    </row>
    <row r="787" spans="9:9">
      <c r="I787" s="680"/>
    </row>
    <row r="788" spans="9:9">
      <c r="I788" s="680"/>
    </row>
    <row r="789" spans="9:9">
      <c r="I789" s="680"/>
    </row>
    <row r="790" spans="9:9">
      <c r="I790" s="680"/>
    </row>
    <row r="791" spans="9:9">
      <c r="I791" s="680"/>
    </row>
    <row r="792" spans="9:9">
      <c r="I792" s="680"/>
    </row>
    <row r="793" spans="9:9">
      <c r="I793" s="680"/>
    </row>
    <row r="794" spans="9:9">
      <c r="I794" s="680"/>
    </row>
    <row r="795" spans="9:9">
      <c r="I795" s="680"/>
    </row>
    <row r="796" spans="9:9">
      <c r="I796" s="680"/>
    </row>
    <row r="797" spans="9:9">
      <c r="I797" s="680"/>
    </row>
    <row r="798" spans="9:9">
      <c r="I798" s="680"/>
    </row>
    <row r="799" spans="9:9">
      <c r="I799" s="680"/>
    </row>
    <row r="800" spans="9:9">
      <c r="I800" s="680"/>
    </row>
    <row r="801" spans="9:9">
      <c r="I801" s="680"/>
    </row>
    <row r="802" spans="9:9">
      <c r="I802" s="680"/>
    </row>
    <row r="803" spans="9:9">
      <c r="I803" s="680"/>
    </row>
    <row r="804" spans="9:9">
      <c r="I804" s="680"/>
    </row>
    <row r="805" spans="9:9">
      <c r="I805" s="680"/>
    </row>
    <row r="806" spans="9:9">
      <c r="I806" s="680"/>
    </row>
    <row r="807" spans="9:9">
      <c r="I807" s="680"/>
    </row>
    <row r="808" spans="9:9">
      <c r="I808" s="680"/>
    </row>
    <row r="809" spans="9:9">
      <c r="I809" s="680"/>
    </row>
    <row r="810" spans="9:9">
      <c r="I810" s="680"/>
    </row>
    <row r="811" spans="9:9">
      <c r="I811" s="680"/>
    </row>
    <row r="812" spans="9:9">
      <c r="I812" s="680"/>
    </row>
    <row r="813" spans="9:9">
      <c r="I813" s="680"/>
    </row>
    <row r="814" spans="9:9">
      <c r="I814" s="680"/>
    </row>
    <row r="815" spans="9:9">
      <c r="I815" s="680"/>
    </row>
    <row r="816" spans="9:9">
      <c r="I816" s="680"/>
    </row>
    <row r="817" spans="9:9">
      <c r="I817" s="680"/>
    </row>
    <row r="818" spans="9:9">
      <c r="I818" s="680"/>
    </row>
    <row r="819" spans="9:9">
      <c r="I819" s="680"/>
    </row>
    <row r="820" spans="9:9">
      <c r="I820" s="680"/>
    </row>
    <row r="821" spans="9:9">
      <c r="I821" s="680"/>
    </row>
    <row r="822" spans="9:9">
      <c r="I822" s="680"/>
    </row>
    <row r="823" spans="9:9">
      <c r="I823" s="680"/>
    </row>
    <row r="824" spans="9:9">
      <c r="I824" s="680"/>
    </row>
    <row r="825" spans="9:9">
      <c r="I825" s="680"/>
    </row>
    <row r="826" spans="9:9">
      <c r="I826" s="680"/>
    </row>
    <row r="827" spans="9:9">
      <c r="I827" s="680"/>
    </row>
    <row r="828" spans="9:9">
      <c r="I828" s="680"/>
    </row>
    <row r="829" spans="9:9">
      <c r="I829" s="680"/>
    </row>
    <row r="830" spans="9:9">
      <c r="I830" s="680"/>
    </row>
    <row r="831" spans="9:9">
      <c r="I831" s="680"/>
    </row>
    <row r="832" spans="9:9">
      <c r="I832" s="680"/>
    </row>
    <row r="833" spans="9:9">
      <c r="I833" s="680"/>
    </row>
    <row r="834" spans="9:9">
      <c r="I834" s="680"/>
    </row>
    <row r="835" spans="9:9">
      <c r="I835" s="680"/>
    </row>
    <row r="836" spans="9:9">
      <c r="I836" s="680"/>
    </row>
    <row r="837" spans="9:9">
      <c r="I837" s="680"/>
    </row>
    <row r="838" spans="9:9">
      <c r="I838" s="680"/>
    </row>
    <row r="839" spans="9:9">
      <c r="I839" s="680"/>
    </row>
    <row r="840" spans="9:9">
      <c r="I840" s="680"/>
    </row>
    <row r="841" spans="9:9">
      <c r="I841" s="680"/>
    </row>
    <row r="842" spans="9:9">
      <c r="I842" s="680"/>
    </row>
    <row r="843" spans="9:9">
      <c r="I843" s="680"/>
    </row>
    <row r="844" spans="9:9">
      <c r="I844" s="680"/>
    </row>
    <row r="845" spans="9:9">
      <c r="I845" s="680"/>
    </row>
    <row r="846" spans="9:9">
      <c r="I846" s="680"/>
    </row>
    <row r="847" spans="9:9">
      <c r="I847" s="680"/>
    </row>
    <row r="848" spans="9:9">
      <c r="I848" s="680"/>
    </row>
    <row r="849" spans="9:9">
      <c r="I849" s="680"/>
    </row>
    <row r="850" spans="9:9">
      <c r="I850" s="680"/>
    </row>
    <row r="851" spans="9:9">
      <c r="I851" s="680"/>
    </row>
    <row r="852" spans="9:9">
      <c r="I852" s="680"/>
    </row>
    <row r="853" spans="9:9">
      <c r="I853" s="680"/>
    </row>
    <row r="854" spans="9:9">
      <c r="I854" s="680"/>
    </row>
    <row r="855" spans="9:9">
      <c r="I855" s="680"/>
    </row>
    <row r="856" spans="9:9">
      <c r="I856" s="680"/>
    </row>
    <row r="857" spans="9:9">
      <c r="I857" s="680"/>
    </row>
    <row r="858" spans="9:9">
      <c r="I858" s="680"/>
    </row>
    <row r="859" spans="9:9">
      <c r="I859" s="680"/>
    </row>
    <row r="860" spans="9:9">
      <c r="I860" s="680"/>
    </row>
    <row r="861" spans="9:9">
      <c r="I861" s="680"/>
    </row>
    <row r="862" spans="9:9">
      <c r="I862" s="680"/>
    </row>
    <row r="863" spans="9:9">
      <c r="I863" s="680"/>
    </row>
    <row r="864" spans="9:9">
      <c r="I864" s="680"/>
    </row>
    <row r="865" spans="9:9">
      <c r="I865" s="680"/>
    </row>
    <row r="866" spans="9:9">
      <c r="I866" s="680"/>
    </row>
    <row r="867" spans="9:9">
      <c r="I867" s="680"/>
    </row>
    <row r="868" spans="9:9">
      <c r="I868" s="680"/>
    </row>
    <row r="869" spans="9:9">
      <c r="I869" s="680"/>
    </row>
    <row r="870" spans="9:9">
      <c r="I870" s="680"/>
    </row>
    <row r="871" spans="9:9">
      <c r="I871" s="680"/>
    </row>
    <row r="872" spans="9:9">
      <c r="I872" s="680"/>
    </row>
    <row r="873" spans="9:9">
      <c r="I873" s="680"/>
    </row>
    <row r="874" spans="9:9">
      <c r="I874" s="680"/>
    </row>
    <row r="875" spans="9:9">
      <c r="I875" s="680"/>
    </row>
    <row r="876" spans="9:9">
      <c r="I876" s="680"/>
    </row>
    <row r="877" spans="9:9">
      <c r="I877" s="680"/>
    </row>
    <row r="878" spans="9:9">
      <c r="I878" s="680"/>
    </row>
    <row r="879" spans="9:9">
      <c r="I879" s="680"/>
    </row>
    <row r="880" spans="9:9">
      <c r="I880" s="680"/>
    </row>
    <row r="881" spans="9:9">
      <c r="I881" s="680"/>
    </row>
    <row r="882" spans="9:9">
      <c r="I882" s="680"/>
    </row>
    <row r="883" spans="9:9">
      <c r="I883" s="680"/>
    </row>
    <row r="884" spans="9:9">
      <c r="I884" s="680"/>
    </row>
    <row r="885" spans="9:9">
      <c r="I885" s="680"/>
    </row>
    <row r="886" spans="9:9">
      <c r="I886" s="680"/>
    </row>
    <row r="887" spans="9:9">
      <c r="I887" s="680"/>
    </row>
    <row r="888" spans="9:9">
      <c r="I888" s="680"/>
    </row>
    <row r="889" spans="9:9">
      <c r="I889" s="680"/>
    </row>
    <row r="890" spans="9:9">
      <c r="I890" s="680"/>
    </row>
    <row r="891" spans="9:9">
      <c r="I891" s="680"/>
    </row>
    <row r="892" spans="9:9">
      <c r="I892" s="680"/>
    </row>
    <row r="893" spans="9:9">
      <c r="I893" s="680"/>
    </row>
    <row r="894" spans="9:9">
      <c r="I894" s="680"/>
    </row>
    <row r="895" spans="9:9">
      <c r="I895" s="680"/>
    </row>
    <row r="896" spans="9:9">
      <c r="I896" s="680"/>
    </row>
    <row r="897" spans="9:9">
      <c r="I897" s="680"/>
    </row>
    <row r="898" spans="9:9">
      <c r="I898" s="680"/>
    </row>
    <row r="899" spans="9:9">
      <c r="I899" s="680"/>
    </row>
    <row r="900" spans="9:9">
      <c r="I900" s="680"/>
    </row>
    <row r="901" spans="9:9">
      <c r="I901" s="680"/>
    </row>
    <row r="902" spans="9:9">
      <c r="I902" s="680"/>
    </row>
    <row r="903" spans="9:9">
      <c r="I903" s="680"/>
    </row>
    <row r="904" spans="9:9">
      <c r="I904" s="680"/>
    </row>
    <row r="905" spans="9:9">
      <c r="I905" s="680"/>
    </row>
    <row r="906" spans="9:9">
      <c r="I906" s="680"/>
    </row>
    <row r="907" spans="9:9">
      <c r="I907" s="680"/>
    </row>
    <row r="908" spans="9:9">
      <c r="I908" s="680"/>
    </row>
    <row r="909" spans="9:9">
      <c r="I909" s="680"/>
    </row>
    <row r="910" spans="9:9">
      <c r="I910" s="680"/>
    </row>
    <row r="911" spans="9:9">
      <c r="I911" s="680"/>
    </row>
    <row r="912" spans="9:9">
      <c r="I912" s="680"/>
    </row>
    <row r="913" spans="9:9">
      <c r="I913" s="680"/>
    </row>
    <row r="914" spans="9:9">
      <c r="I914" s="680"/>
    </row>
    <row r="915" spans="9:9">
      <c r="I915" s="680"/>
    </row>
    <row r="916" spans="9:9">
      <c r="I916" s="680"/>
    </row>
    <row r="917" spans="9:9">
      <c r="I917" s="680"/>
    </row>
    <row r="918" spans="9:9">
      <c r="I918" s="680"/>
    </row>
    <row r="919" spans="9:9">
      <c r="I919" s="680"/>
    </row>
    <row r="920" spans="9:9">
      <c r="I920" s="680"/>
    </row>
    <row r="921" spans="9:9">
      <c r="I921" s="680"/>
    </row>
    <row r="922" spans="9:9">
      <c r="I922" s="680"/>
    </row>
    <row r="923" spans="9:9">
      <c r="I923" s="680"/>
    </row>
    <row r="924" spans="9:9">
      <c r="I924" s="680"/>
    </row>
    <row r="925" spans="9:9">
      <c r="I925" s="680"/>
    </row>
    <row r="926" spans="9:9">
      <c r="I926" s="680"/>
    </row>
    <row r="927" spans="9:9">
      <c r="I927" s="680"/>
    </row>
    <row r="928" spans="9:9">
      <c r="I928" s="680"/>
    </row>
    <row r="929" spans="9:9">
      <c r="I929" s="680"/>
    </row>
    <row r="930" spans="9:9">
      <c r="I930" s="680"/>
    </row>
    <row r="931" spans="9:9">
      <c r="I931" s="680"/>
    </row>
    <row r="932" spans="9:9">
      <c r="I932" s="680"/>
    </row>
    <row r="933" spans="9:9">
      <c r="I933" s="680"/>
    </row>
    <row r="934" spans="9:9">
      <c r="I934" s="680"/>
    </row>
    <row r="935" spans="9:9">
      <c r="I935" s="680"/>
    </row>
    <row r="936" spans="9:9">
      <c r="I936" s="680"/>
    </row>
    <row r="937" spans="9:9">
      <c r="I937" s="680"/>
    </row>
    <row r="938" spans="9:9">
      <c r="I938" s="680"/>
    </row>
    <row r="939" spans="9:9">
      <c r="I939" s="680"/>
    </row>
    <row r="940" spans="9:9">
      <c r="I940" s="680"/>
    </row>
    <row r="941" spans="9:9">
      <c r="I941" s="680"/>
    </row>
    <row r="942" spans="9:9">
      <c r="I942" s="680"/>
    </row>
    <row r="943" spans="9:9">
      <c r="I943" s="680"/>
    </row>
    <row r="944" spans="9:9">
      <c r="I944" s="680"/>
    </row>
    <row r="945" spans="9:9">
      <c r="I945" s="680"/>
    </row>
    <row r="946" spans="9:9">
      <c r="I946" s="680"/>
    </row>
    <row r="947" spans="9:9">
      <c r="I947" s="680"/>
    </row>
    <row r="948" spans="9:9">
      <c r="I948" s="680"/>
    </row>
    <row r="949" spans="9:9">
      <c r="I949" s="680"/>
    </row>
    <row r="950" spans="9:9">
      <c r="I950" s="680"/>
    </row>
    <row r="951" spans="9:9">
      <c r="I951" s="680"/>
    </row>
    <row r="952" spans="9:9">
      <c r="I952" s="680"/>
    </row>
    <row r="953" spans="9:9">
      <c r="I953" s="680"/>
    </row>
    <row r="954" spans="9:9">
      <c r="I954" s="680"/>
    </row>
    <row r="955" spans="9:9">
      <c r="I955" s="680"/>
    </row>
    <row r="956" spans="9:9">
      <c r="I956" s="680"/>
    </row>
    <row r="957" spans="9:9">
      <c r="I957" s="680"/>
    </row>
    <row r="958" spans="9:9">
      <c r="I958" s="680"/>
    </row>
    <row r="959" spans="9:9">
      <c r="I959" s="680"/>
    </row>
    <row r="960" spans="9:9">
      <c r="I960" s="680"/>
    </row>
    <row r="961" spans="9:9">
      <c r="I961" s="680"/>
    </row>
    <row r="962" spans="9:9">
      <c r="I962" s="680"/>
    </row>
    <row r="963" spans="9:9">
      <c r="I963" s="680"/>
    </row>
    <row r="964" spans="9:9">
      <c r="I964" s="680"/>
    </row>
    <row r="965" spans="9:9">
      <c r="I965" s="680"/>
    </row>
    <row r="966" spans="9:9">
      <c r="I966" s="680"/>
    </row>
    <row r="967" spans="9:9">
      <c r="I967" s="680"/>
    </row>
    <row r="968" spans="9:9">
      <c r="I968" s="680"/>
    </row>
    <row r="969" spans="9:9">
      <c r="I969" s="680"/>
    </row>
    <row r="970" spans="9:9">
      <c r="I970" s="680"/>
    </row>
    <row r="971" spans="9:9">
      <c r="I971" s="680"/>
    </row>
    <row r="972" spans="9:9">
      <c r="I972" s="680"/>
    </row>
    <row r="973" spans="9:9">
      <c r="I973" s="680"/>
    </row>
    <row r="974" spans="9:9">
      <c r="I974" s="680"/>
    </row>
    <row r="975" spans="9:9">
      <c r="I975" s="680"/>
    </row>
    <row r="976" spans="9:9">
      <c r="I976" s="680"/>
    </row>
    <row r="977" spans="9:9">
      <c r="I977" s="680"/>
    </row>
    <row r="978" spans="9:9">
      <c r="I978" s="680"/>
    </row>
    <row r="979" spans="9:9">
      <c r="I979" s="680"/>
    </row>
    <row r="980" spans="9:9">
      <c r="I980" s="680"/>
    </row>
    <row r="981" spans="9:9">
      <c r="I981" s="680"/>
    </row>
    <row r="982" spans="9:9">
      <c r="I982" s="680"/>
    </row>
    <row r="983" spans="9:9">
      <c r="I983" s="680"/>
    </row>
    <row r="984" spans="9:9">
      <c r="I984" s="680"/>
    </row>
    <row r="985" spans="9:9">
      <c r="I985" s="680"/>
    </row>
    <row r="986" spans="9:9">
      <c r="I986" s="680"/>
    </row>
    <row r="987" spans="9:9">
      <c r="I987" s="680"/>
    </row>
    <row r="988" spans="9:9">
      <c r="I988" s="680"/>
    </row>
    <row r="989" spans="9:9">
      <c r="I989" s="680"/>
    </row>
    <row r="990" spans="9:9">
      <c r="I990" s="680"/>
    </row>
    <row r="991" spans="9:9">
      <c r="I991" s="680"/>
    </row>
    <row r="992" spans="9:9">
      <c r="I992" s="680"/>
    </row>
    <row r="993" spans="9:9">
      <c r="I993" s="680"/>
    </row>
    <row r="994" spans="9:9">
      <c r="I994" s="680"/>
    </row>
    <row r="995" spans="9:9">
      <c r="I995" s="680"/>
    </row>
    <row r="996" spans="9:9">
      <c r="I996" s="680"/>
    </row>
    <row r="997" spans="9:9">
      <c r="I997" s="680"/>
    </row>
    <row r="998" spans="9:9">
      <c r="I998" s="680"/>
    </row>
    <row r="999" spans="9:9">
      <c r="I999" s="680"/>
    </row>
    <row r="1000" spans="9:9">
      <c r="I1000" s="680"/>
    </row>
    <row r="1001" spans="9:9">
      <c r="I1001" s="680"/>
    </row>
    <row r="1002" spans="9:9">
      <c r="I1002" s="680"/>
    </row>
    <row r="1003" spans="9:9">
      <c r="I1003" s="680"/>
    </row>
    <row r="1004" spans="9:9">
      <c r="I1004" s="680"/>
    </row>
    <row r="1005" spans="9:9">
      <c r="I1005" s="680"/>
    </row>
    <row r="1006" spans="9:9">
      <c r="I1006" s="680"/>
    </row>
    <row r="1007" spans="9:9">
      <c r="I1007" s="680"/>
    </row>
    <row r="1008" spans="9:9">
      <c r="I1008" s="680"/>
    </row>
    <row r="1009" spans="9:9">
      <c r="I1009" s="680"/>
    </row>
    <row r="1010" spans="9:9">
      <c r="I1010" s="680"/>
    </row>
    <row r="1011" spans="9:9">
      <c r="I1011" s="680"/>
    </row>
    <row r="1012" spans="9:9">
      <c r="I1012" s="680"/>
    </row>
    <row r="1013" spans="9:9">
      <c r="I1013" s="680"/>
    </row>
    <row r="1014" spans="9:9">
      <c r="I1014" s="680"/>
    </row>
    <row r="1015" spans="9:9">
      <c r="I1015" s="680"/>
    </row>
    <row r="1016" spans="9:9">
      <c r="I1016" s="680"/>
    </row>
    <row r="1017" spans="9:9">
      <c r="I1017" s="680"/>
    </row>
    <row r="1018" spans="9:9">
      <c r="I1018" s="680"/>
    </row>
    <row r="1019" spans="9:9">
      <c r="I1019" s="680"/>
    </row>
    <row r="1020" spans="9:9">
      <c r="I1020" s="680"/>
    </row>
    <row r="1021" spans="9:9">
      <c r="I1021" s="680"/>
    </row>
    <row r="1022" spans="9:9">
      <c r="I1022" s="680"/>
    </row>
    <row r="1023" spans="9:9">
      <c r="I1023" s="680"/>
    </row>
    <row r="1024" spans="9:9">
      <c r="I1024" s="680"/>
    </row>
    <row r="1025" spans="9:9">
      <c r="I1025" s="680"/>
    </row>
    <row r="1026" spans="9:9">
      <c r="I1026" s="680"/>
    </row>
    <row r="1027" spans="9:9">
      <c r="I1027" s="680"/>
    </row>
    <row r="1028" spans="9:9">
      <c r="I1028" s="680"/>
    </row>
    <row r="1029" spans="9:9">
      <c r="I1029" s="680"/>
    </row>
    <row r="1030" spans="9:9">
      <c r="I1030" s="680"/>
    </row>
    <row r="1031" spans="9:9">
      <c r="I1031" s="680"/>
    </row>
    <row r="1032" spans="9:9">
      <c r="I1032" s="680"/>
    </row>
    <row r="1033" spans="9:9">
      <c r="I1033" s="680"/>
    </row>
    <row r="1034" spans="9:9">
      <c r="I1034" s="680"/>
    </row>
    <row r="1035" spans="9:9">
      <c r="I1035" s="680"/>
    </row>
    <row r="1036" spans="9:9">
      <c r="I1036" s="680"/>
    </row>
    <row r="1037" spans="9:9">
      <c r="I1037" s="680"/>
    </row>
    <row r="1038" spans="9:9">
      <c r="I1038" s="680"/>
    </row>
    <row r="1039" spans="9:9">
      <c r="I1039" s="680"/>
    </row>
    <row r="1040" spans="9:9">
      <c r="I1040" s="680"/>
    </row>
    <row r="1041" spans="9:9">
      <c r="I1041" s="680"/>
    </row>
    <row r="1042" spans="9:9">
      <c r="I1042" s="680"/>
    </row>
    <row r="1043" spans="9:9">
      <c r="I1043" s="680"/>
    </row>
    <row r="1044" spans="9:9">
      <c r="I1044" s="680"/>
    </row>
    <row r="1045" spans="9:9">
      <c r="I1045" s="680"/>
    </row>
    <row r="1046" spans="9:9">
      <c r="I1046" s="680"/>
    </row>
    <row r="1047" spans="9:9">
      <c r="I1047" s="680"/>
    </row>
    <row r="1048" spans="9:9">
      <c r="I1048" s="680"/>
    </row>
    <row r="1049" spans="9:9">
      <c r="I1049" s="680"/>
    </row>
    <row r="1050" spans="9:9">
      <c r="I1050" s="680"/>
    </row>
    <row r="1051" spans="9:9">
      <c r="I1051" s="680"/>
    </row>
    <row r="1052" spans="9:9">
      <c r="I1052" s="680"/>
    </row>
    <row r="1053" spans="9:9">
      <c r="I1053" s="680"/>
    </row>
    <row r="1054" spans="9:9">
      <c r="I1054" s="680"/>
    </row>
    <row r="1055" spans="9:9">
      <c r="I1055" s="680"/>
    </row>
    <row r="1056" spans="9:9">
      <c r="I1056" s="680"/>
    </row>
    <row r="1057" spans="9:9">
      <c r="I1057" s="680"/>
    </row>
    <row r="1058" spans="9:9">
      <c r="I1058" s="680"/>
    </row>
    <row r="1059" spans="9:9">
      <c r="I1059" s="680"/>
    </row>
    <row r="1060" spans="9:9">
      <c r="I1060" s="680"/>
    </row>
    <row r="1061" spans="9:9">
      <c r="I1061" s="680"/>
    </row>
    <row r="1062" spans="9:9">
      <c r="I1062" s="680"/>
    </row>
    <row r="1063" spans="9:9">
      <c r="I1063" s="680"/>
    </row>
    <row r="1064" spans="9:9">
      <c r="I1064" s="680"/>
    </row>
    <row r="1065" spans="9:9">
      <c r="I1065" s="680"/>
    </row>
    <row r="1066" spans="9:9">
      <c r="I1066" s="680"/>
    </row>
    <row r="1067" spans="9:9">
      <c r="I1067" s="680"/>
    </row>
    <row r="1068" spans="9:9">
      <c r="I1068" s="680"/>
    </row>
    <row r="1069" spans="9:9">
      <c r="I1069" s="680"/>
    </row>
    <row r="1070" spans="9:9">
      <c r="I1070" s="680"/>
    </row>
    <row r="1071" spans="9:9">
      <c r="I1071" s="680"/>
    </row>
    <row r="1072" spans="9:9">
      <c r="I1072" s="680"/>
    </row>
    <row r="1073" spans="9:9">
      <c r="I1073" s="680"/>
    </row>
    <row r="1074" spans="9:9">
      <c r="I1074" s="680"/>
    </row>
    <row r="1075" spans="9:9">
      <c r="I1075" s="680"/>
    </row>
    <row r="1076" spans="9:9">
      <c r="I1076" s="680"/>
    </row>
    <row r="1077" spans="9:9">
      <c r="I1077" s="680"/>
    </row>
    <row r="1078" spans="9:9">
      <c r="I1078" s="680"/>
    </row>
    <row r="1079" spans="9:9">
      <c r="I1079" s="680"/>
    </row>
    <row r="1080" spans="9:9">
      <c r="I1080" s="680"/>
    </row>
    <row r="1081" spans="9:9">
      <c r="I1081" s="680"/>
    </row>
    <row r="1082" spans="9:9">
      <c r="I1082" s="680"/>
    </row>
    <row r="1083" spans="9:9">
      <c r="I1083" s="680"/>
    </row>
    <row r="1084" spans="9:9">
      <c r="I1084" s="680"/>
    </row>
    <row r="1085" spans="9:9">
      <c r="I1085" s="680"/>
    </row>
    <row r="1086" spans="9:9">
      <c r="I1086" s="680"/>
    </row>
    <row r="1087" spans="9:9">
      <c r="I1087" s="680"/>
    </row>
    <row r="1088" spans="9:9">
      <c r="I1088" s="680"/>
    </row>
    <row r="1089" spans="9:9">
      <c r="I1089" s="680"/>
    </row>
    <row r="1090" spans="9:9">
      <c r="I1090" s="680"/>
    </row>
    <row r="1091" spans="9:9">
      <c r="I1091" s="680"/>
    </row>
    <row r="1092" spans="9:9">
      <c r="I1092" s="680"/>
    </row>
    <row r="1093" spans="9:9">
      <c r="I1093" s="680"/>
    </row>
    <row r="1094" spans="9:9">
      <c r="I1094" s="680"/>
    </row>
    <row r="1095" spans="9:9">
      <c r="I1095" s="680"/>
    </row>
    <row r="1096" spans="9:9">
      <c r="I1096" s="680"/>
    </row>
    <row r="1097" spans="9:9">
      <c r="I1097" s="680"/>
    </row>
    <row r="1098" spans="9:9">
      <c r="I1098" s="680"/>
    </row>
    <row r="1099" spans="9:9">
      <c r="I1099" s="680"/>
    </row>
    <row r="1100" spans="9:9">
      <c r="I1100" s="680"/>
    </row>
    <row r="1101" spans="9:9">
      <c r="I1101" s="680"/>
    </row>
    <row r="1102" spans="9:9">
      <c r="I1102" s="680"/>
    </row>
    <row r="1103" spans="9:9">
      <c r="I1103" s="680"/>
    </row>
    <row r="1104" spans="9:9">
      <c r="I1104" s="680"/>
    </row>
    <row r="1105" spans="9:9">
      <c r="I1105" s="680"/>
    </row>
    <row r="1106" spans="9:9">
      <c r="I1106" s="680"/>
    </row>
    <row r="1107" spans="9:9">
      <c r="I1107" s="680"/>
    </row>
    <row r="1108" spans="9:9">
      <c r="I1108" s="680"/>
    </row>
    <row r="1109" spans="9:9">
      <c r="I1109" s="680"/>
    </row>
    <row r="1110" spans="9:9">
      <c r="I1110" s="680"/>
    </row>
    <row r="1111" spans="9:9">
      <c r="I1111" s="680"/>
    </row>
    <row r="1112" spans="9:9">
      <c r="I1112" s="680"/>
    </row>
    <row r="1113" spans="9:9">
      <c r="I1113" s="680"/>
    </row>
    <row r="1114" spans="9:9">
      <c r="I1114" s="680"/>
    </row>
    <row r="1115" spans="9:9">
      <c r="I1115" s="680"/>
    </row>
    <row r="1116" spans="9:9">
      <c r="I1116" s="680"/>
    </row>
    <row r="1117" spans="9:9">
      <c r="I1117" s="680"/>
    </row>
    <row r="1118" spans="9:9">
      <c r="I1118" s="680"/>
    </row>
    <row r="1119" spans="9:9">
      <c r="I1119" s="680"/>
    </row>
    <row r="1120" spans="9:9">
      <c r="I1120" s="680"/>
    </row>
    <row r="1121" spans="9:9">
      <c r="I1121" s="680"/>
    </row>
    <row r="1122" spans="9:9">
      <c r="I1122" s="680"/>
    </row>
    <row r="1123" spans="9:9">
      <c r="I1123" s="680"/>
    </row>
    <row r="1124" spans="9:9">
      <c r="I1124" s="680"/>
    </row>
    <row r="1125" spans="9:9">
      <c r="I1125" s="680"/>
    </row>
    <row r="1126" spans="9:9">
      <c r="I1126" s="680"/>
    </row>
    <row r="1127" spans="9:9">
      <c r="I1127" s="680"/>
    </row>
    <row r="1128" spans="9:9">
      <c r="I1128" s="680"/>
    </row>
    <row r="1129" spans="9:9">
      <c r="I1129" s="680"/>
    </row>
    <row r="1130" spans="9:9">
      <c r="I1130" s="680"/>
    </row>
    <row r="1131" spans="9:9">
      <c r="I1131" s="680"/>
    </row>
    <row r="1132" spans="9:9">
      <c r="I1132" s="680"/>
    </row>
    <row r="1133" spans="9:9">
      <c r="I1133" s="680"/>
    </row>
    <row r="1134" spans="9:9">
      <c r="I1134" s="680"/>
    </row>
    <row r="1135" spans="9:9">
      <c r="I1135" s="680"/>
    </row>
    <row r="1136" spans="9:9">
      <c r="I1136" s="680"/>
    </row>
    <row r="1137" spans="9:9">
      <c r="I1137" s="680"/>
    </row>
    <row r="1138" spans="9:9">
      <c r="I1138" s="680"/>
    </row>
    <row r="1139" spans="9:9">
      <c r="I1139" s="680"/>
    </row>
    <row r="1140" spans="9:9">
      <c r="I1140" s="680"/>
    </row>
    <row r="1141" spans="9:9">
      <c r="I1141" s="680"/>
    </row>
    <row r="1142" spans="9:9">
      <c r="I1142" s="680"/>
    </row>
    <row r="1143" spans="9:9">
      <c r="I1143" s="680"/>
    </row>
    <row r="1144" spans="9:9">
      <c r="I1144" s="680"/>
    </row>
    <row r="1145" spans="9:9">
      <c r="I1145" s="680"/>
    </row>
    <row r="1146" spans="9:9">
      <c r="I1146" s="680"/>
    </row>
    <row r="1147" spans="9:9">
      <c r="I1147" s="680"/>
    </row>
    <row r="1148" spans="9:9">
      <c r="I1148" s="680"/>
    </row>
    <row r="1149" spans="9:9">
      <c r="I1149" s="680"/>
    </row>
    <row r="1150" spans="9:9">
      <c r="I1150" s="680"/>
    </row>
    <row r="1151" spans="9:9">
      <c r="I1151" s="680"/>
    </row>
    <row r="1152" spans="9:9">
      <c r="I1152" s="680"/>
    </row>
    <row r="1153" spans="9:9">
      <c r="I1153" s="680"/>
    </row>
    <row r="1154" spans="9:9">
      <c r="I1154" s="680"/>
    </row>
    <row r="1155" spans="9:9">
      <c r="I1155" s="680"/>
    </row>
    <row r="1156" spans="9:9">
      <c r="I1156" s="680"/>
    </row>
    <row r="1157" spans="9:9">
      <c r="I1157" s="680"/>
    </row>
    <row r="1158" spans="9:9">
      <c r="I1158" s="680"/>
    </row>
    <row r="1159" spans="9:9">
      <c r="I1159" s="680"/>
    </row>
    <row r="1160" spans="9:9">
      <c r="I1160" s="680"/>
    </row>
    <row r="1161" spans="9:9">
      <c r="I1161" s="680"/>
    </row>
    <row r="1162" spans="9:9">
      <c r="I1162" s="680"/>
    </row>
    <row r="1163" spans="9:9">
      <c r="I1163" s="680"/>
    </row>
    <row r="1164" spans="9:9">
      <c r="I1164" s="680"/>
    </row>
    <row r="1165" spans="9:9">
      <c r="I1165" s="680"/>
    </row>
    <row r="1166" spans="9:9">
      <c r="I1166" s="680"/>
    </row>
    <row r="1167" spans="9:9">
      <c r="I1167" s="680"/>
    </row>
    <row r="1168" spans="9:9">
      <c r="I1168" s="680"/>
    </row>
    <row r="1169" spans="9:9">
      <c r="I1169" s="680"/>
    </row>
    <row r="1170" spans="9:9">
      <c r="I1170" s="680"/>
    </row>
    <row r="1171" spans="9:9">
      <c r="I1171" s="680"/>
    </row>
    <row r="1172" spans="9:9">
      <c r="I1172" s="680"/>
    </row>
    <row r="1173" spans="9:9">
      <c r="I1173" s="680"/>
    </row>
    <row r="1174" spans="9:9">
      <c r="I1174" s="680"/>
    </row>
    <row r="1175" spans="9:9">
      <c r="I1175" s="680"/>
    </row>
    <row r="1176" spans="9:9">
      <c r="I1176" s="680"/>
    </row>
    <row r="1177" spans="9:9">
      <c r="I1177" s="680"/>
    </row>
    <row r="1178" spans="9:9">
      <c r="I1178" s="680"/>
    </row>
    <row r="1179" spans="9:9">
      <c r="I1179" s="680"/>
    </row>
    <row r="1180" spans="9:9">
      <c r="I1180" s="680"/>
    </row>
    <row r="1181" spans="9:9">
      <c r="I1181" s="680"/>
    </row>
    <row r="1182" spans="9:9">
      <c r="I1182" s="680"/>
    </row>
    <row r="1183" spans="9:9">
      <c r="I1183" s="680"/>
    </row>
    <row r="1184" spans="9:9">
      <c r="I1184" s="680"/>
    </row>
    <row r="1185" spans="9:9">
      <c r="I1185" s="680"/>
    </row>
    <row r="1186" spans="9:9">
      <c r="I1186" s="680"/>
    </row>
    <row r="1187" spans="9:9">
      <c r="I1187" s="680"/>
    </row>
    <row r="1188" spans="9:9">
      <c r="I1188" s="680"/>
    </row>
    <row r="1189" spans="9:9">
      <c r="I1189" s="680"/>
    </row>
    <row r="1190" spans="9:9">
      <c r="I1190" s="680"/>
    </row>
    <row r="1191" spans="9:9">
      <c r="I1191" s="680"/>
    </row>
    <row r="1192" spans="9:9">
      <c r="I1192" s="680"/>
    </row>
    <row r="1193" spans="9:9">
      <c r="I1193" s="680"/>
    </row>
    <row r="1194" spans="9:9">
      <c r="I1194" s="680"/>
    </row>
    <row r="1195" spans="9:9">
      <c r="I1195" s="680"/>
    </row>
    <row r="1196" spans="9:9">
      <c r="I1196" s="680"/>
    </row>
    <row r="1197" spans="9:9">
      <c r="I1197" s="680"/>
    </row>
    <row r="1198" spans="9:9">
      <c r="I1198" s="680"/>
    </row>
    <row r="1199" spans="9:9">
      <c r="I1199" s="680"/>
    </row>
    <row r="1200" spans="9:9">
      <c r="I1200" s="680"/>
    </row>
    <row r="1201" spans="9:9">
      <c r="I1201" s="680"/>
    </row>
    <row r="1202" spans="9:9">
      <c r="I1202" s="680"/>
    </row>
    <row r="1203" spans="9:9">
      <c r="I1203" s="680"/>
    </row>
    <row r="1204" spans="9:9">
      <c r="I1204" s="680"/>
    </row>
    <row r="1205" spans="9:9">
      <c r="I1205" s="680"/>
    </row>
    <row r="1206" spans="9:9">
      <c r="I1206" s="680"/>
    </row>
    <row r="1207" spans="9:9">
      <c r="I1207" s="680"/>
    </row>
    <row r="1208" spans="9:9">
      <c r="I1208" s="680"/>
    </row>
    <row r="1209" spans="9:9">
      <c r="I1209" s="680"/>
    </row>
    <row r="1210" spans="9:9">
      <c r="I1210" s="680"/>
    </row>
    <row r="1211" spans="9:9">
      <c r="I1211" s="680"/>
    </row>
    <row r="1212" spans="9:9">
      <c r="I1212" s="680"/>
    </row>
    <row r="1213" spans="9:9">
      <c r="I1213" s="680"/>
    </row>
    <row r="1214" spans="9:9">
      <c r="I1214" s="680"/>
    </row>
    <row r="1215" spans="9:9">
      <c r="I1215" s="680"/>
    </row>
    <row r="1216" spans="9:9">
      <c r="I1216" s="680"/>
    </row>
    <row r="1217" spans="9:9">
      <c r="I1217" s="680"/>
    </row>
    <row r="1218" spans="9:9">
      <c r="I1218" s="680"/>
    </row>
    <row r="1219" spans="9:9">
      <c r="I1219" s="680"/>
    </row>
    <row r="1220" spans="9:9">
      <c r="I1220" s="680"/>
    </row>
    <row r="1221" spans="9:9">
      <c r="I1221" s="680"/>
    </row>
    <row r="1222" spans="9:9">
      <c r="I1222" s="680"/>
    </row>
    <row r="1223" spans="9:9">
      <c r="I1223" s="680"/>
    </row>
    <row r="1224" spans="9:9">
      <c r="I1224" s="680"/>
    </row>
    <row r="1225" spans="9:9">
      <c r="I1225" s="680"/>
    </row>
    <row r="1226" spans="9:9">
      <c r="I1226" s="680"/>
    </row>
    <row r="1227" spans="9:9">
      <c r="I1227" s="680"/>
    </row>
    <row r="1228" spans="9:9">
      <c r="I1228" s="680"/>
    </row>
    <row r="1229" spans="9:9">
      <c r="I1229" s="680"/>
    </row>
    <row r="1230" spans="9:9">
      <c r="I1230" s="680"/>
    </row>
    <row r="1231" spans="9:9">
      <c r="I1231" s="680"/>
    </row>
    <row r="1232" spans="9:9">
      <c r="I1232" s="680"/>
    </row>
    <row r="1233" spans="9:9">
      <c r="I1233" s="680"/>
    </row>
    <row r="1234" spans="9:9">
      <c r="I1234" s="680"/>
    </row>
    <row r="1235" spans="9:9">
      <c r="I1235" s="680"/>
    </row>
    <row r="1236" spans="9:9">
      <c r="I1236" s="680"/>
    </row>
    <row r="1237" spans="9:9">
      <c r="I1237" s="680"/>
    </row>
    <row r="1238" spans="9:9">
      <c r="I1238" s="680"/>
    </row>
    <row r="1239" spans="9:9">
      <c r="I1239" s="680"/>
    </row>
    <row r="1240" spans="9:9">
      <c r="I1240" s="680"/>
    </row>
    <row r="1241" spans="9:9">
      <c r="I1241" s="680"/>
    </row>
    <row r="1242" spans="9:9">
      <c r="I1242" s="680"/>
    </row>
    <row r="1243" spans="9:9">
      <c r="I1243" s="680"/>
    </row>
    <row r="1244" spans="9:9">
      <c r="I1244" s="680"/>
    </row>
    <row r="1245" spans="9:9">
      <c r="I1245" s="680"/>
    </row>
    <row r="1246" spans="9:9">
      <c r="I1246" s="680"/>
    </row>
    <row r="1247" spans="9:9">
      <c r="I1247" s="680"/>
    </row>
    <row r="1248" spans="9:9">
      <c r="I1248" s="680"/>
    </row>
    <row r="1249" spans="9:9">
      <c r="I1249" s="680"/>
    </row>
    <row r="1250" spans="9:9">
      <c r="I1250" s="680"/>
    </row>
    <row r="1251" spans="9:9">
      <c r="I1251" s="680"/>
    </row>
    <row r="1252" spans="9:9">
      <c r="I1252" s="680"/>
    </row>
    <row r="1253" spans="9:9">
      <c r="I1253" s="680"/>
    </row>
    <row r="1254" spans="9:9">
      <c r="I1254" s="680"/>
    </row>
    <row r="1255" spans="9:9">
      <c r="I1255" s="680"/>
    </row>
    <row r="1256" spans="9:9">
      <c r="I1256" s="680"/>
    </row>
    <row r="1257" spans="9:9">
      <c r="I1257" s="680"/>
    </row>
    <row r="1258" spans="9:9">
      <c r="I1258" s="680"/>
    </row>
    <row r="1259" spans="9:9">
      <c r="I1259" s="680"/>
    </row>
    <row r="1260" spans="9:9">
      <c r="I1260" s="680"/>
    </row>
    <row r="1261" spans="9:9">
      <c r="I1261" s="680"/>
    </row>
    <row r="1262" spans="9:9">
      <c r="I1262" s="680"/>
    </row>
    <row r="1263" spans="9:9">
      <c r="I1263" s="680"/>
    </row>
    <row r="1264" spans="9:9">
      <c r="I1264" s="680"/>
    </row>
    <row r="1265" spans="9:9">
      <c r="I1265" s="680"/>
    </row>
    <row r="1266" spans="9:9">
      <c r="I1266" s="680"/>
    </row>
    <row r="1267" spans="9:9">
      <c r="I1267" s="680"/>
    </row>
    <row r="1268" spans="9:9">
      <c r="I1268" s="680"/>
    </row>
    <row r="1269" spans="9:9">
      <c r="I1269" s="680"/>
    </row>
    <row r="1270" spans="9:9">
      <c r="I1270" s="680"/>
    </row>
    <row r="1271" spans="9:9">
      <c r="I1271" s="680"/>
    </row>
    <row r="1272" spans="9:9">
      <c r="I1272" s="680"/>
    </row>
    <row r="1273" spans="9:9">
      <c r="I1273" s="680"/>
    </row>
    <row r="1274" spans="9:9">
      <c r="I1274" s="680"/>
    </row>
    <row r="1275" spans="9:9">
      <c r="I1275" s="680"/>
    </row>
    <row r="1276" spans="9:9">
      <c r="I1276" s="680"/>
    </row>
    <row r="1277" spans="9:9">
      <c r="I1277" s="680"/>
    </row>
    <row r="1278" spans="9:9">
      <c r="I1278" s="680"/>
    </row>
    <row r="1279" spans="9:9">
      <c r="I1279" s="680"/>
    </row>
    <row r="1280" spans="9:9">
      <c r="I1280" s="680"/>
    </row>
    <row r="1281" spans="9:9">
      <c r="I1281" s="680"/>
    </row>
    <row r="1282" spans="9:9">
      <c r="I1282" s="680"/>
    </row>
    <row r="1283" spans="9:9">
      <c r="I1283" s="680"/>
    </row>
    <row r="1284" spans="9:9">
      <c r="I1284" s="680"/>
    </row>
    <row r="1285" spans="9:9">
      <c r="I1285" s="680"/>
    </row>
    <row r="1286" spans="9:9">
      <c r="I1286" s="680"/>
    </row>
    <row r="1287" spans="9:9">
      <c r="I1287" s="680"/>
    </row>
    <row r="1288" spans="9:9">
      <c r="I1288" s="680"/>
    </row>
    <row r="1289" spans="9:9">
      <c r="I1289" s="680"/>
    </row>
    <row r="1290" spans="9:9">
      <c r="I1290" s="680"/>
    </row>
    <row r="1291" spans="9:9">
      <c r="I1291" s="680"/>
    </row>
    <row r="1292" spans="9:9">
      <c r="I1292" s="680"/>
    </row>
    <row r="1293" spans="9:9">
      <c r="I1293" s="680"/>
    </row>
    <row r="1294" spans="9:9">
      <c r="I1294" s="680"/>
    </row>
    <row r="1295" spans="9:9">
      <c r="I1295" s="680"/>
    </row>
    <row r="1296" spans="9:9">
      <c r="I1296" s="680"/>
    </row>
    <row r="1297" spans="9:9">
      <c r="I1297" s="680"/>
    </row>
    <row r="1298" spans="9:9">
      <c r="I1298" s="680"/>
    </row>
    <row r="1299" spans="9:9">
      <c r="I1299" s="680"/>
    </row>
    <row r="1300" spans="9:9">
      <c r="I1300" s="680"/>
    </row>
    <row r="1301" spans="9:9">
      <c r="I1301" s="680"/>
    </row>
    <row r="1302" spans="9:9">
      <c r="I1302" s="680"/>
    </row>
    <row r="1303" spans="9:9">
      <c r="I1303" s="680"/>
    </row>
    <row r="1304" spans="9:9">
      <c r="I1304" s="680"/>
    </row>
    <row r="1305" spans="9:9">
      <c r="I1305" s="680"/>
    </row>
    <row r="1306" spans="9:9">
      <c r="I1306" s="680"/>
    </row>
    <row r="1307" spans="9:9">
      <c r="I1307" s="680"/>
    </row>
    <row r="1308" spans="9:9">
      <c r="I1308" s="680"/>
    </row>
    <row r="1309" spans="9:9">
      <c r="I1309" s="680"/>
    </row>
    <row r="1310" spans="9:9">
      <c r="I1310" s="680"/>
    </row>
    <row r="1311" spans="9:9">
      <c r="I1311" s="680"/>
    </row>
    <row r="1312" spans="9:9">
      <c r="I1312" s="680"/>
    </row>
    <row r="1313" spans="9:9">
      <c r="I1313" s="680"/>
    </row>
    <row r="1314" spans="9:9">
      <c r="I1314" s="680"/>
    </row>
    <row r="1315" spans="9:9">
      <c r="I1315" s="680"/>
    </row>
    <row r="1316" spans="9:9">
      <c r="I1316" s="680"/>
    </row>
    <row r="1317" spans="9:9">
      <c r="I1317" s="680"/>
    </row>
    <row r="1318" spans="9:9">
      <c r="I1318" s="680"/>
    </row>
    <row r="1319" spans="9:9">
      <c r="I1319" s="680"/>
    </row>
    <row r="1320" spans="9:9">
      <c r="I1320" s="680"/>
    </row>
    <row r="1321" spans="9:9">
      <c r="I1321" s="680"/>
    </row>
    <row r="1322" spans="9:9">
      <c r="I1322" s="680"/>
    </row>
    <row r="1323" spans="9:9">
      <c r="I1323" s="680"/>
    </row>
    <row r="1324" spans="9:9">
      <c r="I1324" s="680"/>
    </row>
    <row r="1325" spans="9:9">
      <c r="I1325" s="680"/>
    </row>
    <row r="1326" spans="9:9">
      <c r="I1326" s="680"/>
    </row>
    <row r="1327" spans="9:9">
      <c r="I1327" s="680"/>
    </row>
    <row r="1328" spans="9:9">
      <c r="I1328" s="680"/>
    </row>
    <row r="1329" spans="9:9">
      <c r="I1329" s="680"/>
    </row>
    <row r="1330" spans="9:9">
      <c r="I1330" s="680"/>
    </row>
    <row r="1331" spans="9:9">
      <c r="I1331" s="680"/>
    </row>
    <row r="1332" spans="9:9">
      <c r="I1332" s="680"/>
    </row>
    <row r="1333" spans="9:9">
      <c r="I1333" s="680"/>
    </row>
    <row r="1334" spans="9:9">
      <c r="I1334" s="680"/>
    </row>
    <row r="1335" spans="9:9">
      <c r="I1335" s="680"/>
    </row>
    <row r="1336" spans="9:9">
      <c r="I1336" s="680"/>
    </row>
    <row r="1337" spans="9:9">
      <c r="I1337" s="680"/>
    </row>
    <row r="1338" spans="9:9">
      <c r="I1338" s="680"/>
    </row>
    <row r="1339" spans="9:9">
      <c r="I1339" s="680"/>
    </row>
    <row r="1340" spans="9:9">
      <c r="I1340" s="680"/>
    </row>
    <row r="1341" spans="9:9">
      <c r="I1341" s="680"/>
    </row>
    <row r="1342" spans="9:9">
      <c r="I1342" s="680"/>
    </row>
    <row r="1343" spans="9:9">
      <c r="I1343" s="680"/>
    </row>
    <row r="1344" spans="9:9">
      <c r="I1344" s="680"/>
    </row>
    <row r="1345" spans="9:9">
      <c r="I1345" s="680"/>
    </row>
    <row r="1346" spans="9:9">
      <c r="I1346" s="680"/>
    </row>
    <row r="1347" spans="9:9">
      <c r="I1347" s="680"/>
    </row>
    <row r="1348" spans="9:9">
      <c r="I1348" s="680"/>
    </row>
    <row r="1349" spans="9:9">
      <c r="I1349" s="680"/>
    </row>
    <row r="1350" spans="9:9">
      <c r="I1350" s="680"/>
    </row>
    <row r="1351" spans="9:9">
      <c r="I1351" s="680"/>
    </row>
    <row r="1352" spans="9:9">
      <c r="I1352" s="680"/>
    </row>
    <row r="1353" spans="9:9">
      <c r="I1353" s="680"/>
    </row>
    <row r="1354" spans="9:9">
      <c r="I1354" s="680"/>
    </row>
    <row r="1355" spans="9:9">
      <c r="I1355" s="680"/>
    </row>
    <row r="1356" spans="9:9">
      <c r="I1356" s="680"/>
    </row>
    <row r="1357" spans="9:9">
      <c r="I1357" s="680"/>
    </row>
    <row r="1358" spans="9:9">
      <c r="I1358" s="680"/>
    </row>
    <row r="1359" spans="9:9">
      <c r="I1359" s="680"/>
    </row>
    <row r="1360" spans="9:9">
      <c r="I1360" s="680"/>
    </row>
    <row r="1361" spans="9:9">
      <c r="I1361" s="680"/>
    </row>
    <row r="1362" spans="9:9">
      <c r="I1362" s="680"/>
    </row>
    <row r="1363" spans="9:9">
      <c r="I1363" s="680"/>
    </row>
    <row r="1364" spans="9:9">
      <c r="I1364" s="680"/>
    </row>
    <row r="1365" spans="9:9">
      <c r="I1365" s="680"/>
    </row>
    <row r="1366" spans="9:9">
      <c r="I1366" s="680"/>
    </row>
    <row r="1367" spans="9:9">
      <c r="I1367" s="680"/>
    </row>
    <row r="1368" spans="9:9">
      <c r="I1368" s="680"/>
    </row>
    <row r="1369" spans="9:9">
      <c r="I1369" s="680"/>
    </row>
    <row r="1370" spans="9:9">
      <c r="I1370" s="680"/>
    </row>
    <row r="1371" spans="9:9">
      <c r="I1371" s="680"/>
    </row>
    <row r="1372" spans="9:9">
      <c r="I1372" s="680"/>
    </row>
    <row r="1373" spans="9:9">
      <c r="I1373" s="680"/>
    </row>
    <row r="1374" spans="9:9">
      <c r="I1374" s="680"/>
    </row>
    <row r="1375" spans="9:9">
      <c r="I1375" s="680"/>
    </row>
    <row r="1376" spans="9:9">
      <c r="I1376" s="680"/>
    </row>
    <row r="1377" spans="9:9">
      <c r="I1377" s="680"/>
    </row>
    <row r="1378" spans="9:9">
      <c r="I1378" s="680"/>
    </row>
    <row r="1379" spans="9:9">
      <c r="I1379" s="680"/>
    </row>
    <row r="1380" spans="9:9">
      <c r="I1380" s="680"/>
    </row>
    <row r="1381" spans="9:9">
      <c r="I1381" s="680"/>
    </row>
    <row r="1382" spans="9:9">
      <c r="I1382" s="680"/>
    </row>
    <row r="1383" spans="9:9">
      <c r="I1383" s="680"/>
    </row>
    <row r="1384" spans="9:9">
      <c r="I1384" s="680"/>
    </row>
    <row r="1385" spans="9:9">
      <c r="I1385" s="680"/>
    </row>
    <row r="1386" spans="9:9">
      <c r="I1386" s="680"/>
    </row>
    <row r="1387" spans="9:9">
      <c r="I1387" s="680"/>
    </row>
    <row r="1388" spans="9:9">
      <c r="I1388" s="680"/>
    </row>
    <row r="1389" spans="9:9">
      <c r="I1389" s="680"/>
    </row>
    <row r="1390" spans="9:9">
      <c r="I1390" s="680"/>
    </row>
    <row r="1391" spans="9:9">
      <c r="I1391" s="680"/>
    </row>
    <row r="1392" spans="9:9">
      <c r="I1392" s="680"/>
    </row>
    <row r="1393" spans="9:9">
      <c r="I1393" s="680"/>
    </row>
    <row r="1394" spans="9:9">
      <c r="I1394" s="680"/>
    </row>
    <row r="1395" spans="9:9">
      <c r="I1395" s="680"/>
    </row>
    <row r="1396" spans="9:9">
      <c r="I1396" s="680"/>
    </row>
    <row r="1397" spans="9:9">
      <c r="I1397" s="680"/>
    </row>
    <row r="1398" spans="9:9">
      <c r="I1398" s="680"/>
    </row>
    <row r="1399" spans="9:9">
      <c r="I1399" s="680"/>
    </row>
    <row r="1400" spans="9:9">
      <c r="I1400" s="680"/>
    </row>
    <row r="1401" spans="9:9">
      <c r="I1401" s="680"/>
    </row>
    <row r="1402" spans="9:9">
      <c r="I1402" s="680"/>
    </row>
    <row r="1403" spans="9:9">
      <c r="I1403" s="680"/>
    </row>
    <row r="1404" spans="9:9">
      <c r="I1404" s="680"/>
    </row>
    <row r="1405" spans="9:9">
      <c r="I1405" s="680"/>
    </row>
    <row r="1406" spans="9:9">
      <c r="I1406" s="680"/>
    </row>
    <row r="1407" spans="9:9">
      <c r="I1407" s="680"/>
    </row>
    <row r="1408" spans="9:9">
      <c r="I1408" s="680"/>
    </row>
    <row r="1409" spans="9:9">
      <c r="I1409" s="680"/>
    </row>
    <row r="1410" spans="9:9">
      <c r="I1410" s="680"/>
    </row>
    <row r="1411" spans="9:9">
      <c r="I1411" s="680"/>
    </row>
    <row r="1412" spans="9:9">
      <c r="I1412" s="680"/>
    </row>
    <row r="1413" spans="9:9">
      <c r="I1413" s="680"/>
    </row>
    <row r="1414" spans="9:9">
      <c r="I1414" s="680"/>
    </row>
    <row r="1415" spans="9:9">
      <c r="I1415" s="680"/>
    </row>
    <row r="1416" spans="9:9">
      <c r="I1416" s="680"/>
    </row>
    <row r="1417" spans="9:9">
      <c r="I1417" s="680"/>
    </row>
    <row r="1418" spans="9:9">
      <c r="I1418" s="680"/>
    </row>
    <row r="1419" spans="9:9">
      <c r="I1419" s="680"/>
    </row>
    <row r="1420" spans="9:9">
      <c r="I1420" s="680"/>
    </row>
    <row r="1421" spans="9:9">
      <c r="I1421" s="680"/>
    </row>
    <row r="1422" spans="9:9">
      <c r="I1422" s="680"/>
    </row>
    <row r="1423" spans="9:9">
      <c r="I1423" s="680"/>
    </row>
    <row r="1424" spans="9:9">
      <c r="I1424" s="680"/>
    </row>
    <row r="1425" spans="9:9">
      <c r="I1425" s="680"/>
    </row>
    <row r="1426" spans="9:9">
      <c r="I1426" s="680"/>
    </row>
    <row r="1427" spans="9:9">
      <c r="I1427" s="680"/>
    </row>
    <row r="1428" spans="9:9">
      <c r="I1428" s="680"/>
    </row>
    <row r="1429" spans="9:9">
      <c r="I1429" s="680"/>
    </row>
    <row r="1430" spans="9:9">
      <c r="I1430" s="680"/>
    </row>
    <row r="1431" spans="9:9">
      <c r="I1431" s="680"/>
    </row>
    <row r="1432" spans="9:9">
      <c r="I1432" s="680"/>
    </row>
    <row r="1433" spans="9:9">
      <c r="I1433" s="680"/>
    </row>
    <row r="1434" spans="9:9">
      <c r="I1434" s="680"/>
    </row>
    <row r="1435" spans="9:9">
      <c r="I1435" s="680"/>
    </row>
  </sheetData>
  <mergeCells count="2">
    <mergeCell ref="A50:I50"/>
    <mergeCell ref="A52:I52"/>
  </mergeCells>
  <printOptions horizontalCentered="1"/>
  <pageMargins left="0.7" right="0.5" top="0.49" bottom="0.25" header="0.48" footer="0.25"/>
  <pageSetup scale="59" orientation="landscape" r:id="rId1"/>
  <headerFooter scaleWithDoc="0">
    <oddFooter>&amp;R&amp;8 90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9"/>
  <sheetViews>
    <sheetView showGridLines="0" zoomScale="80" zoomScaleNormal="80" workbookViewId="0"/>
  </sheetViews>
  <sheetFormatPr defaultColWidth="8.90625" defaultRowHeight="15"/>
  <cols>
    <col min="1" max="1" width="52.453125" style="683" customWidth="1"/>
    <col min="2" max="2" width="2.1796875" style="683" customWidth="1"/>
    <col min="3" max="3" width="22.54296875" style="683" bestFit="1" customWidth="1"/>
    <col min="4" max="4" width="2.1796875" style="683" customWidth="1"/>
    <col min="5" max="5" width="17.36328125" style="683" customWidth="1"/>
    <col min="6" max="6" width="2.1796875" style="683" customWidth="1"/>
    <col min="7" max="7" width="17.36328125" style="683" customWidth="1"/>
    <col min="8" max="8" width="2.1796875" style="683" customWidth="1"/>
    <col min="9" max="9" width="17.36328125" style="683" customWidth="1"/>
    <col min="10" max="10" width="2.1796875" style="683" customWidth="1"/>
    <col min="11" max="11" width="18.81640625" style="683" customWidth="1"/>
    <col min="12" max="12" width="2.1796875" style="683" customWidth="1"/>
    <col min="13" max="14" width="2.1796875" style="684" customWidth="1"/>
    <col min="15" max="15" width="17.36328125" style="684" customWidth="1"/>
    <col min="16" max="16" width="2.1796875" style="684" customWidth="1"/>
    <col min="17" max="17" width="17.36328125" style="684" customWidth="1"/>
    <col min="18" max="18" width="2.54296875" style="683" customWidth="1"/>
    <col min="19" max="16384" width="8.90625" style="683"/>
  </cols>
  <sheetData>
    <row r="1" spans="1:19">
      <c r="A1" s="1472" t="s">
        <v>1343</v>
      </c>
    </row>
    <row r="3" spans="1:19" ht="21">
      <c r="A3" s="682" t="s">
        <v>0</v>
      </c>
      <c r="Q3" s="685" t="s">
        <v>525</v>
      </c>
    </row>
    <row r="4" spans="1:19" ht="21">
      <c r="A4" s="682" t="s">
        <v>530</v>
      </c>
    </row>
    <row r="5" spans="1:19" ht="21">
      <c r="A5" s="682" t="s">
        <v>2427</v>
      </c>
    </row>
    <row r="6" spans="1:19" ht="21">
      <c r="A6" s="682"/>
    </row>
    <row r="7" spans="1:19" ht="21">
      <c r="A7" s="682"/>
    </row>
    <row r="9" spans="1:19" ht="17.399999999999999">
      <c r="C9" s="2336" t="s">
        <v>531</v>
      </c>
      <c r="D9" s="2336"/>
      <c r="E9" s="2336"/>
      <c r="F9" s="2336"/>
      <c r="G9" s="2336"/>
      <c r="H9" s="2336"/>
      <c r="I9" s="2336"/>
      <c r="J9" s="2336"/>
      <c r="K9" s="2336"/>
      <c r="O9" s="2336" t="s">
        <v>532</v>
      </c>
      <c r="P9" s="2337"/>
      <c r="Q9" s="2337"/>
    </row>
    <row r="10" spans="1:19">
      <c r="K10" s="684"/>
      <c r="L10" s="684"/>
      <c r="M10" s="686"/>
      <c r="O10" s="683"/>
      <c r="P10" s="683"/>
      <c r="Q10" s="683"/>
    </row>
    <row r="11" spans="1:19" s="687" customFormat="1" ht="17.399999999999999">
      <c r="C11" s="688" t="s">
        <v>533</v>
      </c>
      <c r="E11" s="2336" t="s">
        <v>534</v>
      </c>
      <c r="F11" s="2336"/>
      <c r="G11" s="2336"/>
      <c r="K11" s="689" t="s">
        <v>533</v>
      </c>
      <c r="L11" s="690"/>
      <c r="M11" s="691"/>
      <c r="N11" s="690"/>
    </row>
    <row r="12" spans="1:19" s="687" customFormat="1" ht="17.399999999999999">
      <c r="A12" s="692" t="s">
        <v>535</v>
      </c>
      <c r="C12" s="693" t="s">
        <v>2455</v>
      </c>
      <c r="E12" s="692" t="s">
        <v>536</v>
      </c>
      <c r="F12" s="689"/>
      <c r="G12" s="692" t="s">
        <v>537</v>
      </c>
      <c r="I12" s="692" t="s">
        <v>538</v>
      </c>
      <c r="K12" s="693" t="s">
        <v>2456</v>
      </c>
      <c r="L12" s="690"/>
      <c r="M12" s="691"/>
      <c r="N12" s="690"/>
      <c r="O12" s="693" t="s">
        <v>2456</v>
      </c>
      <c r="Q12" s="693" t="s">
        <v>2346</v>
      </c>
    </row>
    <row r="13" spans="1:19">
      <c r="B13" s="694"/>
      <c r="C13" s="694"/>
      <c r="D13" s="694"/>
      <c r="E13" s="694"/>
      <c r="F13" s="694"/>
      <c r="G13" s="694"/>
      <c r="H13" s="694"/>
      <c r="I13" s="694"/>
      <c r="J13" s="694"/>
      <c r="K13" s="695"/>
      <c r="L13" s="695"/>
      <c r="M13" s="696"/>
      <c r="N13" s="695"/>
      <c r="O13" s="695"/>
      <c r="P13" s="694"/>
      <c r="Q13" s="695"/>
    </row>
    <row r="14" spans="1:19" ht="15.6">
      <c r="A14" s="697" t="s">
        <v>539</v>
      </c>
      <c r="B14" s="683" t="s">
        <v>6</v>
      </c>
      <c r="C14" s="694"/>
      <c r="D14" s="694"/>
      <c r="E14" s="694"/>
      <c r="F14" s="694"/>
      <c r="G14" s="694"/>
      <c r="H14" s="694"/>
      <c r="I14" s="694"/>
      <c r="J14" s="694"/>
      <c r="K14" s="695"/>
      <c r="L14" s="695"/>
      <c r="M14" s="696"/>
      <c r="N14" s="695"/>
      <c r="O14" s="695"/>
      <c r="P14" s="694"/>
      <c r="Q14" s="695"/>
    </row>
    <row r="15" spans="1:19" ht="15.6">
      <c r="A15" s="698" t="s">
        <v>2313</v>
      </c>
      <c r="B15" s="683" t="s">
        <v>6</v>
      </c>
      <c r="C15" s="699">
        <v>106955627.05</v>
      </c>
      <c r="D15" s="700"/>
      <c r="E15" s="699">
        <v>0</v>
      </c>
      <c r="F15" s="700"/>
      <c r="G15" s="699">
        <v>0</v>
      </c>
      <c r="H15" s="700"/>
      <c r="I15" s="699">
        <v>44215664.049999997</v>
      </c>
      <c r="J15" s="700"/>
      <c r="K15" s="699">
        <f>ROUND(SUM(C15)+SUM(E15)+SUM(G15)-SUM(I15),2)</f>
        <v>62739963</v>
      </c>
      <c r="L15" s="684"/>
      <c r="M15" s="686"/>
      <c r="N15" s="700"/>
      <c r="O15" s="699">
        <v>4219269.3600000003</v>
      </c>
      <c r="P15" s="700"/>
      <c r="Q15" s="699">
        <v>4951534.67</v>
      </c>
      <c r="S15" s="2049"/>
    </row>
    <row r="16" spans="1:19" ht="15.6">
      <c r="A16" s="697" t="s">
        <v>540</v>
      </c>
      <c r="B16" s="683" t="s">
        <v>6</v>
      </c>
      <c r="C16" s="701"/>
      <c r="D16" s="694"/>
      <c r="E16" s="702"/>
      <c r="F16" s="703"/>
      <c r="G16" s="702"/>
      <c r="H16" s="694"/>
      <c r="I16" s="701"/>
      <c r="J16" s="694"/>
      <c r="K16" s="701"/>
      <c r="L16" s="694"/>
      <c r="M16" s="696"/>
      <c r="N16" s="694"/>
      <c r="O16" s="704"/>
      <c r="P16" s="694"/>
      <c r="Q16" s="704"/>
      <c r="S16" s="2049"/>
    </row>
    <row r="17" spans="1:19">
      <c r="A17" s="683" t="s">
        <v>541</v>
      </c>
      <c r="B17" s="683" t="s">
        <v>6</v>
      </c>
      <c r="C17" s="705">
        <v>3010952.09</v>
      </c>
      <c r="D17" s="694"/>
      <c r="E17" s="706">
        <v>0</v>
      </c>
      <c r="F17" s="707"/>
      <c r="G17" s="706">
        <v>0</v>
      </c>
      <c r="H17" s="694"/>
      <c r="I17" s="705">
        <v>1195274.08</v>
      </c>
      <c r="J17" s="694"/>
      <c r="K17" s="705">
        <f>ROUND(SUM(C17)+SUM(E17)+SUM(G17)-SUM(I17),2)</f>
        <v>1815678.01</v>
      </c>
      <c r="L17" s="694"/>
      <c r="M17" s="696"/>
      <c r="N17" s="694"/>
      <c r="O17" s="708">
        <v>127793.62</v>
      </c>
      <c r="P17" s="694"/>
      <c r="Q17" s="708">
        <v>302387.62</v>
      </c>
      <c r="S17" s="2049"/>
    </row>
    <row r="18" spans="1:19">
      <c r="A18" s="683" t="s">
        <v>542</v>
      </c>
      <c r="B18" s="683" t="s">
        <v>6</v>
      </c>
      <c r="C18" s="705">
        <v>0</v>
      </c>
      <c r="D18" s="694"/>
      <c r="E18" s="706">
        <v>0</v>
      </c>
      <c r="F18" s="709"/>
      <c r="G18" s="706">
        <v>0</v>
      </c>
      <c r="H18" s="694"/>
      <c r="I18" s="705">
        <v>0</v>
      </c>
      <c r="J18" s="694"/>
      <c r="K18" s="705">
        <f t="shared" ref="K18:K21" si="0">ROUND(SUM(C18)+SUM(E18)+SUM(G18)-SUM(I18),2)</f>
        <v>0</v>
      </c>
      <c r="L18" s="694"/>
      <c r="M18" s="696"/>
      <c r="N18" s="694"/>
      <c r="O18" s="708">
        <v>0</v>
      </c>
      <c r="P18" s="694"/>
      <c r="Q18" s="708">
        <v>0</v>
      </c>
      <c r="S18" s="2049"/>
    </row>
    <row r="19" spans="1:19">
      <c r="A19" s="683" t="s">
        <v>543</v>
      </c>
      <c r="B19" s="683" t="s">
        <v>6</v>
      </c>
      <c r="C19" s="705">
        <v>402544044.61000001</v>
      </c>
      <c r="D19" s="694"/>
      <c r="E19" s="706">
        <v>0</v>
      </c>
      <c r="F19" s="710"/>
      <c r="G19" s="705">
        <v>0</v>
      </c>
      <c r="H19" s="694"/>
      <c r="I19" s="705">
        <v>28512699.100000001</v>
      </c>
      <c r="J19" s="694"/>
      <c r="K19" s="705">
        <f t="shared" si="0"/>
        <v>374031345.50999999</v>
      </c>
      <c r="L19" s="694"/>
      <c r="M19" s="696"/>
      <c r="N19" s="694"/>
      <c r="O19" s="708">
        <v>15234691.82</v>
      </c>
      <c r="P19" s="694"/>
      <c r="Q19" s="708">
        <v>15292838.51</v>
      </c>
      <c r="S19" s="2049"/>
    </row>
    <row r="20" spans="1:19">
      <c r="A20" s="683" t="s">
        <v>544</v>
      </c>
      <c r="B20" s="683" t="s">
        <v>6</v>
      </c>
      <c r="C20" s="705">
        <v>37125908.420000002</v>
      </c>
      <c r="D20" s="694"/>
      <c r="E20" s="706">
        <v>0</v>
      </c>
      <c r="F20" s="710"/>
      <c r="G20" s="706">
        <v>0</v>
      </c>
      <c r="H20" s="694"/>
      <c r="I20" s="705">
        <v>5654801.4800000004</v>
      </c>
      <c r="J20" s="694"/>
      <c r="K20" s="705">
        <f t="shared" si="0"/>
        <v>31471106.940000001</v>
      </c>
      <c r="L20" s="694"/>
      <c r="M20" s="696"/>
      <c r="N20" s="694"/>
      <c r="O20" s="708">
        <v>898918.54</v>
      </c>
      <c r="P20" s="694"/>
      <c r="Q20" s="708">
        <v>777868.31</v>
      </c>
      <c r="S20" s="2049"/>
    </row>
    <row r="21" spans="1:19">
      <c r="A21" s="683" t="s">
        <v>545</v>
      </c>
      <c r="B21" s="683" t="s">
        <v>6</v>
      </c>
      <c r="C21" s="705">
        <v>79264390.549999997</v>
      </c>
      <c r="D21" s="694"/>
      <c r="E21" s="706">
        <v>0</v>
      </c>
      <c r="F21" s="710"/>
      <c r="G21" s="705">
        <v>0</v>
      </c>
      <c r="H21" s="694"/>
      <c r="I21" s="705">
        <v>12168463.949999999</v>
      </c>
      <c r="J21" s="694"/>
      <c r="K21" s="705">
        <f t="shared" si="0"/>
        <v>67095926.600000001</v>
      </c>
      <c r="L21" s="694"/>
      <c r="M21" s="696"/>
      <c r="N21" s="694"/>
      <c r="O21" s="708">
        <v>3275982.22</v>
      </c>
      <c r="P21" s="694"/>
      <c r="Q21" s="708">
        <v>3768087.51</v>
      </c>
      <c r="S21" s="2049"/>
    </row>
    <row r="22" spans="1:19" ht="15.6">
      <c r="A22" s="697" t="s">
        <v>546</v>
      </c>
      <c r="B22" s="694" t="s">
        <v>6</v>
      </c>
      <c r="C22" s="701"/>
      <c r="D22" s="694"/>
      <c r="E22" s="702"/>
      <c r="F22" s="711"/>
      <c r="G22" s="702"/>
      <c r="H22" s="694"/>
      <c r="I22" s="701"/>
      <c r="J22" s="694"/>
      <c r="K22" s="701"/>
      <c r="L22" s="694"/>
      <c r="M22" s="696"/>
      <c r="N22" s="694"/>
      <c r="O22" s="1913" t="s">
        <v>6</v>
      </c>
      <c r="P22" s="694"/>
      <c r="Q22" s="704"/>
      <c r="S22" s="2049"/>
    </row>
    <row r="23" spans="1:19">
      <c r="A23" s="683" t="s">
        <v>547</v>
      </c>
      <c r="B23" s="683" t="s">
        <v>6</v>
      </c>
      <c r="C23" s="712">
        <v>0</v>
      </c>
      <c r="D23" s="694"/>
      <c r="E23" s="706">
        <v>0</v>
      </c>
      <c r="F23" s="709"/>
      <c r="G23" s="706">
        <v>0</v>
      </c>
      <c r="H23" s="694"/>
      <c r="I23" s="712">
        <v>0</v>
      </c>
      <c r="J23" s="694"/>
      <c r="K23" s="705">
        <f>ROUND(SUM(C23)+SUM(E23)+SUM(G23)-SUM(I23),2)</f>
        <v>0</v>
      </c>
      <c r="L23" s="694"/>
      <c r="M23" s="696"/>
      <c r="N23" s="694"/>
      <c r="O23" s="712">
        <v>0</v>
      </c>
      <c r="P23" s="694"/>
      <c r="Q23" s="712">
        <v>0</v>
      </c>
      <c r="S23" s="2049"/>
    </row>
    <row r="24" spans="1:19" ht="14.25" customHeight="1">
      <c r="A24" s="683" t="s">
        <v>548</v>
      </c>
      <c r="B24" s="683" t="s">
        <v>6</v>
      </c>
      <c r="C24" s="705">
        <v>2574158.7599999998</v>
      </c>
      <c r="D24" s="694"/>
      <c r="E24" s="706">
        <v>0</v>
      </c>
      <c r="F24" s="709"/>
      <c r="G24" s="706">
        <v>0</v>
      </c>
      <c r="H24" s="694"/>
      <c r="I24" s="705">
        <v>726808.55</v>
      </c>
      <c r="J24" s="694"/>
      <c r="K24" s="705">
        <f t="shared" ref="K24:K55" si="1">ROUND(SUM(C24)+SUM(E24)+SUM(G24)-SUM(I24),2)</f>
        <v>1847350.21</v>
      </c>
      <c r="L24" s="694"/>
      <c r="M24" s="696"/>
      <c r="N24" s="694"/>
      <c r="O24" s="708">
        <v>98450.66</v>
      </c>
      <c r="P24" s="694"/>
      <c r="Q24" s="708">
        <v>171353.98</v>
      </c>
      <c r="S24" s="2049"/>
    </row>
    <row r="25" spans="1:19" ht="15.6">
      <c r="A25" s="697" t="s">
        <v>2347</v>
      </c>
      <c r="B25" s="694" t="s">
        <v>6</v>
      </c>
      <c r="C25" s="701" t="s">
        <v>6</v>
      </c>
      <c r="D25" s="694"/>
      <c r="E25" s="702"/>
      <c r="F25" s="711"/>
      <c r="G25" s="702"/>
      <c r="H25" s="694"/>
      <c r="I25" s="701"/>
      <c r="J25" s="694"/>
      <c r="K25" s="705" t="s">
        <v>6</v>
      </c>
      <c r="L25" s="694"/>
      <c r="M25" s="696"/>
      <c r="N25" s="694"/>
      <c r="O25" s="704"/>
      <c r="P25" s="694"/>
      <c r="Q25" s="704"/>
      <c r="S25" s="2049"/>
    </row>
    <row r="26" spans="1:19">
      <c r="A26" s="683" t="s">
        <v>549</v>
      </c>
      <c r="B26" s="683" t="s">
        <v>6</v>
      </c>
      <c r="C26" s="713">
        <v>494853.29</v>
      </c>
      <c r="D26" s="694"/>
      <c r="E26" s="706">
        <v>0</v>
      </c>
      <c r="F26" s="707"/>
      <c r="G26" s="706">
        <v>0</v>
      </c>
      <c r="H26" s="694"/>
      <c r="I26" s="705">
        <v>162781.4</v>
      </c>
      <c r="J26" s="694"/>
      <c r="K26" s="705">
        <f t="shared" si="1"/>
        <v>332071.89</v>
      </c>
      <c r="L26" s="694"/>
      <c r="M26" s="696"/>
      <c r="N26" s="694"/>
      <c r="O26" s="708">
        <v>20530.28</v>
      </c>
      <c r="P26" s="694"/>
      <c r="Q26" s="708">
        <v>86827.17</v>
      </c>
      <c r="S26" s="2049"/>
    </row>
    <row r="27" spans="1:19">
      <c r="A27" s="683" t="s">
        <v>550</v>
      </c>
      <c r="B27" s="683" t="s">
        <v>6</v>
      </c>
      <c r="C27" s="713">
        <v>6671868.1799999997</v>
      </c>
      <c r="D27" s="694"/>
      <c r="E27" s="706">
        <v>0</v>
      </c>
      <c r="F27" s="714"/>
      <c r="G27" s="706">
        <v>0</v>
      </c>
      <c r="H27" s="694"/>
      <c r="I27" s="705">
        <v>2958456.74</v>
      </c>
      <c r="J27" s="694"/>
      <c r="K27" s="705">
        <f t="shared" si="1"/>
        <v>3713411.44</v>
      </c>
      <c r="L27" s="694"/>
      <c r="M27" s="696"/>
      <c r="N27" s="694"/>
      <c r="O27" s="708">
        <v>264814.64</v>
      </c>
      <c r="P27" s="694"/>
      <c r="Q27" s="708">
        <v>408774.21</v>
      </c>
      <c r="S27" s="2049"/>
    </row>
    <row r="28" spans="1:19">
      <c r="A28" s="683" t="s">
        <v>551</v>
      </c>
      <c r="B28" s="683" t="s">
        <v>12</v>
      </c>
      <c r="C28" s="705">
        <v>29701680.75</v>
      </c>
      <c r="D28" s="694"/>
      <c r="E28" s="706">
        <v>0</v>
      </c>
      <c r="F28" s="714"/>
      <c r="G28" s="706">
        <v>0</v>
      </c>
      <c r="H28" s="694"/>
      <c r="I28" s="705">
        <v>8162461.1399999997</v>
      </c>
      <c r="J28" s="694"/>
      <c r="K28" s="705">
        <f t="shared" si="1"/>
        <v>21539219.609999999</v>
      </c>
      <c r="L28" s="694"/>
      <c r="M28" s="696"/>
      <c r="N28" s="694"/>
      <c r="O28" s="708">
        <v>1028548.61</v>
      </c>
      <c r="P28" s="694"/>
      <c r="Q28" s="708">
        <v>1449961.62</v>
      </c>
      <c r="S28" s="2049"/>
    </row>
    <row r="29" spans="1:19" ht="15.6">
      <c r="A29" s="697" t="s">
        <v>552</v>
      </c>
      <c r="B29" s="694" t="s">
        <v>6</v>
      </c>
      <c r="C29" s="701" t="s">
        <v>6</v>
      </c>
      <c r="D29" s="694"/>
      <c r="E29" s="702"/>
      <c r="F29" s="711"/>
      <c r="G29" s="702"/>
      <c r="H29" s="694"/>
      <c r="I29" s="701"/>
      <c r="J29" s="694"/>
      <c r="K29" s="705" t="s">
        <v>6</v>
      </c>
      <c r="L29" s="694"/>
      <c r="M29" s="696"/>
      <c r="N29" s="694"/>
      <c r="O29" s="704"/>
      <c r="P29" s="694"/>
      <c r="Q29" s="704"/>
      <c r="S29" s="2049"/>
    </row>
    <row r="30" spans="1:19">
      <c r="A30" s="1915" t="s">
        <v>2348</v>
      </c>
      <c r="B30" s="683" t="s">
        <v>6</v>
      </c>
      <c r="C30" s="705">
        <v>15489192.93</v>
      </c>
      <c r="D30" s="694"/>
      <c r="E30" s="706">
        <v>0</v>
      </c>
      <c r="F30" s="707"/>
      <c r="G30" s="706">
        <v>0</v>
      </c>
      <c r="H30" s="694"/>
      <c r="I30" s="705">
        <v>3724569.55</v>
      </c>
      <c r="J30" s="694"/>
      <c r="K30" s="705">
        <f t="shared" si="1"/>
        <v>11764623.380000001</v>
      </c>
      <c r="L30" s="694"/>
      <c r="M30" s="696"/>
      <c r="N30" s="694"/>
      <c r="O30" s="708">
        <v>520427.61</v>
      </c>
      <c r="P30" s="694"/>
      <c r="Q30" s="708">
        <v>538920.32999999996</v>
      </c>
      <c r="S30" s="2049"/>
    </row>
    <row r="31" spans="1:19">
      <c r="A31" s="683" t="s">
        <v>553</v>
      </c>
      <c r="B31" s="683" t="s">
        <v>6</v>
      </c>
      <c r="C31" s="705">
        <v>179135421.94</v>
      </c>
      <c r="D31" s="694"/>
      <c r="E31" s="706">
        <v>0</v>
      </c>
      <c r="F31" s="707"/>
      <c r="G31" s="706">
        <v>0</v>
      </c>
      <c r="H31" s="694"/>
      <c r="I31" s="705">
        <v>37584067.479999997</v>
      </c>
      <c r="J31" s="694"/>
      <c r="K31" s="705">
        <f t="shared" si="1"/>
        <v>141551354.46000001</v>
      </c>
      <c r="L31" s="694"/>
      <c r="M31" s="696"/>
      <c r="N31" s="694"/>
      <c r="O31" s="708">
        <v>7532613.3099999996</v>
      </c>
      <c r="P31" s="694"/>
      <c r="Q31" s="708">
        <v>8122623.6399999997</v>
      </c>
      <c r="S31" s="2049"/>
    </row>
    <row r="32" spans="1:19" ht="15.6">
      <c r="A32" s="697" t="s">
        <v>554</v>
      </c>
      <c r="B32" s="694" t="s">
        <v>6</v>
      </c>
      <c r="C32" s="701" t="s">
        <v>6</v>
      </c>
      <c r="D32" s="694"/>
      <c r="E32" s="702"/>
      <c r="F32" s="711"/>
      <c r="G32" s="702"/>
      <c r="H32" s="694"/>
      <c r="I32" s="701"/>
      <c r="J32" s="694"/>
      <c r="K32" s="705" t="s">
        <v>6</v>
      </c>
      <c r="L32" s="694"/>
      <c r="M32" s="696"/>
      <c r="N32" s="694"/>
      <c r="O32" s="704"/>
      <c r="P32" s="694"/>
      <c r="Q32" s="704"/>
      <c r="S32" s="2049"/>
    </row>
    <row r="33" spans="1:19">
      <c r="A33" s="683" t="s">
        <v>555</v>
      </c>
      <c r="B33" s="683" t="s">
        <v>6</v>
      </c>
      <c r="C33" s="705">
        <v>16120000</v>
      </c>
      <c r="D33" s="694"/>
      <c r="E33" s="706">
        <v>0</v>
      </c>
      <c r="F33" s="709"/>
      <c r="G33" s="706">
        <v>0</v>
      </c>
      <c r="H33" s="694"/>
      <c r="I33" s="705">
        <v>2880000</v>
      </c>
      <c r="J33" s="694"/>
      <c r="K33" s="705">
        <f t="shared" si="1"/>
        <v>13240000</v>
      </c>
      <c r="L33" s="694"/>
      <c r="M33" s="696"/>
      <c r="N33" s="694"/>
      <c r="O33" s="708">
        <v>479000</v>
      </c>
      <c r="P33" s="694"/>
      <c r="Q33" s="708">
        <v>584100</v>
      </c>
      <c r="S33" s="2049"/>
    </row>
    <row r="34" spans="1:19">
      <c r="A34" s="683" t="s">
        <v>556</v>
      </c>
      <c r="B34" s="683" t="s">
        <v>6</v>
      </c>
      <c r="C34" s="705">
        <v>13975000</v>
      </c>
      <c r="D34" s="694"/>
      <c r="E34" s="706">
        <v>0</v>
      </c>
      <c r="F34" s="709"/>
      <c r="G34" s="706">
        <v>0</v>
      </c>
      <c r="H34" s="694"/>
      <c r="I34" s="705">
        <v>3455000</v>
      </c>
      <c r="J34" s="694"/>
      <c r="K34" s="705">
        <f t="shared" si="1"/>
        <v>10520000</v>
      </c>
      <c r="L34" s="694"/>
      <c r="M34" s="696"/>
      <c r="N34" s="694"/>
      <c r="O34" s="708">
        <v>419983.75</v>
      </c>
      <c r="P34" s="694"/>
      <c r="Q34" s="708">
        <v>503900</v>
      </c>
      <c r="S34" s="2049"/>
    </row>
    <row r="35" spans="1:19">
      <c r="A35" s="683" t="s">
        <v>557</v>
      </c>
      <c r="B35" s="683" t="s">
        <v>6</v>
      </c>
      <c r="C35" s="715">
        <v>0</v>
      </c>
      <c r="D35" s="694"/>
      <c r="E35" s="706">
        <v>0</v>
      </c>
      <c r="F35" s="709"/>
      <c r="G35" s="706">
        <v>0</v>
      </c>
      <c r="H35" s="694"/>
      <c r="I35" s="712">
        <v>0</v>
      </c>
      <c r="J35" s="694"/>
      <c r="K35" s="705">
        <f t="shared" si="1"/>
        <v>0</v>
      </c>
      <c r="L35" s="694"/>
      <c r="M35" s="696"/>
      <c r="N35" s="694"/>
      <c r="O35" s="712">
        <v>0</v>
      </c>
      <c r="P35" s="694"/>
      <c r="Q35" s="712">
        <v>0</v>
      </c>
      <c r="S35" s="2049"/>
    </row>
    <row r="36" spans="1:19" ht="15.6">
      <c r="A36" s="697" t="s">
        <v>558</v>
      </c>
      <c r="B36" s="683" t="s">
        <v>6</v>
      </c>
      <c r="C36" s="715">
        <v>0</v>
      </c>
      <c r="D36" s="694"/>
      <c r="E36" s="706">
        <v>0</v>
      </c>
      <c r="F36" s="709"/>
      <c r="G36" s="706">
        <v>0</v>
      </c>
      <c r="H36" s="694"/>
      <c r="I36" s="712">
        <v>0</v>
      </c>
      <c r="J36" s="694"/>
      <c r="K36" s="705">
        <f t="shared" si="1"/>
        <v>0</v>
      </c>
      <c r="L36" s="694"/>
      <c r="M36" s="696"/>
      <c r="N36" s="694"/>
      <c r="O36" s="712">
        <v>0</v>
      </c>
      <c r="P36" s="694"/>
      <c r="Q36" s="712">
        <v>0</v>
      </c>
      <c r="S36" s="2049"/>
    </row>
    <row r="37" spans="1:19" ht="15.6">
      <c r="A37" s="697" t="s">
        <v>559</v>
      </c>
      <c r="B37" s="683" t="s">
        <v>6</v>
      </c>
      <c r="C37" s="705">
        <v>6351.45</v>
      </c>
      <c r="D37" s="694"/>
      <c r="E37" s="706">
        <v>0</v>
      </c>
      <c r="F37" s="709"/>
      <c r="G37" s="706">
        <v>0</v>
      </c>
      <c r="H37" s="694"/>
      <c r="I37" s="705">
        <v>3113.45</v>
      </c>
      <c r="J37" s="694"/>
      <c r="K37" s="705">
        <f t="shared" si="1"/>
        <v>3238</v>
      </c>
      <c r="L37" s="694"/>
      <c r="M37" s="696"/>
      <c r="N37" s="694"/>
      <c r="O37" s="708">
        <v>254.06</v>
      </c>
      <c r="P37" s="694"/>
      <c r="Q37" s="708">
        <v>370.8</v>
      </c>
      <c r="S37" s="2049"/>
    </row>
    <row r="38" spans="1:19" ht="15.6">
      <c r="A38" s="697" t="s">
        <v>560</v>
      </c>
      <c r="B38" s="683" t="s">
        <v>6</v>
      </c>
      <c r="C38" s="705">
        <v>31246366.399999999</v>
      </c>
      <c r="D38" s="694"/>
      <c r="E38" s="706">
        <v>0</v>
      </c>
      <c r="F38" s="710"/>
      <c r="G38" s="706">
        <v>0</v>
      </c>
      <c r="H38" s="694"/>
      <c r="I38" s="705">
        <v>5697235.4800000004</v>
      </c>
      <c r="J38" s="694"/>
      <c r="K38" s="705">
        <f t="shared" si="1"/>
        <v>25549130.920000002</v>
      </c>
      <c r="L38" s="694"/>
      <c r="M38" s="696"/>
      <c r="N38" s="694"/>
      <c r="O38" s="708">
        <v>1209791.01</v>
      </c>
      <c r="P38" s="694"/>
      <c r="Q38" s="708">
        <v>1423839.1</v>
      </c>
      <c r="S38" s="2049"/>
    </row>
    <row r="39" spans="1:19" ht="15.6">
      <c r="A39" s="697" t="s">
        <v>561</v>
      </c>
      <c r="B39" s="683" t="s">
        <v>6</v>
      </c>
      <c r="C39" s="705">
        <v>297438.64</v>
      </c>
      <c r="D39" s="694"/>
      <c r="E39" s="706">
        <v>0</v>
      </c>
      <c r="F39" s="709"/>
      <c r="G39" s="706">
        <v>0</v>
      </c>
      <c r="H39" s="694"/>
      <c r="I39" s="705">
        <v>297438.64</v>
      </c>
      <c r="J39" s="694"/>
      <c r="K39" s="705">
        <f t="shared" si="1"/>
        <v>0</v>
      </c>
      <c r="L39" s="694"/>
      <c r="M39" s="696"/>
      <c r="N39" s="694"/>
      <c r="O39" s="708">
        <v>7867.25</v>
      </c>
      <c r="P39" s="694"/>
      <c r="Q39" s="708">
        <v>26288.73</v>
      </c>
      <c r="S39" s="2049"/>
    </row>
    <row r="40" spans="1:19" ht="15.6">
      <c r="A40" s="697" t="s">
        <v>562</v>
      </c>
      <c r="B40" s="694" t="s">
        <v>6</v>
      </c>
      <c r="C40" s="701" t="s">
        <v>6</v>
      </c>
      <c r="D40" s="694"/>
      <c r="E40" s="702"/>
      <c r="F40" s="711"/>
      <c r="G40" s="702"/>
      <c r="H40" s="694"/>
      <c r="I40" s="701"/>
      <c r="J40" s="694"/>
      <c r="K40" s="705" t="s">
        <v>6</v>
      </c>
      <c r="L40" s="694"/>
      <c r="M40" s="696"/>
      <c r="N40" s="694"/>
      <c r="O40" s="704"/>
      <c r="P40" s="694"/>
      <c r="Q40" s="704"/>
      <c r="S40" s="2049"/>
    </row>
    <row r="41" spans="1:19">
      <c r="A41" s="683" t="s">
        <v>563</v>
      </c>
      <c r="B41" s="683" t="s">
        <v>6</v>
      </c>
      <c r="C41" s="705">
        <v>802029290.37</v>
      </c>
      <c r="D41" s="694"/>
      <c r="E41" s="706">
        <v>0</v>
      </c>
      <c r="F41" s="716"/>
      <c r="G41" s="705">
        <v>0</v>
      </c>
      <c r="H41" s="694"/>
      <c r="I41" s="705">
        <v>55248657.25</v>
      </c>
      <c r="J41" s="694"/>
      <c r="K41" s="705">
        <f t="shared" si="1"/>
        <v>746780633.12</v>
      </c>
      <c r="L41" s="694"/>
      <c r="M41" s="696"/>
      <c r="N41" s="694"/>
      <c r="O41" s="708">
        <v>35814737.020000003</v>
      </c>
      <c r="P41" s="694"/>
      <c r="Q41" s="708">
        <v>38055126.359999999</v>
      </c>
      <c r="S41" s="2049"/>
    </row>
    <row r="42" spans="1:19">
      <c r="A42" s="683" t="s">
        <v>564</v>
      </c>
      <c r="B42" s="683" t="s">
        <v>6</v>
      </c>
      <c r="C42" s="706">
        <v>15019108.039999999</v>
      </c>
      <c r="D42" s="694"/>
      <c r="E42" s="706">
        <v>0</v>
      </c>
      <c r="F42" s="714"/>
      <c r="G42" s="706">
        <v>0</v>
      </c>
      <c r="H42" s="694"/>
      <c r="I42" s="706">
        <v>2579356.2799999998</v>
      </c>
      <c r="J42" s="694"/>
      <c r="K42" s="705">
        <f t="shared" si="1"/>
        <v>12439751.76</v>
      </c>
      <c r="L42" s="694"/>
      <c r="M42" s="696"/>
      <c r="N42" s="694"/>
      <c r="O42" s="708">
        <v>703895.61</v>
      </c>
      <c r="P42" s="694"/>
      <c r="Q42" s="708">
        <v>806690.04</v>
      </c>
      <c r="S42" s="2049"/>
    </row>
    <row r="43" spans="1:19">
      <c r="A43" s="683" t="s">
        <v>565</v>
      </c>
      <c r="B43" s="683" t="s">
        <v>6</v>
      </c>
      <c r="C43" s="706">
        <v>48703092.5</v>
      </c>
      <c r="D43" s="694"/>
      <c r="E43" s="706">
        <v>0</v>
      </c>
      <c r="F43" s="714"/>
      <c r="G43" s="706">
        <v>0</v>
      </c>
      <c r="H43" s="694"/>
      <c r="I43" s="706">
        <v>2734938.05</v>
      </c>
      <c r="J43" s="694"/>
      <c r="K43" s="705">
        <f t="shared" si="1"/>
        <v>45968154.450000003</v>
      </c>
      <c r="L43" s="694"/>
      <c r="M43" s="696"/>
      <c r="N43" s="694"/>
      <c r="O43" s="708">
        <v>2098775.67</v>
      </c>
      <c r="P43" s="694"/>
      <c r="Q43" s="708">
        <v>2214033.37</v>
      </c>
      <c r="S43" s="2049"/>
    </row>
    <row r="44" spans="1:19">
      <c r="A44" s="683" t="s">
        <v>566</v>
      </c>
      <c r="B44" s="683" t="s">
        <v>6</v>
      </c>
      <c r="C44" s="706">
        <v>79651413.069999993</v>
      </c>
      <c r="D44" s="694"/>
      <c r="E44" s="706">
        <v>0</v>
      </c>
      <c r="F44" s="714"/>
      <c r="G44" s="706">
        <v>0</v>
      </c>
      <c r="H44" s="694"/>
      <c r="I44" s="706">
        <v>3257339.76</v>
      </c>
      <c r="J44" s="694"/>
      <c r="K44" s="705">
        <f t="shared" si="1"/>
        <v>76394073.310000002</v>
      </c>
      <c r="L44" s="694"/>
      <c r="M44" s="696"/>
      <c r="N44" s="694"/>
      <c r="O44" s="708">
        <v>3644104.76</v>
      </c>
      <c r="P44" s="694"/>
      <c r="Q44" s="708">
        <v>3786378.25</v>
      </c>
      <c r="S44" s="2049"/>
    </row>
    <row r="45" spans="1:19">
      <c r="A45" s="683" t="s">
        <v>567</v>
      </c>
      <c r="B45" s="683" t="s">
        <v>6</v>
      </c>
      <c r="C45" s="706">
        <v>6268331.0800000001</v>
      </c>
      <c r="D45" s="694"/>
      <c r="E45" s="706">
        <v>0</v>
      </c>
      <c r="F45" s="709"/>
      <c r="G45" s="706">
        <v>0</v>
      </c>
      <c r="H45" s="694"/>
      <c r="I45" s="706">
        <v>1813666.82</v>
      </c>
      <c r="J45" s="694"/>
      <c r="K45" s="705">
        <f t="shared" si="1"/>
        <v>4454664.26</v>
      </c>
      <c r="L45" s="694"/>
      <c r="M45" s="696"/>
      <c r="N45" s="694"/>
      <c r="O45" s="708">
        <v>283408.7</v>
      </c>
      <c r="P45" s="694"/>
      <c r="Q45" s="708">
        <v>362697.18</v>
      </c>
      <c r="S45" s="2049"/>
    </row>
    <row r="46" spans="1:19">
      <c r="A46" s="683" t="s">
        <v>568</v>
      </c>
      <c r="B46" s="683" t="s">
        <v>6</v>
      </c>
      <c r="C46" s="705">
        <v>838086893.13</v>
      </c>
      <c r="D46" s="694"/>
      <c r="E46" s="706">
        <v>0</v>
      </c>
      <c r="F46" s="710"/>
      <c r="G46" s="705">
        <v>0</v>
      </c>
      <c r="H46" s="694"/>
      <c r="I46" s="705">
        <v>38675678.259999998</v>
      </c>
      <c r="J46" s="694"/>
      <c r="K46" s="705">
        <f t="shared" si="1"/>
        <v>799411214.87</v>
      </c>
      <c r="L46" s="694"/>
      <c r="M46" s="696"/>
      <c r="N46" s="694"/>
      <c r="O46" s="708">
        <v>36743919.079999998</v>
      </c>
      <c r="P46" s="694"/>
      <c r="Q46" s="708">
        <v>38201473.460000001</v>
      </c>
      <c r="S46" s="2049"/>
    </row>
    <row r="47" spans="1:19" ht="15.6">
      <c r="A47" s="697" t="s">
        <v>569</v>
      </c>
      <c r="B47" s="694" t="s">
        <v>6</v>
      </c>
      <c r="C47" s="701" t="s">
        <v>6</v>
      </c>
      <c r="D47" s="694"/>
      <c r="E47" s="702"/>
      <c r="F47" s="711"/>
      <c r="G47" s="702"/>
      <c r="H47" s="694"/>
      <c r="I47" s="701"/>
      <c r="J47" s="694"/>
      <c r="K47" s="705" t="s">
        <v>6</v>
      </c>
      <c r="L47" s="694"/>
      <c r="M47" s="696"/>
      <c r="N47" s="694"/>
      <c r="O47" s="704"/>
      <c r="P47" s="694"/>
      <c r="Q47" s="704"/>
      <c r="S47" s="2049"/>
    </row>
    <row r="48" spans="1:19">
      <c r="A48" s="683" t="s">
        <v>570</v>
      </c>
      <c r="B48" s="683" t="s">
        <v>6</v>
      </c>
      <c r="C48" s="705">
        <v>1427346.08</v>
      </c>
      <c r="D48" s="694"/>
      <c r="E48" s="706">
        <v>0</v>
      </c>
      <c r="F48" s="709"/>
      <c r="G48" s="706">
        <v>0</v>
      </c>
      <c r="H48" s="694"/>
      <c r="I48" s="705">
        <v>337856.04</v>
      </c>
      <c r="J48" s="694"/>
      <c r="K48" s="705">
        <f t="shared" si="1"/>
        <v>1089490.04</v>
      </c>
      <c r="L48" s="694"/>
      <c r="M48" s="696"/>
      <c r="N48" s="694"/>
      <c r="O48" s="708">
        <v>66668.94</v>
      </c>
      <c r="P48" s="694"/>
      <c r="Q48" s="708">
        <v>84018.73</v>
      </c>
      <c r="S48" s="2049"/>
    </row>
    <row r="49" spans="1:20">
      <c r="A49" s="683" t="s">
        <v>571</v>
      </c>
      <c r="B49" s="683" t="s">
        <v>6</v>
      </c>
      <c r="C49" s="705">
        <v>0</v>
      </c>
      <c r="D49" s="694"/>
      <c r="E49" s="706">
        <v>0</v>
      </c>
      <c r="F49" s="709"/>
      <c r="G49" s="706">
        <v>0</v>
      </c>
      <c r="H49" s="694"/>
      <c r="I49" s="705">
        <v>0</v>
      </c>
      <c r="J49" s="694"/>
      <c r="K49" s="705">
        <f t="shared" si="1"/>
        <v>0</v>
      </c>
      <c r="L49" s="694"/>
      <c r="M49" s="696"/>
      <c r="N49" s="694"/>
      <c r="O49" s="708">
        <v>0</v>
      </c>
      <c r="P49" s="694"/>
      <c r="Q49" s="708">
        <v>0</v>
      </c>
      <c r="S49" s="2049"/>
    </row>
    <row r="50" spans="1:20">
      <c r="A50" s="683" t="s">
        <v>572</v>
      </c>
      <c r="B50" s="683" t="s">
        <v>6</v>
      </c>
      <c r="C50" s="705">
        <v>5775985.3799999999</v>
      </c>
      <c r="D50" s="694"/>
      <c r="E50" s="706">
        <v>0</v>
      </c>
      <c r="F50" s="709"/>
      <c r="G50" s="706">
        <v>0</v>
      </c>
      <c r="H50" s="694"/>
      <c r="I50" s="705">
        <v>1304038.1100000001</v>
      </c>
      <c r="J50" s="694"/>
      <c r="K50" s="705">
        <f t="shared" si="1"/>
        <v>4471947.2699999996</v>
      </c>
      <c r="L50" s="694"/>
      <c r="M50" s="696"/>
      <c r="N50" s="694"/>
      <c r="O50" s="708">
        <v>230057.77</v>
      </c>
      <c r="P50" s="694"/>
      <c r="Q50" s="708">
        <v>283009.87</v>
      </c>
      <c r="S50" s="2049"/>
    </row>
    <row r="51" spans="1:20" ht="15.6">
      <c r="A51" s="697" t="s">
        <v>2300</v>
      </c>
      <c r="C51" s="712">
        <v>0</v>
      </c>
      <c r="D51" s="694"/>
      <c r="E51" s="706">
        <v>0</v>
      </c>
      <c r="F51" s="709"/>
      <c r="G51" s="706">
        <v>0</v>
      </c>
      <c r="H51" s="694"/>
      <c r="I51" s="712">
        <v>0</v>
      </c>
      <c r="J51" s="694"/>
      <c r="K51" s="705">
        <f>ROUND(SUM(C51)+SUM(E51)+SUM(G51)-SUM(I51),2)</f>
        <v>0</v>
      </c>
      <c r="L51" s="694"/>
      <c r="M51" s="696"/>
      <c r="N51" s="694"/>
      <c r="O51" s="712">
        <v>0</v>
      </c>
      <c r="P51" s="694"/>
      <c r="Q51" s="712">
        <v>0</v>
      </c>
      <c r="S51" s="2049"/>
    </row>
    <row r="52" spans="1:20" ht="15.6">
      <c r="A52" s="697" t="s">
        <v>573</v>
      </c>
      <c r="B52" s="694" t="s">
        <v>6</v>
      </c>
      <c r="C52" s="701" t="s">
        <v>6</v>
      </c>
      <c r="D52" s="694"/>
      <c r="E52" s="702"/>
      <c r="F52" s="711"/>
      <c r="G52" s="702"/>
      <c r="H52" s="694"/>
      <c r="I52" s="701" t="s">
        <v>6</v>
      </c>
      <c r="J52" s="694"/>
      <c r="K52" s="705" t="s">
        <v>6</v>
      </c>
      <c r="L52" s="694"/>
      <c r="M52" s="696"/>
      <c r="N52" s="694"/>
      <c r="O52" s="1913"/>
      <c r="P52" s="694"/>
      <c r="Q52" s="1913"/>
      <c r="S52" s="2049"/>
    </row>
    <row r="53" spans="1:20">
      <c r="A53" s="683" t="s">
        <v>574</v>
      </c>
      <c r="B53" s="683" t="s">
        <v>6</v>
      </c>
      <c r="C53" s="705">
        <v>5846614.9800000004</v>
      </c>
      <c r="D53" s="694"/>
      <c r="E53" s="706">
        <v>0</v>
      </c>
      <c r="F53" s="709"/>
      <c r="G53" s="706">
        <v>0</v>
      </c>
      <c r="H53" s="694"/>
      <c r="I53" s="705">
        <v>1455964.57</v>
      </c>
      <c r="J53" s="694"/>
      <c r="K53" s="705">
        <f t="shared" si="1"/>
        <v>4390650.41</v>
      </c>
      <c r="L53" s="694"/>
      <c r="M53" s="696"/>
      <c r="N53" s="694"/>
      <c r="O53" s="708">
        <v>215414.77</v>
      </c>
      <c r="P53" s="694"/>
      <c r="Q53" s="708">
        <v>291604.63</v>
      </c>
      <c r="S53" s="2049"/>
    </row>
    <row r="54" spans="1:20">
      <c r="A54" s="683" t="s">
        <v>575</v>
      </c>
      <c r="B54" s="683" t="s">
        <v>6</v>
      </c>
      <c r="C54" s="712">
        <v>0</v>
      </c>
      <c r="D54" s="694"/>
      <c r="E54" s="706">
        <v>0</v>
      </c>
      <c r="F54" s="709"/>
      <c r="G54" s="706">
        <v>0</v>
      </c>
      <c r="H54" s="694"/>
      <c r="I54" s="712">
        <v>0</v>
      </c>
      <c r="J54" s="694"/>
      <c r="K54" s="705">
        <f t="shared" si="1"/>
        <v>0</v>
      </c>
      <c r="L54" s="694"/>
      <c r="M54" s="696"/>
      <c r="N54" s="694"/>
      <c r="O54" s="712">
        <v>0</v>
      </c>
      <c r="P54" s="694"/>
      <c r="Q54" s="712">
        <v>0</v>
      </c>
      <c r="S54" s="2049"/>
    </row>
    <row r="55" spans="1:20">
      <c r="A55" s="683" t="s">
        <v>576</v>
      </c>
      <c r="B55" s="683" t="s">
        <v>6</v>
      </c>
      <c r="C55" s="705">
        <v>38669.769999999997</v>
      </c>
      <c r="D55" s="694"/>
      <c r="E55" s="706">
        <v>0</v>
      </c>
      <c r="F55" s="709"/>
      <c r="G55" s="706">
        <v>0</v>
      </c>
      <c r="H55" s="694"/>
      <c r="I55" s="706">
        <v>38669.769999999997</v>
      </c>
      <c r="J55" s="694"/>
      <c r="K55" s="705">
        <f t="shared" si="1"/>
        <v>0</v>
      </c>
      <c r="L55" s="694"/>
      <c r="M55" s="696"/>
      <c r="N55" s="694"/>
      <c r="O55" s="708">
        <v>996.4</v>
      </c>
      <c r="P55" s="694"/>
      <c r="Q55" s="708">
        <v>3010.63</v>
      </c>
      <c r="S55" s="2049"/>
    </row>
    <row r="56" spans="1:20" s="697" customFormat="1" ht="16.2" thickBot="1">
      <c r="A56" s="697" t="s">
        <v>577</v>
      </c>
      <c r="B56" s="683" t="s">
        <v>6</v>
      </c>
      <c r="C56" s="717">
        <f>ROUND(SUM(C15:C55),2)</f>
        <v>2727459999.46</v>
      </c>
      <c r="D56" s="700"/>
      <c r="E56" s="717">
        <f>ROUND(SUM(E15:E55),2)</f>
        <v>0</v>
      </c>
      <c r="F56" s="700"/>
      <c r="G56" s="717">
        <f>ROUND(SUM(G15:G55),2)</f>
        <v>0</v>
      </c>
      <c r="H56" s="700"/>
      <c r="I56" s="717">
        <f>ROUND(SUM(I15:I55),2)</f>
        <v>264845000</v>
      </c>
      <c r="J56" s="700"/>
      <c r="K56" s="717">
        <f>ROUND(SUM(K15:K55),2)</f>
        <v>2462614999.46</v>
      </c>
      <c r="L56" s="698"/>
      <c r="M56" s="718"/>
      <c r="N56" s="700"/>
      <c r="O56" s="717">
        <f>ROUND(SUM(O15:O55),2)</f>
        <v>115140915.45999999</v>
      </c>
      <c r="P56" s="719"/>
      <c r="Q56" s="717">
        <f>ROUND(SUM(Q15:Q55),2)</f>
        <v>122497718.72</v>
      </c>
    </row>
    <row r="57" spans="1:20" ht="15.6" thickTop="1">
      <c r="K57" s="720" t="s">
        <v>6</v>
      </c>
      <c r="L57" s="684"/>
      <c r="P57" s="683"/>
      <c r="Q57" s="683"/>
    </row>
    <row r="58" spans="1:20" s="721" customFormat="1" ht="15" customHeight="1">
      <c r="A58" s="721" t="s">
        <v>578</v>
      </c>
    </row>
    <row r="59" spans="1:20" s="721" customFormat="1" ht="13.2">
      <c r="A59" s="725"/>
      <c r="C59" s="722"/>
      <c r="D59" s="722"/>
      <c r="E59" s="726"/>
      <c r="F59" s="726"/>
      <c r="G59" s="726"/>
      <c r="H59" s="722"/>
      <c r="I59" s="727"/>
      <c r="K59" s="723"/>
      <c r="M59" s="723"/>
      <c r="O59" s="724"/>
      <c r="Q59" s="722"/>
      <c r="T59" s="724"/>
    </row>
  </sheetData>
  <mergeCells count="3">
    <mergeCell ref="C9:K9"/>
    <mergeCell ref="O9:Q9"/>
    <mergeCell ref="E11:G11"/>
  </mergeCells>
  <pageMargins left="0.75" right="0.5" top="0.7" bottom="0.25" header="0.5" footer="0.25"/>
  <pageSetup scale="52" orientation="landscape" r:id="rId1"/>
  <headerFooter scaleWithDoc="0">
    <oddFooter>&amp;R&amp;8 91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9"/>
  <sheetViews>
    <sheetView showGridLines="0" showOutlineSymbols="0" zoomScale="80" zoomScaleNormal="80" zoomScaleSheetLayoutView="70" workbookViewId="0"/>
  </sheetViews>
  <sheetFormatPr defaultColWidth="8.90625" defaultRowHeight="15"/>
  <cols>
    <col min="1" max="1" width="51" style="730" customWidth="1"/>
    <col min="2" max="2" width="2.6328125" style="729" customWidth="1"/>
    <col min="3" max="3" width="13" style="730" customWidth="1"/>
    <col min="4" max="4" width="2.1796875" style="517" customWidth="1"/>
    <col min="5" max="5" width="13" style="730" customWidth="1"/>
    <col min="6" max="6" width="5.6328125" style="730" customWidth="1"/>
    <col min="7" max="7" width="2.08984375" style="730" customWidth="1"/>
    <col min="8" max="8" width="17.453125" style="730" customWidth="1"/>
    <col min="9" max="9" width="5.54296875" style="731" customWidth="1"/>
    <col min="10" max="10" width="2" style="730" customWidth="1"/>
    <col min="11" max="11" width="17.453125" style="730" customWidth="1"/>
    <col min="12" max="12" width="5.6328125" style="730" customWidth="1"/>
    <col min="13" max="13" width="2" style="730" customWidth="1"/>
    <col min="14" max="14" width="17.453125" style="730" customWidth="1"/>
    <col min="15" max="15" width="5.6328125" style="730" customWidth="1"/>
    <col min="16" max="16" width="2.08984375" style="730" customWidth="1"/>
    <col min="17" max="17" width="17.453125" style="730" customWidth="1"/>
    <col min="18" max="16384" width="8.90625" style="730"/>
  </cols>
  <sheetData>
    <row r="1" spans="1:17">
      <c r="A1" s="1472" t="s">
        <v>1343</v>
      </c>
    </row>
    <row r="3" spans="1:17" ht="17.399999999999999">
      <c r="A3" s="728" t="s">
        <v>0</v>
      </c>
      <c r="O3" s="729"/>
    </row>
    <row r="4" spans="1:17" ht="21.6">
      <c r="A4" s="728" t="s">
        <v>579</v>
      </c>
      <c r="O4" s="729"/>
      <c r="Q4" s="732" t="s">
        <v>529</v>
      </c>
    </row>
    <row r="5" spans="1:17" ht="17.399999999999999">
      <c r="A5" s="728" t="s">
        <v>581</v>
      </c>
      <c r="O5" s="729"/>
    </row>
    <row r="6" spans="1:17" ht="17.399999999999999">
      <c r="A6" s="728" t="s">
        <v>2463</v>
      </c>
      <c r="O6" s="729"/>
    </row>
    <row r="7" spans="1:17" ht="17.399999999999999">
      <c r="A7" s="728" t="s">
        <v>6</v>
      </c>
      <c r="O7" s="729"/>
    </row>
    <row r="8" spans="1:17" ht="17.399999999999999">
      <c r="A8" s="728"/>
      <c r="O8" s="729"/>
    </row>
    <row r="9" spans="1:17" ht="17.399999999999999">
      <c r="A9" s="728"/>
      <c r="O9" s="729"/>
    </row>
    <row r="10" spans="1:17" ht="17.399999999999999">
      <c r="A10" s="728"/>
      <c r="O10" s="729"/>
    </row>
    <row r="11" spans="1:17" ht="15.6">
      <c r="C11" s="733" t="s">
        <v>582</v>
      </c>
      <c r="D11" s="734"/>
      <c r="E11" s="733" t="s">
        <v>582</v>
      </c>
      <c r="F11" s="733"/>
      <c r="K11" s="733" t="s">
        <v>583</v>
      </c>
      <c r="N11" s="733" t="s">
        <v>584</v>
      </c>
      <c r="O11" s="729"/>
      <c r="Q11" s="733" t="s">
        <v>271</v>
      </c>
    </row>
    <row r="12" spans="1:17" ht="15.6">
      <c r="C12" s="733" t="s">
        <v>585</v>
      </c>
      <c r="D12" s="734"/>
      <c r="E12" s="733" t="s">
        <v>586</v>
      </c>
      <c r="F12" s="733"/>
      <c r="H12" s="733" t="s">
        <v>583</v>
      </c>
      <c r="I12" s="735"/>
      <c r="K12" s="733" t="s">
        <v>587</v>
      </c>
      <c r="L12" s="733"/>
      <c r="N12" s="733" t="s">
        <v>588</v>
      </c>
      <c r="O12" s="736"/>
      <c r="Q12" s="733" t="s">
        <v>152</v>
      </c>
    </row>
    <row r="13" spans="1:17" ht="15.6">
      <c r="A13" s="737" t="s">
        <v>535</v>
      </c>
      <c r="C13" s="737" t="s">
        <v>537</v>
      </c>
      <c r="D13" s="734"/>
      <c r="E13" s="737" t="s">
        <v>589</v>
      </c>
      <c r="F13" s="734"/>
      <c r="H13" s="737" t="s">
        <v>584</v>
      </c>
      <c r="I13" s="735"/>
      <c r="K13" s="737" t="s">
        <v>590</v>
      </c>
      <c r="L13" s="733"/>
      <c r="N13" s="737" t="s">
        <v>591</v>
      </c>
      <c r="O13" s="736"/>
      <c r="Q13" s="737" t="s">
        <v>533</v>
      </c>
    </row>
    <row r="14" spans="1:17" ht="12.75" customHeight="1">
      <c r="O14" s="729"/>
    </row>
    <row r="15" spans="1:17" ht="15.6">
      <c r="A15" s="738" t="s">
        <v>539</v>
      </c>
      <c r="E15" s="739"/>
      <c r="O15" s="729"/>
    </row>
    <row r="16" spans="1:17" ht="15.6">
      <c r="A16" s="740" t="s">
        <v>2327</v>
      </c>
      <c r="B16" s="729" t="s">
        <v>6</v>
      </c>
      <c r="C16" s="741">
        <v>1989</v>
      </c>
      <c r="E16" s="742">
        <v>2031</v>
      </c>
      <c r="F16" s="741"/>
      <c r="G16" s="743"/>
      <c r="H16" s="744">
        <v>3000000000</v>
      </c>
      <c r="I16" s="745"/>
      <c r="J16" s="743"/>
      <c r="K16" s="1569">
        <v>2979768596.2799997</v>
      </c>
      <c r="L16" s="746"/>
      <c r="M16" s="743"/>
      <c r="N16" s="744">
        <f>ROUND(SUM(H16-K16),1)</f>
        <v>20231403.699999999</v>
      </c>
      <c r="O16" s="747"/>
      <c r="P16" s="743"/>
      <c r="Q16" s="1577">
        <v>62739963</v>
      </c>
    </row>
    <row r="17" spans="1:18" ht="15.6">
      <c r="A17" s="738" t="s">
        <v>540</v>
      </c>
      <c r="C17" s="748"/>
      <c r="D17" s="749"/>
      <c r="E17" s="742"/>
      <c r="F17" s="748"/>
      <c r="G17" s="729"/>
      <c r="H17" s="750"/>
      <c r="I17" s="751"/>
      <c r="J17" s="729"/>
      <c r="K17" s="1565"/>
      <c r="L17" s="747"/>
      <c r="M17" s="729"/>
      <c r="N17" s="752"/>
      <c r="O17" s="747"/>
      <c r="P17" s="729"/>
      <c r="Q17" s="1572"/>
    </row>
    <row r="18" spans="1:18">
      <c r="A18" s="730" t="s">
        <v>541</v>
      </c>
      <c r="B18" s="729" t="s">
        <v>6</v>
      </c>
      <c r="C18" s="741">
        <v>1997</v>
      </c>
      <c r="E18" s="742">
        <v>2022</v>
      </c>
      <c r="F18" s="741"/>
      <c r="H18" s="750">
        <v>230000000</v>
      </c>
      <c r="I18" s="745"/>
      <c r="K18" s="1564">
        <v>200291164.93000001</v>
      </c>
      <c r="L18" s="746"/>
      <c r="N18" s="753">
        <f>ROUND(SUM(H18-K18),1)</f>
        <v>29708835.100000001</v>
      </c>
      <c r="O18" s="747"/>
      <c r="P18" s="729"/>
      <c r="Q18" s="1571">
        <v>1815678</v>
      </c>
    </row>
    <row r="19" spans="1:18">
      <c r="A19" s="730" t="s">
        <v>542</v>
      </c>
      <c r="B19" s="729" t="s">
        <v>6</v>
      </c>
      <c r="C19" s="741">
        <v>1998</v>
      </c>
      <c r="E19" s="742">
        <v>2015</v>
      </c>
      <c r="F19" s="741"/>
      <c r="H19" s="750">
        <v>355000000</v>
      </c>
      <c r="I19" s="745"/>
      <c r="K19" s="1564">
        <v>355000000</v>
      </c>
      <c r="L19" s="746"/>
      <c r="N19" s="753">
        <f t="shared" ref="N19:N40" si="0">ROUND(SUM(H19-K19),1)</f>
        <v>0</v>
      </c>
      <c r="O19" s="747"/>
      <c r="P19" s="729"/>
      <c r="Q19" s="1571">
        <v>0</v>
      </c>
    </row>
    <row r="20" spans="1:18">
      <c r="A20" s="730" t="s">
        <v>543</v>
      </c>
      <c r="B20" s="729" t="s">
        <v>6</v>
      </c>
      <c r="C20" s="741">
        <v>1997</v>
      </c>
      <c r="E20" s="742">
        <v>2045</v>
      </c>
      <c r="F20" s="741"/>
      <c r="H20" s="750">
        <v>790000000</v>
      </c>
      <c r="I20" s="745"/>
      <c r="K20" s="1564">
        <v>728183917.49000001</v>
      </c>
      <c r="L20" s="746" t="s">
        <v>592</v>
      </c>
      <c r="N20" s="753">
        <f t="shared" si="0"/>
        <v>61816082.5</v>
      </c>
      <c r="O20" s="747"/>
      <c r="P20" s="729"/>
      <c r="Q20" s="1571">
        <v>374031346</v>
      </c>
    </row>
    <row r="21" spans="1:18">
      <c r="A21" s="730" t="s">
        <v>544</v>
      </c>
      <c r="B21" s="729" t="s">
        <v>6</v>
      </c>
      <c r="C21" s="741">
        <v>1999</v>
      </c>
      <c r="E21" s="742">
        <v>2040</v>
      </c>
      <c r="F21" s="741"/>
      <c r="H21" s="750">
        <v>175000000</v>
      </c>
      <c r="I21" s="745"/>
      <c r="K21" s="1564">
        <v>172096401.81999999</v>
      </c>
      <c r="L21" s="746" t="s">
        <v>592</v>
      </c>
      <c r="N21" s="753">
        <f t="shared" si="0"/>
        <v>2903598.2</v>
      </c>
      <c r="O21" s="747"/>
      <c r="P21" s="729"/>
      <c r="Q21" s="1571">
        <v>31471107</v>
      </c>
    </row>
    <row r="22" spans="1:18">
      <c r="A22" s="730" t="s">
        <v>545</v>
      </c>
      <c r="B22" s="729" t="s">
        <v>6</v>
      </c>
      <c r="C22" s="741">
        <v>1998</v>
      </c>
      <c r="E22" s="742">
        <v>2035</v>
      </c>
      <c r="F22" s="741"/>
      <c r="H22" s="750">
        <v>200000000</v>
      </c>
      <c r="I22" s="745"/>
      <c r="K22" s="1564">
        <v>176917397.25999999</v>
      </c>
      <c r="L22" s="746"/>
      <c r="N22" s="753">
        <f t="shared" si="0"/>
        <v>23082602.699999999</v>
      </c>
      <c r="O22" s="747"/>
      <c r="P22" s="729"/>
      <c r="Q22" s="1571">
        <v>67095927</v>
      </c>
    </row>
    <row r="23" spans="1:18" ht="15.6">
      <c r="A23" s="738" t="s">
        <v>546</v>
      </c>
      <c r="C23" s="729"/>
      <c r="D23" s="748"/>
      <c r="E23" s="754"/>
      <c r="F23" s="748"/>
      <c r="G23" s="748"/>
      <c r="H23" s="755"/>
      <c r="I23" s="747"/>
      <c r="J23" s="751"/>
      <c r="K23" s="1566"/>
      <c r="L23" s="747"/>
      <c r="M23" s="747"/>
      <c r="N23" s="753" t="s">
        <v>6</v>
      </c>
      <c r="O23" s="747"/>
      <c r="P23" s="747"/>
      <c r="Q23" s="1571"/>
      <c r="R23" s="747"/>
    </row>
    <row r="24" spans="1:18">
      <c r="A24" s="730" t="s">
        <v>547</v>
      </c>
      <c r="B24" s="729" t="s">
        <v>6</v>
      </c>
      <c r="C24" s="741">
        <v>1981</v>
      </c>
      <c r="E24" s="742">
        <v>1995</v>
      </c>
      <c r="F24" s="741"/>
      <c r="H24" s="750">
        <v>100000000</v>
      </c>
      <c r="I24" s="745"/>
      <c r="K24" s="1570">
        <v>100000000</v>
      </c>
      <c r="L24" s="746"/>
      <c r="N24" s="753">
        <f t="shared" si="0"/>
        <v>0</v>
      </c>
      <c r="O24" s="747"/>
      <c r="P24" s="729"/>
      <c r="Q24" s="1571">
        <v>0</v>
      </c>
    </row>
    <row r="25" spans="1:18">
      <c r="A25" s="730" t="s">
        <v>548</v>
      </c>
      <c r="B25" s="729" t="s">
        <v>6</v>
      </c>
      <c r="C25" s="741">
        <v>1981</v>
      </c>
      <c r="E25" s="742">
        <v>2033</v>
      </c>
      <c r="F25" s="741"/>
      <c r="H25" s="750">
        <v>400000000</v>
      </c>
      <c r="I25" s="745"/>
      <c r="K25" s="1570">
        <v>400000000</v>
      </c>
      <c r="L25" s="746"/>
      <c r="N25" s="753">
        <f t="shared" si="0"/>
        <v>0</v>
      </c>
      <c r="O25" s="747"/>
      <c r="P25" s="729"/>
      <c r="Q25" s="1571">
        <v>1847350</v>
      </c>
    </row>
    <row r="26" spans="1:18" ht="15.6">
      <c r="A26" s="738" t="s">
        <v>2347</v>
      </c>
      <c r="C26" s="729"/>
      <c r="D26" s="748"/>
      <c r="E26" s="754"/>
      <c r="F26" s="748"/>
      <c r="G26" s="748"/>
      <c r="H26" s="755"/>
      <c r="I26" s="747"/>
      <c r="J26" s="751"/>
      <c r="K26" s="1570"/>
      <c r="L26" s="747"/>
      <c r="M26" s="747"/>
      <c r="N26" s="753"/>
      <c r="O26" s="747"/>
      <c r="P26" s="747"/>
      <c r="Q26" s="1573"/>
      <c r="R26" s="747"/>
    </row>
    <row r="27" spans="1:18">
      <c r="A27" s="730" t="s">
        <v>549</v>
      </c>
      <c r="B27" s="729" t="s">
        <v>6</v>
      </c>
      <c r="C27" s="741">
        <v>1977</v>
      </c>
      <c r="E27" s="742">
        <v>2021</v>
      </c>
      <c r="F27" s="741"/>
      <c r="H27" s="750">
        <v>150000000</v>
      </c>
      <c r="I27" s="745"/>
      <c r="K27" s="1570">
        <v>137646893</v>
      </c>
      <c r="L27" s="746" t="s">
        <v>592</v>
      </c>
      <c r="N27" s="753">
        <f t="shared" si="0"/>
        <v>12353107</v>
      </c>
      <c r="O27" s="747"/>
      <c r="P27" s="729"/>
      <c r="Q27" s="1571">
        <v>332072</v>
      </c>
    </row>
    <row r="28" spans="1:18">
      <c r="A28" s="730" t="s">
        <v>550</v>
      </c>
      <c r="B28" s="729" t="s">
        <v>6</v>
      </c>
      <c r="C28" s="741">
        <v>1976</v>
      </c>
      <c r="E28" s="742">
        <v>2029</v>
      </c>
      <c r="F28" s="741"/>
      <c r="H28" s="750">
        <v>350000000</v>
      </c>
      <c r="I28" s="745"/>
      <c r="K28" s="1570">
        <v>342645602</v>
      </c>
      <c r="L28" s="746"/>
      <c r="N28" s="753">
        <f t="shared" si="0"/>
        <v>7354398</v>
      </c>
      <c r="O28" s="747"/>
      <c r="P28" s="729"/>
      <c r="Q28" s="1571">
        <v>3713411</v>
      </c>
    </row>
    <row r="29" spans="1:18">
      <c r="A29" s="730" t="s">
        <v>551</v>
      </c>
      <c r="B29" s="729" t="s">
        <v>6</v>
      </c>
      <c r="C29" s="741">
        <v>1976</v>
      </c>
      <c r="E29" s="742">
        <v>2043</v>
      </c>
      <c r="F29" s="741"/>
      <c r="H29" s="750">
        <v>650000000</v>
      </c>
      <c r="I29" s="745"/>
      <c r="K29" s="1570">
        <v>647667912</v>
      </c>
      <c r="L29" s="746"/>
      <c r="N29" s="753">
        <f t="shared" si="0"/>
        <v>2332088</v>
      </c>
      <c r="O29" s="747"/>
      <c r="P29" s="729"/>
      <c r="Q29" s="1571">
        <v>21539220</v>
      </c>
    </row>
    <row r="30" spans="1:18" ht="15.6">
      <c r="A30" s="738" t="s">
        <v>552</v>
      </c>
      <c r="C30" s="729"/>
      <c r="D30" s="748"/>
      <c r="E30" s="754"/>
      <c r="F30" s="748"/>
      <c r="G30" s="748"/>
      <c r="H30" s="755"/>
      <c r="I30" s="747"/>
      <c r="J30" s="751"/>
      <c r="K30" s="1570"/>
      <c r="L30" s="747"/>
      <c r="M30" s="747"/>
      <c r="N30" s="753" t="s">
        <v>6</v>
      </c>
      <c r="O30" s="747"/>
      <c r="P30" s="747"/>
      <c r="Q30" s="1573"/>
      <c r="R30" s="747"/>
    </row>
    <row r="31" spans="1:18">
      <c r="A31" s="1628" t="s">
        <v>2348</v>
      </c>
      <c r="B31" s="729" t="s">
        <v>6</v>
      </c>
      <c r="C31" s="741">
        <v>1989</v>
      </c>
      <c r="E31" s="742">
        <v>2035</v>
      </c>
      <c r="F31" s="741"/>
      <c r="H31" s="750">
        <v>250000000</v>
      </c>
      <c r="I31" s="745"/>
      <c r="K31" s="1570">
        <v>248964527.31999999</v>
      </c>
      <c r="L31" s="746"/>
      <c r="N31" s="753">
        <f t="shared" si="0"/>
        <v>1035472.7</v>
      </c>
      <c r="O31" s="747"/>
      <c r="P31" s="729"/>
      <c r="Q31" s="1571">
        <v>11764623</v>
      </c>
    </row>
    <row r="32" spans="1:18">
      <c r="A32" s="486" t="s">
        <v>593</v>
      </c>
      <c r="B32" s="729" t="s">
        <v>6</v>
      </c>
      <c r="C32" s="741">
        <v>1989</v>
      </c>
      <c r="E32" s="742">
        <v>2033</v>
      </c>
      <c r="F32" s="741"/>
      <c r="H32" s="750">
        <v>1200000000</v>
      </c>
      <c r="I32" s="745"/>
      <c r="K32" s="1570">
        <v>1151010575.8699999</v>
      </c>
      <c r="L32" s="746"/>
      <c r="N32" s="753">
        <f t="shared" si="0"/>
        <v>48989424.100000001</v>
      </c>
      <c r="O32" s="747"/>
      <c r="P32" s="729"/>
      <c r="Q32" s="1571">
        <v>141551355</v>
      </c>
    </row>
    <row r="33" spans="1:18" ht="15.6">
      <c r="A33" s="738" t="s">
        <v>554</v>
      </c>
      <c r="C33" s="729"/>
      <c r="D33" s="748"/>
      <c r="E33" s="754"/>
      <c r="F33" s="748"/>
      <c r="G33" s="748"/>
      <c r="H33" s="755"/>
      <c r="I33" s="747"/>
      <c r="J33" s="751"/>
      <c r="K33" s="1570"/>
      <c r="L33" s="747"/>
      <c r="M33" s="747"/>
      <c r="N33" s="753" t="s">
        <v>6</v>
      </c>
      <c r="O33" s="747"/>
      <c r="P33" s="747"/>
      <c r="Q33" s="1573"/>
      <c r="R33" s="747"/>
    </row>
    <row r="34" spans="1:18">
      <c r="A34" s="1628" t="s">
        <v>555</v>
      </c>
      <c r="B34" s="729" t="s">
        <v>6</v>
      </c>
      <c r="C34" s="741">
        <v>1941</v>
      </c>
      <c r="E34" s="742">
        <v>2024</v>
      </c>
      <c r="F34" s="741"/>
      <c r="H34" s="750">
        <v>960000000</v>
      </c>
      <c r="I34" s="745"/>
      <c r="K34" s="1570">
        <v>952072000</v>
      </c>
      <c r="L34" s="746"/>
      <c r="N34" s="753">
        <f t="shared" si="0"/>
        <v>7928000</v>
      </c>
      <c r="O34" s="747"/>
      <c r="P34" s="729"/>
      <c r="Q34" s="1571">
        <v>13240000</v>
      </c>
    </row>
    <row r="35" spans="1:18">
      <c r="A35" s="730" t="s">
        <v>556</v>
      </c>
      <c r="B35" s="729" t="s">
        <v>6</v>
      </c>
      <c r="C35" s="741">
        <v>1957</v>
      </c>
      <c r="E35" s="742">
        <v>2023</v>
      </c>
      <c r="F35" s="741"/>
      <c r="H35" s="750">
        <v>150000000</v>
      </c>
      <c r="I35" s="745"/>
      <c r="K35" s="1570">
        <v>149500000</v>
      </c>
      <c r="L35" s="746"/>
      <c r="N35" s="753">
        <f t="shared" si="0"/>
        <v>500000</v>
      </c>
      <c r="O35" s="747"/>
      <c r="P35" s="729"/>
      <c r="Q35" s="1571">
        <v>10520000</v>
      </c>
    </row>
    <row r="36" spans="1:18">
      <c r="A36" s="730" t="s">
        <v>557</v>
      </c>
      <c r="B36" s="729" t="s">
        <v>6</v>
      </c>
      <c r="C36" s="741">
        <v>1957</v>
      </c>
      <c r="E36" s="742">
        <v>2009</v>
      </c>
      <c r="F36" s="741"/>
      <c r="H36" s="750">
        <v>25000000</v>
      </c>
      <c r="I36" s="745"/>
      <c r="K36" s="1570">
        <v>23425000</v>
      </c>
      <c r="L36" s="746"/>
      <c r="N36" s="753">
        <f t="shared" si="0"/>
        <v>1575000</v>
      </c>
      <c r="O36" s="747"/>
      <c r="P36" s="729"/>
      <c r="Q36" s="1571">
        <v>0</v>
      </c>
    </row>
    <row r="37" spans="1:18" ht="15.6">
      <c r="A37" s="738" t="s">
        <v>2341</v>
      </c>
      <c r="B37" s="729" t="s">
        <v>6</v>
      </c>
      <c r="C37" s="741">
        <v>1970</v>
      </c>
      <c r="E37" s="742">
        <v>2010</v>
      </c>
      <c r="F37" s="741"/>
      <c r="H37" s="750">
        <v>200000000</v>
      </c>
      <c r="I37" s="745"/>
      <c r="K37" s="1570">
        <v>199770000</v>
      </c>
      <c r="L37" s="746"/>
      <c r="N37" s="753">
        <f t="shared" si="0"/>
        <v>230000</v>
      </c>
      <c r="O37" s="747"/>
      <c r="P37" s="729"/>
      <c r="Q37" s="1571">
        <v>0</v>
      </c>
    </row>
    <row r="38" spans="1:18" ht="15.6">
      <c r="A38" s="738" t="s">
        <v>2340</v>
      </c>
      <c r="B38" s="729" t="s">
        <v>6</v>
      </c>
      <c r="C38" s="741">
        <v>1959</v>
      </c>
      <c r="E38" s="742">
        <v>2018</v>
      </c>
      <c r="F38" s="741"/>
      <c r="H38" s="750">
        <v>100000000</v>
      </c>
      <c r="I38" s="745"/>
      <c r="K38" s="1570">
        <v>99228000</v>
      </c>
      <c r="L38" s="746"/>
      <c r="N38" s="753">
        <f t="shared" si="0"/>
        <v>772000</v>
      </c>
      <c r="O38" s="747"/>
      <c r="P38" s="729"/>
      <c r="Q38" s="1571">
        <v>3238</v>
      </c>
    </row>
    <row r="39" spans="1:18" ht="15.6">
      <c r="A39" s="738" t="s">
        <v>560</v>
      </c>
      <c r="B39" s="729" t="s">
        <v>6</v>
      </c>
      <c r="C39" s="741">
        <v>1968</v>
      </c>
      <c r="E39" s="742">
        <v>2043</v>
      </c>
      <c r="F39" s="741"/>
      <c r="H39" s="750">
        <v>1000000000</v>
      </c>
      <c r="I39" s="745"/>
      <c r="K39" s="1570">
        <v>980075995.15999997</v>
      </c>
      <c r="L39" s="746"/>
      <c r="N39" s="753">
        <f t="shared" si="0"/>
        <v>19924004.800000001</v>
      </c>
      <c r="O39" s="747"/>
      <c r="P39" s="729"/>
      <c r="Q39" s="1571">
        <v>25549131</v>
      </c>
    </row>
    <row r="40" spans="1:18" ht="15.6">
      <c r="A40" s="738" t="s">
        <v>561</v>
      </c>
      <c r="B40" s="729" t="s">
        <v>6</v>
      </c>
      <c r="C40" s="741">
        <v>1977</v>
      </c>
      <c r="E40" s="742">
        <v>2017</v>
      </c>
      <c r="F40" s="741"/>
      <c r="H40" s="750">
        <v>250000000</v>
      </c>
      <c r="I40" s="745"/>
      <c r="K40" s="1570">
        <v>250000000</v>
      </c>
      <c r="L40" s="746"/>
      <c r="N40" s="753">
        <f t="shared" si="0"/>
        <v>0</v>
      </c>
      <c r="O40" s="747"/>
      <c r="P40" s="729"/>
      <c r="Q40" s="1571">
        <v>0</v>
      </c>
    </row>
    <row r="41" spans="1:18" ht="17.25" customHeight="1">
      <c r="A41" s="738" t="s">
        <v>562</v>
      </c>
      <c r="C41" s="729"/>
      <c r="D41" s="748"/>
      <c r="E41" s="754"/>
      <c r="F41" s="748"/>
      <c r="G41" s="748"/>
      <c r="H41" s="755"/>
      <c r="I41" s="747"/>
      <c r="J41" s="751"/>
      <c r="K41" s="1566"/>
      <c r="L41" s="747"/>
      <c r="M41" s="747"/>
      <c r="N41" s="756"/>
      <c r="O41" s="747"/>
      <c r="P41" s="747"/>
      <c r="Q41" s="1573"/>
      <c r="R41" s="747"/>
    </row>
    <row r="42" spans="1:18" ht="15" customHeight="1">
      <c r="A42" s="1719" t="s">
        <v>2297</v>
      </c>
      <c r="C42" s="729"/>
      <c r="D42" s="748"/>
      <c r="E42" s="754"/>
      <c r="F42" s="748"/>
      <c r="G42" s="748"/>
      <c r="H42" s="755"/>
      <c r="I42" s="747"/>
      <c r="J42" s="751"/>
      <c r="K42" s="1566"/>
      <c r="L42" s="747"/>
      <c r="M42" s="747"/>
      <c r="N42" s="756"/>
      <c r="O42" s="747"/>
      <c r="P42" s="747"/>
      <c r="Q42" s="1573"/>
      <c r="R42" s="747"/>
    </row>
    <row r="43" spans="1:18">
      <c r="A43" s="730" t="s">
        <v>594</v>
      </c>
      <c r="B43" s="729" t="s">
        <v>6</v>
      </c>
      <c r="C43" s="741">
        <v>2006</v>
      </c>
      <c r="E43" s="742">
        <v>2042</v>
      </c>
      <c r="F43" s="741"/>
      <c r="H43" s="757">
        <v>0</v>
      </c>
      <c r="I43" s="741"/>
      <c r="K43" s="1564">
        <v>1142172937.95</v>
      </c>
      <c r="L43" s="758" t="s">
        <v>304</v>
      </c>
      <c r="N43" s="578">
        <v>0</v>
      </c>
      <c r="O43" s="741"/>
      <c r="P43" s="729"/>
      <c r="Q43" s="1574">
        <v>746780633</v>
      </c>
    </row>
    <row r="44" spans="1:18">
      <c r="A44" s="730" t="s">
        <v>595</v>
      </c>
      <c r="B44" s="729" t="s">
        <v>6</v>
      </c>
      <c r="C44" s="759">
        <v>2009</v>
      </c>
      <c r="E44" s="742">
        <v>2025</v>
      </c>
      <c r="F44" s="759"/>
      <c r="H44" s="757">
        <v>0</v>
      </c>
      <c r="I44" s="741"/>
      <c r="K44" s="1564">
        <v>28422423</v>
      </c>
      <c r="L44" s="758" t="s">
        <v>304</v>
      </c>
      <c r="N44" s="578">
        <v>0</v>
      </c>
      <c r="O44" s="741"/>
      <c r="P44" s="729"/>
      <c r="Q44" s="1574">
        <v>12439752</v>
      </c>
    </row>
    <row r="45" spans="1:18">
      <c r="A45" s="730" t="s">
        <v>596</v>
      </c>
      <c r="B45" s="729" t="s">
        <v>6</v>
      </c>
      <c r="C45" s="759">
        <v>2009</v>
      </c>
      <c r="E45" s="742">
        <v>2043</v>
      </c>
      <c r="F45" s="759"/>
      <c r="H45" s="757">
        <v>0</v>
      </c>
      <c r="I45" s="758"/>
      <c r="K45" s="1564">
        <v>64187404</v>
      </c>
      <c r="L45" s="758" t="s">
        <v>304</v>
      </c>
      <c r="N45" s="760">
        <v>0</v>
      </c>
      <c r="O45" s="758"/>
      <c r="P45" s="729"/>
      <c r="Q45" s="1575">
        <v>45968154</v>
      </c>
    </row>
    <row r="46" spans="1:18">
      <c r="A46" s="730" t="s">
        <v>597</v>
      </c>
      <c r="B46" s="729" t="s">
        <v>6</v>
      </c>
      <c r="C46" s="759">
        <v>2007</v>
      </c>
      <c r="E46" s="742">
        <v>2045</v>
      </c>
      <c r="F46" s="759"/>
      <c r="G46" s="517"/>
      <c r="H46" s="757">
        <v>0</v>
      </c>
      <c r="I46" s="758"/>
      <c r="J46" s="517"/>
      <c r="K46" s="1567">
        <v>97595450</v>
      </c>
      <c r="L46" s="758" t="s">
        <v>304</v>
      </c>
      <c r="M46" s="517"/>
      <c r="N46" s="760">
        <v>0</v>
      </c>
      <c r="O46" s="758"/>
      <c r="P46" s="749"/>
      <c r="Q46" s="1575">
        <v>76394073</v>
      </c>
      <c r="R46" s="517"/>
    </row>
    <row r="47" spans="1:18">
      <c r="A47" s="730" t="s">
        <v>598</v>
      </c>
      <c r="B47" s="729" t="s">
        <v>6</v>
      </c>
      <c r="C47" s="761">
        <v>2008</v>
      </c>
      <c r="E47" s="761">
        <v>2021</v>
      </c>
      <c r="F47" s="759"/>
      <c r="H47" s="762">
        <v>0</v>
      </c>
      <c r="I47" s="758"/>
      <c r="J47" s="517"/>
      <c r="K47" s="1568">
        <v>17672000</v>
      </c>
      <c r="L47" s="758" t="s">
        <v>304</v>
      </c>
      <c r="N47" s="763">
        <v>0</v>
      </c>
      <c r="O47" s="758"/>
      <c r="P47" s="729"/>
      <c r="Q47" s="1576">
        <v>4454664</v>
      </c>
    </row>
    <row r="48" spans="1:18">
      <c r="A48" s="1719" t="s">
        <v>2396</v>
      </c>
      <c r="B48" s="729" t="s">
        <v>6</v>
      </c>
      <c r="C48" s="759"/>
      <c r="E48" s="761"/>
      <c r="F48" s="759"/>
      <c r="H48" s="750">
        <v>1450000000</v>
      </c>
      <c r="I48" s="758" t="s">
        <v>304</v>
      </c>
      <c r="K48" s="1564">
        <v>1350050214.95</v>
      </c>
      <c r="L48" s="758" t="s">
        <v>304</v>
      </c>
      <c r="N48" s="753">
        <f>ROUND(SUM(H48-K48),1)</f>
        <v>99949785.099999994</v>
      </c>
      <c r="O48" s="764" t="s">
        <v>304</v>
      </c>
      <c r="P48" s="729"/>
      <c r="Q48" s="1571">
        <f>SUM(Q43:Q47)</f>
        <v>886037276</v>
      </c>
    </row>
    <row r="49" spans="1:18">
      <c r="A49" s="730" t="s">
        <v>568</v>
      </c>
      <c r="B49" s="729" t="s">
        <v>6</v>
      </c>
      <c r="C49" s="759">
        <v>2006</v>
      </c>
      <c r="E49" s="761">
        <v>2043</v>
      </c>
      <c r="F49" s="759"/>
      <c r="H49" s="750">
        <v>1450000000</v>
      </c>
      <c r="I49" s="745"/>
      <c r="K49" s="1570">
        <v>1064151648.23</v>
      </c>
      <c r="L49" s="758"/>
      <c r="N49" s="753">
        <f>ROUND(SUM(H49-K49),1)</f>
        <v>385848351.80000001</v>
      </c>
      <c r="O49" s="747"/>
      <c r="P49" s="729"/>
      <c r="Q49" s="1571">
        <v>799411215</v>
      </c>
    </row>
    <row r="50" spans="1:18" ht="15.6">
      <c r="A50" s="738" t="s">
        <v>569</v>
      </c>
      <c r="C50" s="729"/>
      <c r="D50" s="748"/>
      <c r="E50" s="754"/>
      <c r="F50" s="748"/>
      <c r="G50" s="748"/>
      <c r="H50" s="755"/>
      <c r="I50" s="747"/>
      <c r="J50" s="751"/>
      <c r="K50" s="1566"/>
      <c r="L50" s="747"/>
      <c r="M50" s="747"/>
      <c r="N50" s="753" t="s">
        <v>6</v>
      </c>
      <c r="O50" s="747"/>
      <c r="P50" s="747"/>
      <c r="Q50" s="1573"/>
      <c r="R50" s="747"/>
    </row>
    <row r="51" spans="1:18">
      <c r="A51" s="730" t="s">
        <v>599</v>
      </c>
      <c r="B51" s="729" t="s">
        <v>6</v>
      </c>
      <c r="C51" s="741">
        <v>1984</v>
      </c>
      <c r="E51" s="742">
        <v>2025</v>
      </c>
      <c r="F51" s="741"/>
      <c r="H51" s="750">
        <v>1064000000</v>
      </c>
      <c r="I51" s="765" t="s">
        <v>306</v>
      </c>
      <c r="K51" s="1564">
        <v>1043500569.36</v>
      </c>
      <c r="L51" s="746"/>
      <c r="N51" s="753">
        <f t="shared" ref="N51:N58" si="1">ROUND(SUM(H51-K51),1)</f>
        <v>20499430.600000001</v>
      </c>
      <c r="O51" s="747"/>
      <c r="P51" s="729"/>
      <c r="Q51" s="1571">
        <v>1089490</v>
      </c>
    </row>
    <row r="52" spans="1:18">
      <c r="A52" s="730" t="s">
        <v>600</v>
      </c>
      <c r="B52" s="729" t="s">
        <v>6</v>
      </c>
      <c r="C52" s="741">
        <v>1984</v>
      </c>
      <c r="E52" s="742">
        <v>2013</v>
      </c>
      <c r="F52" s="741"/>
      <c r="H52" s="750">
        <v>49360000</v>
      </c>
      <c r="I52" s="745" t="s">
        <v>306</v>
      </c>
      <c r="K52" s="1564">
        <v>49360000</v>
      </c>
      <c r="L52" s="746"/>
      <c r="N52" s="753">
        <f t="shared" si="1"/>
        <v>0</v>
      </c>
      <c r="O52" s="747"/>
      <c r="P52" s="729"/>
      <c r="Q52" s="1571">
        <v>0</v>
      </c>
    </row>
    <row r="53" spans="1:18">
      <c r="A53" s="730" t="s">
        <v>601</v>
      </c>
      <c r="B53" s="729" t="s">
        <v>6</v>
      </c>
      <c r="C53" s="741">
        <v>1984</v>
      </c>
      <c r="E53" s="742">
        <v>2027</v>
      </c>
      <c r="F53" s="741"/>
      <c r="H53" s="750">
        <v>136640000</v>
      </c>
      <c r="I53" s="745" t="s">
        <v>306</v>
      </c>
      <c r="K53" s="1564">
        <v>136640000</v>
      </c>
      <c r="L53" s="746"/>
      <c r="N53" s="753">
        <f t="shared" si="1"/>
        <v>0</v>
      </c>
      <c r="O53" s="747"/>
      <c r="P53" s="729"/>
      <c r="Q53" s="1571">
        <v>4471947</v>
      </c>
    </row>
    <row r="54" spans="1:18" ht="15.6">
      <c r="A54" s="738" t="s">
        <v>2301</v>
      </c>
      <c r="B54" s="729" t="s">
        <v>6</v>
      </c>
      <c r="C54" s="1930" t="s">
        <v>2416</v>
      </c>
      <c r="E54" s="742" t="s">
        <v>2416</v>
      </c>
      <c r="F54" s="741"/>
      <c r="H54" s="750">
        <v>2000000000</v>
      </c>
      <c r="I54" s="745"/>
      <c r="K54" s="1570">
        <v>0</v>
      </c>
      <c r="L54" s="746"/>
      <c r="N54" s="1571">
        <f>ROUND(SUM(H54-K54),1)</f>
        <v>2000000000</v>
      </c>
      <c r="O54" s="747"/>
      <c r="P54" s="729"/>
      <c r="Q54" s="1571">
        <v>0</v>
      </c>
    </row>
    <row r="55" spans="1:18" ht="15.6">
      <c r="A55" s="738" t="s">
        <v>573</v>
      </c>
      <c r="C55" s="729"/>
      <c r="D55" s="748"/>
      <c r="E55" s="754"/>
      <c r="F55" s="748"/>
      <c r="G55" s="748"/>
      <c r="H55" s="755"/>
      <c r="I55" s="747"/>
      <c r="J55" s="751"/>
      <c r="K55" s="1566"/>
      <c r="L55" s="747"/>
      <c r="M55" s="747"/>
      <c r="N55" s="753" t="s">
        <v>6</v>
      </c>
      <c r="O55" s="747"/>
      <c r="P55" s="747"/>
      <c r="Q55" s="1571"/>
      <c r="R55" s="747"/>
    </row>
    <row r="56" spans="1:18">
      <c r="A56" s="730" t="s">
        <v>574</v>
      </c>
      <c r="B56" s="729" t="s">
        <v>6</v>
      </c>
      <c r="C56" s="741">
        <v>1971</v>
      </c>
      <c r="D56" s="758"/>
      <c r="E56" s="742">
        <v>2027</v>
      </c>
      <c r="F56" s="741"/>
      <c r="H56" s="750">
        <v>250000000</v>
      </c>
      <c r="I56" s="745"/>
      <c r="K56" s="1564">
        <v>250000000</v>
      </c>
      <c r="L56" s="746"/>
      <c r="N56" s="753">
        <f t="shared" si="1"/>
        <v>0</v>
      </c>
      <c r="O56" s="747"/>
      <c r="P56" s="729"/>
      <c r="Q56" s="1571">
        <v>4390650</v>
      </c>
    </row>
    <row r="57" spans="1:18">
      <c r="A57" s="730" t="s">
        <v>575</v>
      </c>
      <c r="B57" s="729" t="s">
        <v>6</v>
      </c>
      <c r="C57" s="741">
        <v>1968</v>
      </c>
      <c r="D57" s="758"/>
      <c r="E57" s="742">
        <v>1998</v>
      </c>
      <c r="F57" s="741"/>
      <c r="H57" s="757">
        <v>1250000000</v>
      </c>
      <c r="I57" s="745"/>
      <c r="K57" s="1563">
        <v>1250000000</v>
      </c>
      <c r="L57" s="746"/>
      <c r="N57" s="753">
        <f t="shared" si="1"/>
        <v>0</v>
      </c>
      <c r="O57" s="747"/>
      <c r="P57" s="729"/>
      <c r="Q57" s="1571">
        <v>0</v>
      </c>
    </row>
    <row r="58" spans="1:18">
      <c r="A58" s="730" t="s">
        <v>602</v>
      </c>
      <c r="B58" s="729" t="s">
        <v>6</v>
      </c>
      <c r="C58" s="741">
        <v>1970</v>
      </c>
      <c r="D58" s="758"/>
      <c r="E58" s="742">
        <v>2017</v>
      </c>
      <c r="F58" s="741"/>
      <c r="H58" s="750">
        <v>1000000000</v>
      </c>
      <c r="I58" s="745"/>
      <c r="K58" s="1564">
        <v>1000000000</v>
      </c>
      <c r="L58" s="746"/>
      <c r="N58" s="753">
        <f t="shared" si="1"/>
        <v>0</v>
      </c>
      <c r="O58" s="747"/>
      <c r="P58" s="729"/>
      <c r="Q58" s="1571">
        <v>0</v>
      </c>
    </row>
    <row r="59" spans="1:18" ht="20.25" customHeight="1" thickBot="1">
      <c r="A59" s="766" t="s">
        <v>603</v>
      </c>
      <c r="B59" s="729" t="s">
        <v>6</v>
      </c>
      <c r="C59" s="729"/>
      <c r="D59" s="749"/>
      <c r="E59" s="739"/>
      <c r="G59" s="743"/>
      <c r="H59" s="767">
        <f>ROUND(SUM(H16:H58)-SUM(H43:H47),1)</f>
        <v>19185000000</v>
      </c>
      <c r="I59" s="745"/>
      <c r="J59" s="743"/>
      <c r="K59" s="767">
        <f>ROUND(SUM(K16:K58)-SUM(K43:K47),1)</f>
        <v>16437966415.700001</v>
      </c>
      <c r="L59" s="746"/>
      <c r="M59" s="743"/>
      <c r="N59" s="767">
        <f>ROUND(SUM(N16:N58)-SUM(N43:N47),1)</f>
        <v>2747033584.3000002</v>
      </c>
      <c r="P59" s="1920"/>
      <c r="Q59" s="1578">
        <f t="shared" ref="Q59" si="2">ROUND(SUM(Q16:Q58)-SUM(Q43:Q47),1)</f>
        <v>2462614999</v>
      </c>
    </row>
    <row r="60" spans="1:18" ht="16.2" thickTop="1">
      <c r="A60" s="738"/>
      <c r="C60" s="729"/>
      <c r="D60" s="749"/>
      <c r="E60" s="754"/>
      <c r="F60" s="517"/>
      <c r="G60" s="517"/>
      <c r="H60" s="768"/>
      <c r="I60" s="745"/>
      <c r="K60" s="768"/>
      <c r="L60" s="746"/>
      <c r="N60" s="768" t="s">
        <v>6</v>
      </c>
      <c r="O60" s="747"/>
      <c r="Q60" s="768"/>
    </row>
    <row r="61" spans="1:18" ht="0.75" customHeight="1">
      <c r="A61" s="738"/>
      <c r="C61" s="729"/>
      <c r="D61" s="749"/>
      <c r="E61" s="754"/>
      <c r="F61" s="517"/>
      <c r="G61" s="517"/>
      <c r="H61" s="768"/>
      <c r="I61" s="745"/>
      <c r="K61" s="768"/>
      <c r="L61" s="746"/>
      <c r="N61" s="768"/>
      <c r="O61" s="747"/>
      <c r="Q61" s="768"/>
    </row>
    <row r="62" spans="1:18" ht="4.5" customHeight="1">
      <c r="C62" s="729"/>
      <c r="D62" s="749"/>
      <c r="E62" s="739"/>
      <c r="O62" s="729"/>
    </row>
    <row r="63" spans="1:18">
      <c r="A63" s="730" t="s">
        <v>604</v>
      </c>
      <c r="E63" s="739"/>
      <c r="O63" s="729"/>
    </row>
    <row r="64" spans="1:18">
      <c r="A64" s="1719" t="s">
        <v>2298</v>
      </c>
      <c r="E64" s="739"/>
    </row>
    <row r="65" spans="1:5">
      <c r="A65" s="769" t="s">
        <v>605</v>
      </c>
      <c r="E65" s="739"/>
    </row>
    <row r="66" spans="1:5">
      <c r="A66" s="730" t="s">
        <v>606</v>
      </c>
      <c r="E66" s="739"/>
    </row>
    <row r="67" spans="1:5">
      <c r="A67" s="730" t="s">
        <v>607</v>
      </c>
      <c r="E67" s="739"/>
    </row>
    <row r="68" spans="1:5">
      <c r="E68" s="739"/>
    </row>
    <row r="69" spans="1:5" ht="15.6">
      <c r="A69" s="738"/>
      <c r="E69" s="739"/>
    </row>
    <row r="70" spans="1:5">
      <c r="E70" s="739"/>
    </row>
    <row r="71" spans="1:5">
      <c r="E71" s="739"/>
    </row>
    <row r="72" spans="1:5">
      <c r="E72" s="739"/>
    </row>
    <row r="73" spans="1:5">
      <c r="E73" s="739"/>
    </row>
    <row r="74" spans="1:5">
      <c r="E74" s="739"/>
    </row>
    <row r="75" spans="1:5">
      <c r="E75" s="739"/>
    </row>
    <row r="76" spans="1:5">
      <c r="E76" s="739"/>
    </row>
    <row r="77" spans="1:5">
      <c r="E77" s="739"/>
    </row>
    <row r="78" spans="1:5">
      <c r="E78" s="739"/>
    </row>
    <row r="79" spans="1:5">
      <c r="E79" s="739"/>
    </row>
    <row r="80" spans="1:5">
      <c r="E80" s="739"/>
    </row>
    <row r="81" spans="5:5">
      <c r="E81" s="739"/>
    </row>
    <row r="82" spans="5:5">
      <c r="E82" s="739"/>
    </row>
    <row r="83" spans="5:5">
      <c r="E83" s="739"/>
    </row>
    <row r="84" spans="5:5">
      <c r="E84" s="739"/>
    </row>
    <row r="85" spans="5:5">
      <c r="E85" s="739"/>
    </row>
    <row r="86" spans="5:5">
      <c r="E86" s="739"/>
    </row>
    <row r="87" spans="5:5">
      <c r="E87" s="739"/>
    </row>
    <row r="88" spans="5:5">
      <c r="E88" s="739"/>
    </row>
    <row r="89" spans="5:5">
      <c r="E89" s="739"/>
    </row>
    <row r="90" spans="5:5">
      <c r="E90" s="739"/>
    </row>
    <row r="91" spans="5:5">
      <c r="E91" s="739"/>
    </row>
    <row r="92" spans="5:5">
      <c r="E92" s="739"/>
    </row>
    <row r="93" spans="5:5">
      <c r="E93" s="739"/>
    </row>
    <row r="94" spans="5:5">
      <c r="E94" s="739"/>
    </row>
    <row r="95" spans="5:5">
      <c r="E95" s="739"/>
    </row>
    <row r="96" spans="5:5">
      <c r="E96" s="739"/>
    </row>
    <row r="97" spans="5:5">
      <c r="E97" s="739"/>
    </row>
    <row r="98" spans="5:5">
      <c r="E98" s="739"/>
    </row>
    <row r="99" spans="5:5">
      <c r="E99" s="739"/>
    </row>
    <row r="100" spans="5:5">
      <c r="E100" s="739"/>
    </row>
    <row r="101" spans="5:5">
      <c r="E101" s="739"/>
    </row>
    <row r="102" spans="5:5">
      <c r="E102" s="739"/>
    </row>
    <row r="103" spans="5:5">
      <c r="E103" s="739"/>
    </row>
    <row r="104" spans="5:5">
      <c r="E104" s="739"/>
    </row>
    <row r="105" spans="5:5">
      <c r="E105" s="739"/>
    </row>
    <row r="106" spans="5:5">
      <c r="E106" s="739"/>
    </row>
    <row r="107" spans="5:5">
      <c r="E107" s="739"/>
    </row>
    <row r="108" spans="5:5">
      <c r="E108" s="739"/>
    </row>
    <row r="109" spans="5:5">
      <c r="E109" s="739"/>
    </row>
  </sheetData>
  <printOptions horizontalCentered="1" verticalCentered="1"/>
  <pageMargins left="0.5" right="0.5" top="0.7" bottom="0.25" header="0" footer="0.25"/>
  <pageSetup scale="53" orientation="landscape" r:id="rId1"/>
  <headerFooter scaleWithDoc="0">
    <oddFooter>&amp;R&amp;8 92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5"/>
  <sheetViews>
    <sheetView showGridLines="0" zoomScale="80" zoomScaleNormal="80" workbookViewId="0"/>
  </sheetViews>
  <sheetFormatPr defaultColWidth="8.90625" defaultRowHeight="15"/>
  <cols>
    <col min="1" max="1" width="49.6328125" style="1273" customWidth="1"/>
    <col min="2" max="2" width="2.08984375" style="1273" customWidth="1"/>
    <col min="3" max="3" width="9.90625" style="1273" customWidth="1"/>
    <col min="4" max="4" width="2.81640625" style="1274" customWidth="1"/>
    <col min="5" max="5" width="9.36328125" style="1273" customWidth="1"/>
    <col min="6" max="6" width="2.81640625" style="1273" customWidth="1"/>
    <col min="7" max="7" width="13.54296875" style="1273" customWidth="1"/>
    <col min="8" max="8" width="2.81640625" style="1273" customWidth="1"/>
    <col min="9" max="9" width="13.54296875" style="1273" customWidth="1"/>
    <col min="10" max="10" width="2.08984375" style="1273" customWidth="1"/>
    <col min="11" max="11" width="13.54296875" style="1273" customWidth="1"/>
    <col min="12" max="12" width="2.81640625" style="1273" customWidth="1"/>
    <col min="13" max="13" width="13.54296875" style="1273" customWidth="1"/>
    <col min="14" max="14" width="2.81640625" style="1273" customWidth="1"/>
    <col min="15" max="15" width="13.54296875" style="1273" customWidth="1"/>
    <col min="16" max="16" width="2.81640625" style="1273" customWidth="1"/>
    <col min="17" max="17" width="13.54296875" style="1273" customWidth="1"/>
    <col min="18" max="18" width="2.81640625" style="1273" customWidth="1"/>
    <col min="19" max="19" width="13.54296875" style="1273" customWidth="1"/>
    <col min="20" max="20" width="2.08984375" style="1273" customWidth="1"/>
    <col min="21" max="21" width="13.54296875" style="1273" customWidth="1"/>
    <col min="22" max="22" width="2.81640625" style="1273" customWidth="1"/>
    <col min="23" max="23" width="13.54296875" style="1273" customWidth="1"/>
    <col min="24" max="24" width="2.81640625" style="1273" customWidth="1"/>
    <col min="25" max="25" width="13.54296875" style="1273" customWidth="1"/>
    <col min="26" max="26" width="2.81640625" style="1273" customWidth="1"/>
    <col min="27" max="27" width="13.54296875" style="1273" customWidth="1"/>
    <col min="28" max="28" width="2.81640625" style="1273" customWidth="1"/>
    <col min="29" max="29" width="13.54296875" style="1273" customWidth="1"/>
    <col min="30" max="30" width="2.36328125" style="1273" customWidth="1"/>
    <col min="31" max="31" width="13.6328125" style="1273" customWidth="1"/>
    <col min="32" max="32" width="2.36328125" style="1273" customWidth="1"/>
    <col min="33" max="33" width="13.90625" style="1273" customWidth="1"/>
    <col min="34" max="34" width="2.36328125" style="1273" customWidth="1"/>
    <col min="35" max="35" width="13.1796875" style="1273" customWidth="1"/>
    <col min="36" max="36" width="2.36328125" style="1273" customWidth="1"/>
    <col min="37" max="37" width="13.81640625" style="1273" customWidth="1"/>
    <col min="38" max="38" width="2.36328125" style="1273" customWidth="1"/>
    <col min="39" max="39" width="13.453125" style="1273" customWidth="1"/>
    <col min="40" max="40" width="2.36328125" style="1273" customWidth="1"/>
    <col min="41" max="41" width="13.81640625" style="1273" customWidth="1"/>
    <col min="42" max="42" width="2.36328125" style="1273" customWidth="1"/>
    <col min="43" max="43" width="14" style="1273" customWidth="1"/>
    <col min="44" max="44" width="2.36328125" style="1273" customWidth="1"/>
    <col min="45" max="45" width="14.36328125" style="1273" customWidth="1"/>
    <col min="46" max="16384" width="8.90625" style="1273"/>
  </cols>
  <sheetData>
    <row r="1" spans="1:45">
      <c r="A1" s="1472" t="s">
        <v>1343</v>
      </c>
    </row>
    <row r="3" spans="1:45" ht="17.399999999999999">
      <c r="A3" s="1272" t="s">
        <v>0</v>
      </c>
      <c r="S3" s="771"/>
      <c r="T3" s="771"/>
      <c r="U3" s="771"/>
      <c r="V3" s="771"/>
      <c r="W3" s="771"/>
      <c r="X3" s="771"/>
      <c r="Y3" s="771"/>
      <c r="Z3" s="771"/>
      <c r="AA3" s="771"/>
      <c r="AB3" s="771"/>
      <c r="AC3" s="771"/>
      <c r="AE3" s="771"/>
      <c r="AF3" s="771"/>
      <c r="AG3" s="771"/>
      <c r="AH3" s="771"/>
      <c r="AI3" s="730"/>
      <c r="AJ3" s="730"/>
      <c r="AK3" s="730"/>
      <c r="AL3" s="771"/>
      <c r="AM3" s="771"/>
      <c r="AN3" s="771"/>
      <c r="AO3" s="771"/>
      <c r="AP3" s="771"/>
      <c r="AQ3" s="771"/>
      <c r="AR3" s="771"/>
      <c r="AS3" s="771"/>
    </row>
    <row r="4" spans="1:45" ht="17.399999999999999">
      <c r="A4" s="1272" t="s">
        <v>579</v>
      </c>
      <c r="Q4" s="1275" t="s">
        <v>580</v>
      </c>
      <c r="S4" s="771"/>
      <c r="T4" s="771"/>
      <c r="U4" s="771"/>
      <c r="V4" s="771"/>
      <c r="W4" s="771"/>
      <c r="X4" s="771"/>
      <c r="Y4" s="771"/>
      <c r="Z4" s="771"/>
      <c r="AA4" s="771"/>
      <c r="AB4" s="771"/>
      <c r="AC4" s="774" t="s">
        <v>580</v>
      </c>
      <c r="AE4" s="771"/>
      <c r="AF4" s="771"/>
      <c r="AH4" s="771"/>
      <c r="AI4" s="730"/>
      <c r="AJ4" s="730"/>
      <c r="AK4" s="730"/>
      <c r="AL4" s="771"/>
      <c r="AM4" s="771"/>
      <c r="AN4" s="771"/>
      <c r="AO4" s="774"/>
      <c r="AP4" s="771"/>
      <c r="AQ4" s="771"/>
      <c r="AR4" s="771"/>
      <c r="AS4" s="774" t="s">
        <v>580</v>
      </c>
    </row>
    <row r="5" spans="1:45" ht="17.399999999999999">
      <c r="A5" s="1272" t="s">
        <v>1203</v>
      </c>
      <c r="S5" s="771"/>
      <c r="T5" s="771"/>
      <c r="U5" s="771"/>
      <c r="V5" s="771"/>
      <c r="W5" s="771"/>
      <c r="X5" s="771"/>
      <c r="Y5" s="771"/>
      <c r="Z5" s="771"/>
      <c r="AA5" s="771"/>
      <c r="AB5" s="771"/>
      <c r="AC5" s="774" t="s">
        <v>130</v>
      </c>
      <c r="AE5" s="771"/>
      <c r="AF5" s="771"/>
      <c r="AH5" s="771"/>
      <c r="AI5" s="730"/>
      <c r="AJ5" s="730"/>
      <c r="AK5" s="730"/>
      <c r="AL5" s="771"/>
      <c r="AM5" s="771"/>
      <c r="AN5" s="771"/>
      <c r="AO5" s="771"/>
      <c r="AP5" s="771"/>
      <c r="AQ5" s="771"/>
      <c r="AR5" s="771"/>
      <c r="AS5" s="774" t="s">
        <v>130</v>
      </c>
    </row>
    <row r="6" spans="1:45" ht="17.399999999999999">
      <c r="A6" s="1272" t="s">
        <v>2446</v>
      </c>
      <c r="S6" s="771"/>
      <c r="T6" s="771"/>
      <c r="U6" s="771"/>
      <c r="V6" s="771"/>
      <c r="W6" s="771"/>
      <c r="X6" s="771"/>
      <c r="Y6" s="771"/>
      <c r="Z6" s="771"/>
      <c r="AA6" s="771"/>
      <c r="AB6" s="771"/>
      <c r="AC6" s="771"/>
      <c r="AE6" s="771"/>
      <c r="AF6" s="771"/>
      <c r="AG6" s="771"/>
      <c r="AH6" s="771"/>
      <c r="AI6" s="730"/>
      <c r="AJ6" s="730"/>
      <c r="AK6" s="730"/>
      <c r="AL6" s="771"/>
      <c r="AM6" s="771"/>
      <c r="AN6" s="771"/>
      <c r="AO6" s="771"/>
      <c r="AP6" s="771"/>
      <c r="AQ6" s="771"/>
      <c r="AR6" s="771"/>
      <c r="AS6" s="771"/>
    </row>
    <row r="7" spans="1:45" ht="17.399999999999999">
      <c r="A7" s="1272"/>
      <c r="S7" s="771"/>
      <c r="T7" s="771"/>
      <c r="U7" s="771"/>
      <c r="V7" s="771"/>
      <c r="W7" s="771"/>
      <c r="X7" s="771"/>
      <c r="Y7" s="771"/>
      <c r="Z7" s="771"/>
      <c r="AA7" s="771"/>
      <c r="AB7" s="771"/>
      <c r="AC7" s="771"/>
      <c r="AE7" s="771"/>
      <c r="AF7" s="771"/>
      <c r="AG7" s="771"/>
      <c r="AH7" s="771"/>
      <c r="AI7" s="730"/>
      <c r="AJ7" s="730"/>
      <c r="AK7" s="730"/>
      <c r="AL7" s="771"/>
      <c r="AM7" s="771"/>
      <c r="AN7" s="771"/>
      <c r="AO7" s="771"/>
      <c r="AP7" s="771"/>
      <c r="AQ7" s="771"/>
      <c r="AR7" s="771"/>
      <c r="AS7" s="771"/>
    </row>
    <row r="8" spans="1:45" ht="15.6">
      <c r="C8" s="1276" t="s">
        <v>582</v>
      </c>
      <c r="D8" s="1277"/>
      <c r="E8" s="1276" t="s">
        <v>582</v>
      </c>
      <c r="S8" s="771"/>
      <c r="T8" s="771"/>
      <c r="U8" s="771"/>
      <c r="V8" s="771"/>
      <c r="W8" s="771"/>
      <c r="X8" s="771"/>
      <c r="Y8" s="771"/>
      <c r="Z8" s="771"/>
      <c r="AA8" s="771"/>
      <c r="AB8" s="771"/>
      <c r="AC8" s="771"/>
      <c r="AE8" s="771"/>
      <c r="AF8" s="771"/>
      <c r="AG8" s="771"/>
      <c r="AH8" s="771"/>
      <c r="AI8" s="730"/>
      <c r="AJ8" s="730"/>
      <c r="AK8" s="730"/>
      <c r="AL8" s="771"/>
      <c r="AM8" s="771"/>
      <c r="AN8" s="771"/>
      <c r="AO8" s="771"/>
      <c r="AP8" s="771"/>
      <c r="AQ8" s="771"/>
      <c r="AR8" s="771"/>
      <c r="AS8" s="771"/>
    </row>
    <row r="9" spans="1:45" ht="15.6">
      <c r="C9" s="1276" t="s">
        <v>585</v>
      </c>
      <c r="D9" s="1277"/>
      <c r="E9" s="1276" t="s">
        <v>586</v>
      </c>
      <c r="G9" s="2339">
        <v>39538</v>
      </c>
      <c r="H9" s="2339"/>
      <c r="I9" s="2339"/>
      <c r="K9" s="2339">
        <v>39903</v>
      </c>
      <c r="L9" s="2339"/>
      <c r="M9" s="2339"/>
      <c r="O9" s="2339">
        <v>40268</v>
      </c>
      <c r="P9" s="2339"/>
      <c r="Q9" s="2339"/>
      <c r="S9" s="2338">
        <v>40633</v>
      </c>
      <c r="T9" s="2338"/>
      <c r="U9" s="2338"/>
      <c r="V9" s="771"/>
      <c r="W9" s="2338">
        <v>40999</v>
      </c>
      <c r="X9" s="2338"/>
      <c r="Y9" s="2338"/>
      <c r="Z9" s="771"/>
      <c r="AA9" s="2338">
        <v>41364</v>
      </c>
      <c r="AB9" s="2338"/>
      <c r="AC9" s="2338"/>
      <c r="AE9" s="2338">
        <v>41729</v>
      </c>
      <c r="AF9" s="2338"/>
      <c r="AG9" s="2338"/>
      <c r="AH9" s="771"/>
      <c r="AI9" s="2338">
        <v>42094</v>
      </c>
      <c r="AJ9" s="2338"/>
      <c r="AK9" s="2338"/>
      <c r="AL9" s="771"/>
      <c r="AM9" s="2338">
        <v>42460</v>
      </c>
      <c r="AN9" s="2338"/>
      <c r="AO9" s="2338"/>
      <c r="AP9" s="771"/>
      <c r="AQ9" s="2338">
        <v>42825</v>
      </c>
      <c r="AR9" s="2338"/>
      <c r="AS9" s="2338"/>
    </row>
    <row r="10" spans="1:45" ht="15.6">
      <c r="A10" s="1278" t="s">
        <v>535</v>
      </c>
      <c r="C10" s="1278" t="s">
        <v>537</v>
      </c>
      <c r="D10" s="1277"/>
      <c r="E10" s="1278" t="s">
        <v>589</v>
      </c>
      <c r="G10" s="1278" t="s">
        <v>531</v>
      </c>
      <c r="I10" s="1278" t="s">
        <v>1204</v>
      </c>
      <c r="K10" s="1278" t="s">
        <v>531</v>
      </c>
      <c r="M10" s="1278" t="s">
        <v>1204</v>
      </c>
      <c r="O10" s="1278" t="s">
        <v>531</v>
      </c>
      <c r="Q10" s="1278" t="s">
        <v>1204</v>
      </c>
      <c r="S10" s="737" t="s">
        <v>531</v>
      </c>
      <c r="T10" s="730"/>
      <c r="U10" s="737" t="s">
        <v>1204</v>
      </c>
      <c r="V10" s="771"/>
      <c r="W10" s="1287" t="s">
        <v>531</v>
      </c>
      <c r="X10" s="771"/>
      <c r="Y10" s="1287" t="s">
        <v>1204</v>
      </c>
      <c r="Z10" s="771"/>
      <c r="AA10" s="1287" t="s">
        <v>531</v>
      </c>
      <c r="AB10" s="771"/>
      <c r="AC10" s="1287" t="s">
        <v>1204</v>
      </c>
      <c r="AE10" s="1287" t="s">
        <v>531</v>
      </c>
      <c r="AF10" s="771"/>
      <c r="AG10" s="1287" t="s">
        <v>1204</v>
      </c>
      <c r="AH10" s="771"/>
      <c r="AI10" s="1287" t="s">
        <v>531</v>
      </c>
      <c r="AJ10" s="771"/>
      <c r="AK10" s="1287" t="s">
        <v>1204</v>
      </c>
      <c r="AL10" s="771"/>
      <c r="AM10" s="1287" t="s">
        <v>531</v>
      </c>
      <c r="AN10" s="771"/>
      <c r="AO10" s="1287" t="s">
        <v>1204</v>
      </c>
      <c r="AP10" s="771"/>
      <c r="AQ10" s="1287" t="s">
        <v>531</v>
      </c>
      <c r="AR10" s="771"/>
      <c r="AS10" s="1287" t="s">
        <v>1204</v>
      </c>
    </row>
    <row r="11" spans="1:45">
      <c r="S11" s="730"/>
      <c r="T11" s="730"/>
      <c r="U11" s="730"/>
      <c r="V11" s="771"/>
      <c r="W11" s="771"/>
      <c r="X11" s="771"/>
      <c r="Y11" s="771"/>
      <c r="Z11" s="771"/>
      <c r="AA11" s="771"/>
      <c r="AB11" s="771"/>
      <c r="AC11" s="771"/>
      <c r="AE11" s="771"/>
      <c r="AF11" s="771"/>
      <c r="AG11" s="771"/>
      <c r="AH11" s="771"/>
      <c r="AI11" s="771"/>
      <c r="AJ11" s="771"/>
      <c r="AK11" s="771"/>
      <c r="AL11" s="771"/>
      <c r="AM11" s="771"/>
      <c r="AN11" s="771"/>
      <c r="AO11" s="771"/>
      <c r="AP11" s="771"/>
      <c r="AQ11" s="771"/>
      <c r="AR11" s="771"/>
      <c r="AS11" s="771"/>
    </row>
    <row r="12" spans="1:45" ht="15.6">
      <c r="A12" s="1279" t="s">
        <v>539</v>
      </c>
      <c r="S12" s="730"/>
      <c r="T12" s="730"/>
      <c r="U12" s="730"/>
      <c r="V12" s="771"/>
      <c r="W12" s="771"/>
      <c r="X12" s="771"/>
      <c r="Y12" s="771"/>
      <c r="Z12" s="771"/>
      <c r="AA12" s="771"/>
      <c r="AB12" s="771"/>
      <c r="AC12" s="771"/>
      <c r="AE12" s="771"/>
      <c r="AF12" s="771"/>
      <c r="AG12" s="771"/>
      <c r="AH12" s="771"/>
      <c r="AI12" s="771"/>
      <c r="AJ12" s="771"/>
      <c r="AK12" s="771"/>
      <c r="AL12" s="771"/>
      <c r="AM12" s="771"/>
      <c r="AN12" s="771"/>
      <c r="AO12" s="771"/>
      <c r="AP12" s="771"/>
      <c r="AQ12" s="771"/>
      <c r="AR12" s="771"/>
      <c r="AS12" s="771"/>
    </row>
    <row r="13" spans="1:45" ht="15.6">
      <c r="A13" s="1280" t="s">
        <v>1205</v>
      </c>
      <c r="B13" s="1273" t="s">
        <v>6</v>
      </c>
      <c r="C13" s="1281">
        <v>1989</v>
      </c>
      <c r="E13" s="1281">
        <v>2031</v>
      </c>
      <c r="F13" s="1282"/>
      <c r="G13" s="1018">
        <v>90972643.689999998</v>
      </c>
      <c r="H13" s="2024"/>
      <c r="I13" s="1018">
        <v>36316410.57</v>
      </c>
      <c r="J13" s="2024"/>
      <c r="K13" s="1018">
        <v>92815636</v>
      </c>
      <c r="L13" s="2024"/>
      <c r="M13" s="1018">
        <v>32361946</v>
      </c>
      <c r="N13" s="2024"/>
      <c r="O13" s="1018">
        <v>93970062.049999997</v>
      </c>
      <c r="P13" s="2024"/>
      <c r="Q13" s="1018">
        <v>27349526.5</v>
      </c>
      <c r="S13" s="1018">
        <v>92979557</v>
      </c>
      <c r="T13" s="2024"/>
      <c r="U13" s="1018">
        <v>24007853</v>
      </c>
      <c r="V13" s="2024"/>
      <c r="W13" s="1018">
        <v>88086857</v>
      </c>
      <c r="X13" s="2024"/>
      <c r="Y13" s="1018">
        <v>18490218</v>
      </c>
      <c r="Z13" s="2024"/>
      <c r="AA13" s="1018">
        <v>80150520</v>
      </c>
      <c r="AB13" s="2024"/>
      <c r="AC13" s="1018">
        <v>15514645</v>
      </c>
      <c r="AD13" s="2024"/>
      <c r="AE13" s="1018">
        <v>59239005</v>
      </c>
      <c r="AF13" s="2024"/>
      <c r="AG13" s="1018">
        <v>11324805</v>
      </c>
      <c r="AH13" s="2024"/>
      <c r="AI13" s="1018">
        <v>73050730</v>
      </c>
      <c r="AJ13" s="2024"/>
      <c r="AK13" s="1018">
        <v>9150971</v>
      </c>
      <c r="AM13" s="1018">
        <v>44088768.140000001</v>
      </c>
      <c r="AO13" s="1018">
        <v>4951534.67</v>
      </c>
      <c r="AQ13" s="1018">
        <v>44215664</v>
      </c>
      <c r="AS13" s="1018">
        <v>4219269</v>
      </c>
    </row>
    <row r="14" spans="1:45" ht="15.6">
      <c r="A14" s="1279" t="s">
        <v>540</v>
      </c>
      <c r="C14" s="1281"/>
      <c r="E14" s="1281"/>
      <c r="G14" s="1288"/>
      <c r="H14" s="1288"/>
      <c r="I14" s="1288"/>
      <c r="J14" s="1288"/>
      <c r="K14" s="1288"/>
      <c r="L14" s="1288"/>
      <c r="M14" s="1288"/>
      <c r="N14" s="1288"/>
      <c r="O14" s="1288"/>
      <c r="P14" s="1288"/>
      <c r="Q14" s="1288"/>
      <c r="S14" s="1288"/>
      <c r="T14" s="1288"/>
      <c r="U14" s="1288"/>
      <c r="V14" s="1288"/>
      <c r="W14" s="1288"/>
      <c r="X14" s="1288"/>
      <c r="Y14" s="1288"/>
      <c r="Z14" s="1288"/>
      <c r="AA14" s="1288"/>
      <c r="AB14" s="1288"/>
      <c r="AC14" s="1288"/>
      <c r="AD14" s="1288"/>
      <c r="AE14" s="1288"/>
      <c r="AF14" s="1288"/>
      <c r="AG14" s="1288"/>
      <c r="AH14" s="1288"/>
      <c r="AI14" s="1288"/>
      <c r="AJ14" s="1288"/>
      <c r="AK14" s="1288"/>
      <c r="AM14" s="1288"/>
      <c r="AO14" s="1288"/>
      <c r="AQ14" s="1288"/>
      <c r="AS14" s="1288"/>
    </row>
    <row r="15" spans="1:45">
      <c r="A15" s="1273" t="s">
        <v>541</v>
      </c>
      <c r="B15" s="1273" t="s">
        <v>6</v>
      </c>
      <c r="C15" s="1281">
        <v>1997</v>
      </c>
      <c r="E15" s="1281">
        <v>2022</v>
      </c>
      <c r="G15" s="1288">
        <v>15882789.58</v>
      </c>
      <c r="H15" s="1288"/>
      <c r="I15" s="1288">
        <v>4955949.63</v>
      </c>
      <c r="J15" s="1288"/>
      <c r="K15" s="1288">
        <v>15996664</v>
      </c>
      <c r="L15" s="1288"/>
      <c r="M15" s="1288">
        <v>4057198</v>
      </c>
      <c r="N15" s="1288"/>
      <c r="O15" s="1288">
        <v>14887861.050000001</v>
      </c>
      <c r="P15" s="1288"/>
      <c r="Q15" s="1288">
        <v>3143766.02</v>
      </c>
      <c r="S15" s="1288">
        <v>14508714</v>
      </c>
      <c r="T15" s="1288"/>
      <c r="U15" s="1288">
        <v>2525816</v>
      </c>
      <c r="V15" s="1288"/>
      <c r="W15" s="1288">
        <v>14736251</v>
      </c>
      <c r="X15" s="1288"/>
      <c r="Y15" s="1288">
        <v>2047370</v>
      </c>
      <c r="Z15" s="1288"/>
      <c r="AA15" s="1288">
        <v>12643037</v>
      </c>
      <c r="AB15" s="1288"/>
      <c r="AC15" s="1288">
        <v>1592780</v>
      </c>
      <c r="AD15" s="1288"/>
      <c r="AE15" s="1288">
        <v>12211777</v>
      </c>
      <c r="AF15" s="1288"/>
      <c r="AG15" s="1288">
        <v>1102502</v>
      </c>
      <c r="AH15" s="1288"/>
      <c r="AI15" s="1288">
        <v>10440575</v>
      </c>
      <c r="AJ15" s="1288"/>
      <c r="AK15" s="1288">
        <v>656918</v>
      </c>
      <c r="AM15" s="1288">
        <v>6743375.5099999998</v>
      </c>
      <c r="AO15" s="1288">
        <v>302387.62</v>
      </c>
      <c r="AQ15" s="1288">
        <v>1195274</v>
      </c>
      <c r="AS15" s="1288">
        <v>127794</v>
      </c>
    </row>
    <row r="16" spans="1:45">
      <c r="A16" s="1273" t="s">
        <v>542</v>
      </c>
      <c r="B16" s="1273" t="s">
        <v>6</v>
      </c>
      <c r="C16" s="1281">
        <v>1998</v>
      </c>
      <c r="E16" s="1281">
        <v>2015</v>
      </c>
      <c r="G16" s="1288">
        <v>39614549.310000002</v>
      </c>
      <c r="H16" s="1288"/>
      <c r="I16" s="1288">
        <v>7238956.3499999996</v>
      </c>
      <c r="J16" s="1288"/>
      <c r="K16" s="1288">
        <v>33540365</v>
      </c>
      <c r="L16" s="1288"/>
      <c r="M16" s="1288">
        <v>4758315</v>
      </c>
      <c r="N16" s="1288"/>
      <c r="O16" s="1288">
        <v>26522788.550000001</v>
      </c>
      <c r="P16" s="1288"/>
      <c r="Q16" s="1288">
        <v>2803834.94</v>
      </c>
      <c r="S16" s="1288">
        <v>20904914</v>
      </c>
      <c r="T16" s="1288"/>
      <c r="U16" s="1288">
        <v>1780093</v>
      </c>
      <c r="V16" s="1288"/>
      <c r="W16" s="1288">
        <v>15195455</v>
      </c>
      <c r="X16" s="1288"/>
      <c r="Y16" s="1288">
        <v>982335</v>
      </c>
      <c r="Z16" s="1288"/>
      <c r="AA16" s="1288">
        <v>9109125</v>
      </c>
      <c r="AB16" s="1288"/>
      <c r="AC16" s="1288">
        <v>436578</v>
      </c>
      <c r="AD16" s="1288"/>
      <c r="AE16" s="1288">
        <v>3447572</v>
      </c>
      <c r="AF16" s="1288"/>
      <c r="AG16" s="1288">
        <v>64376</v>
      </c>
      <c r="AH16" s="1288"/>
      <c r="AI16" s="1288">
        <v>7932</v>
      </c>
      <c r="AJ16" s="1288"/>
      <c r="AK16" s="1288">
        <v>377</v>
      </c>
      <c r="AM16" s="1288">
        <v>0</v>
      </c>
      <c r="AO16" s="1288">
        <v>0</v>
      </c>
      <c r="AQ16" s="1288">
        <v>0</v>
      </c>
      <c r="AS16" s="1288">
        <v>0</v>
      </c>
    </row>
    <row r="17" spans="1:45">
      <c r="A17" s="1273" t="s">
        <v>543</v>
      </c>
      <c r="B17" s="1273" t="s">
        <v>6</v>
      </c>
      <c r="C17" s="1281">
        <v>1997</v>
      </c>
      <c r="E17" s="1281">
        <v>2045</v>
      </c>
      <c r="G17" s="1288">
        <v>19054376.920000002</v>
      </c>
      <c r="H17" s="1288"/>
      <c r="I17" s="1288">
        <v>18737795.949999999</v>
      </c>
      <c r="J17" s="1288"/>
      <c r="K17" s="1288">
        <v>21276439</v>
      </c>
      <c r="L17" s="1288"/>
      <c r="M17" s="1288">
        <v>18478671</v>
      </c>
      <c r="N17" s="1288"/>
      <c r="O17" s="1288">
        <v>23574084.07</v>
      </c>
      <c r="P17" s="1288"/>
      <c r="Q17" s="1288">
        <v>15642941.34</v>
      </c>
      <c r="S17" s="1288">
        <v>27515255</v>
      </c>
      <c r="T17" s="1288"/>
      <c r="U17" s="1288">
        <v>17843809</v>
      </c>
      <c r="V17" s="1288"/>
      <c r="W17" s="1288">
        <v>25584706</v>
      </c>
      <c r="X17" s="1288"/>
      <c r="Y17" s="1288">
        <v>17694260</v>
      </c>
      <c r="Z17" s="1288"/>
      <c r="AA17" s="1288">
        <v>27069670</v>
      </c>
      <c r="AB17" s="1288"/>
      <c r="AC17" s="1288">
        <v>17361198</v>
      </c>
      <c r="AD17" s="1288"/>
      <c r="AE17" s="1288">
        <v>28732807</v>
      </c>
      <c r="AF17" s="1288"/>
      <c r="AG17" s="1288">
        <v>16353261</v>
      </c>
      <c r="AH17" s="1288"/>
      <c r="AI17" s="1288">
        <v>25355095</v>
      </c>
      <c r="AJ17" s="1288"/>
      <c r="AK17" s="1288">
        <v>16532868</v>
      </c>
      <c r="AM17" s="1288">
        <v>26882315.890000001</v>
      </c>
      <c r="AO17" s="1288">
        <v>15292838.51</v>
      </c>
      <c r="AQ17" s="1288">
        <v>28512699</v>
      </c>
      <c r="AS17" s="1288">
        <v>15234692</v>
      </c>
    </row>
    <row r="18" spans="1:45">
      <c r="A18" s="1273" t="s">
        <v>544</v>
      </c>
      <c r="B18" s="1273" t="s">
        <v>6</v>
      </c>
      <c r="C18" s="1281">
        <v>1999</v>
      </c>
      <c r="E18" s="1281">
        <v>2040</v>
      </c>
      <c r="G18" s="1288">
        <v>10989822.859999999</v>
      </c>
      <c r="H18" s="1288"/>
      <c r="I18" s="1288">
        <v>4316189.8</v>
      </c>
      <c r="J18" s="1288"/>
      <c r="K18" s="1288">
        <v>11443816</v>
      </c>
      <c r="L18" s="1288"/>
      <c r="M18" s="1288">
        <v>3483526</v>
      </c>
      <c r="N18" s="1288"/>
      <c r="O18" s="1288">
        <v>12425758.050000001</v>
      </c>
      <c r="P18" s="1288"/>
      <c r="Q18" s="1288">
        <v>2387168.56</v>
      </c>
      <c r="S18" s="1288">
        <v>13092695</v>
      </c>
      <c r="T18" s="1288"/>
      <c r="U18" s="1288">
        <v>2245038</v>
      </c>
      <c r="V18" s="1288"/>
      <c r="W18" s="1288">
        <v>11780361</v>
      </c>
      <c r="X18" s="1288"/>
      <c r="Y18" s="1288">
        <v>1919064</v>
      </c>
      <c r="Z18" s="1288"/>
      <c r="AA18" s="1288">
        <v>11039456</v>
      </c>
      <c r="AB18" s="1288"/>
      <c r="AC18" s="1288">
        <v>1629009</v>
      </c>
      <c r="AD18" s="1288"/>
      <c r="AE18" s="1288">
        <v>9416589</v>
      </c>
      <c r="AF18" s="1288"/>
      <c r="AG18" s="1288">
        <v>1263579</v>
      </c>
      <c r="AH18" s="1288"/>
      <c r="AI18" s="1288">
        <v>5417017</v>
      </c>
      <c r="AJ18" s="1288"/>
      <c r="AK18" s="1288">
        <v>1063746</v>
      </c>
      <c r="AM18" s="1288">
        <v>5684197.6699999999</v>
      </c>
      <c r="AO18" s="1288">
        <v>777868.31</v>
      </c>
      <c r="AQ18" s="1288">
        <v>5654801</v>
      </c>
      <c r="AS18" s="1288">
        <v>898918</v>
      </c>
    </row>
    <row r="19" spans="1:45">
      <c r="A19" s="1273" t="s">
        <v>545</v>
      </c>
      <c r="B19" s="1273" t="s">
        <v>6</v>
      </c>
      <c r="C19" s="1281">
        <v>1998</v>
      </c>
      <c r="E19" s="1281">
        <v>2035</v>
      </c>
      <c r="G19" s="1288">
        <v>4153956.23</v>
      </c>
      <c r="H19" s="1288"/>
      <c r="I19" s="1288">
        <v>1817309.69</v>
      </c>
      <c r="J19" s="1288"/>
      <c r="K19" s="1288">
        <v>5341624</v>
      </c>
      <c r="L19" s="1288"/>
      <c r="M19" s="1288">
        <v>2088664</v>
      </c>
      <c r="N19" s="1288"/>
      <c r="O19" s="1288">
        <v>7749049.1600000001</v>
      </c>
      <c r="P19" s="1288"/>
      <c r="Q19" s="1288">
        <v>3109730.87</v>
      </c>
      <c r="S19" s="1288">
        <v>8886205</v>
      </c>
      <c r="T19" s="1288"/>
      <c r="U19" s="1288">
        <v>3577987</v>
      </c>
      <c r="V19" s="1288"/>
      <c r="W19" s="1288">
        <v>10127430</v>
      </c>
      <c r="X19" s="1288"/>
      <c r="Y19" s="1288">
        <v>3683712</v>
      </c>
      <c r="Z19" s="1288"/>
      <c r="AA19" s="1288">
        <v>11350173</v>
      </c>
      <c r="AB19" s="1288"/>
      <c r="AC19" s="1288">
        <v>4010003</v>
      </c>
      <c r="AD19" s="1288"/>
      <c r="AE19" s="1288">
        <v>11328773</v>
      </c>
      <c r="AF19" s="1288"/>
      <c r="AG19" s="1288">
        <v>3724766</v>
      </c>
      <c r="AH19" s="1288"/>
      <c r="AI19" s="1288">
        <v>11780068</v>
      </c>
      <c r="AJ19" s="1288"/>
      <c r="AK19" s="1288">
        <v>3352018</v>
      </c>
      <c r="AM19" s="1288">
        <v>12340510.199999999</v>
      </c>
      <c r="AO19" s="1288">
        <v>3768087.51</v>
      </c>
      <c r="AQ19" s="1288">
        <v>12168464</v>
      </c>
      <c r="AS19" s="1288">
        <v>3275982</v>
      </c>
    </row>
    <row r="20" spans="1:45" ht="15.6">
      <c r="A20" s="1279" t="s">
        <v>546</v>
      </c>
      <c r="C20" s="1281"/>
      <c r="E20" s="1281"/>
      <c r="G20" s="1288"/>
      <c r="H20" s="1288"/>
      <c r="I20" s="1288"/>
      <c r="J20" s="1288"/>
      <c r="K20" s="1288"/>
      <c r="L20" s="1288"/>
      <c r="M20" s="1288"/>
      <c r="N20" s="1288"/>
      <c r="O20" s="1288"/>
      <c r="P20" s="1288"/>
      <c r="Q20" s="1288"/>
      <c r="S20" s="1288"/>
      <c r="T20" s="1288"/>
      <c r="U20" s="1288"/>
      <c r="V20" s="1288"/>
      <c r="W20" s="1288"/>
      <c r="X20" s="1288"/>
      <c r="Y20" s="1288"/>
      <c r="Z20" s="1288"/>
      <c r="AA20" s="1288"/>
      <c r="AB20" s="1288"/>
      <c r="AC20" s="1288"/>
      <c r="AD20" s="1288"/>
      <c r="AE20" s="1288"/>
      <c r="AF20" s="1288"/>
      <c r="AG20" s="1288"/>
      <c r="AH20" s="1288"/>
      <c r="AI20" s="1288"/>
      <c r="AJ20" s="1288"/>
      <c r="AK20" s="1288"/>
      <c r="AM20" s="1288"/>
      <c r="AO20" s="1288"/>
      <c r="AQ20" s="1288"/>
      <c r="AS20" s="1288"/>
    </row>
    <row r="21" spans="1:45">
      <c r="A21" s="1273" t="s">
        <v>547</v>
      </c>
      <c r="B21" s="1273" t="s">
        <v>6</v>
      </c>
      <c r="C21" s="1281">
        <v>1981</v>
      </c>
      <c r="E21" s="1281">
        <v>1995</v>
      </c>
      <c r="G21" s="1289">
        <v>0</v>
      </c>
      <c r="H21" s="1288"/>
      <c r="I21" s="1289">
        <v>0</v>
      </c>
      <c r="J21" s="1288"/>
      <c r="K21" s="1289">
        <v>0</v>
      </c>
      <c r="L21" s="1288"/>
      <c r="M21" s="1289">
        <v>0</v>
      </c>
      <c r="N21" s="1288"/>
      <c r="O21" s="1289">
        <v>0</v>
      </c>
      <c r="P21" s="1288"/>
      <c r="Q21" s="1289">
        <v>0</v>
      </c>
      <c r="S21" s="1289">
        <v>0</v>
      </c>
      <c r="T21" s="1288"/>
      <c r="U21" s="1289">
        <v>0</v>
      </c>
      <c r="V21" s="1288"/>
      <c r="W21" s="1289">
        <v>0</v>
      </c>
      <c r="X21" s="1288"/>
      <c r="Y21" s="1289">
        <v>0</v>
      </c>
      <c r="Z21" s="1288"/>
      <c r="AA21" s="1289">
        <v>0</v>
      </c>
      <c r="AB21" s="1288"/>
      <c r="AC21" s="1289">
        <v>0</v>
      </c>
      <c r="AD21" s="1288"/>
      <c r="AE21" s="1289">
        <v>0</v>
      </c>
      <c r="AF21" s="1288"/>
      <c r="AG21" s="1289">
        <v>0</v>
      </c>
      <c r="AH21" s="1288"/>
      <c r="AI21" s="1289">
        <v>0</v>
      </c>
      <c r="AJ21" s="1288"/>
      <c r="AK21" s="1289">
        <v>0</v>
      </c>
      <c r="AM21" s="1289">
        <v>0</v>
      </c>
      <c r="AO21" s="1289">
        <v>0</v>
      </c>
      <c r="AQ21" s="1289">
        <v>0</v>
      </c>
      <c r="AS21" s="1289">
        <v>0</v>
      </c>
    </row>
    <row r="22" spans="1:45">
      <c r="A22" s="1273" t="s">
        <v>548</v>
      </c>
      <c r="B22" s="1273" t="s">
        <v>6</v>
      </c>
      <c r="C22" s="1281">
        <v>1981</v>
      </c>
      <c r="E22" s="1281">
        <v>2033</v>
      </c>
      <c r="G22" s="1288">
        <v>4461421.6900000004</v>
      </c>
      <c r="H22" s="1288"/>
      <c r="I22" s="1288">
        <v>1612855.24</v>
      </c>
      <c r="J22" s="1288"/>
      <c r="K22" s="1288">
        <v>4388022</v>
      </c>
      <c r="L22" s="1288"/>
      <c r="M22" s="1288">
        <v>1384635</v>
      </c>
      <c r="N22" s="1288"/>
      <c r="O22" s="1288">
        <v>3812513.3</v>
      </c>
      <c r="P22" s="1288"/>
      <c r="Q22" s="1288">
        <v>1165853.98</v>
      </c>
      <c r="S22" s="1288">
        <v>4757324</v>
      </c>
      <c r="T22" s="1288"/>
      <c r="U22" s="1288">
        <v>942002</v>
      </c>
      <c r="V22" s="1288"/>
      <c r="W22" s="1288">
        <v>3703162</v>
      </c>
      <c r="X22" s="1288"/>
      <c r="Y22" s="1288">
        <v>526891</v>
      </c>
      <c r="Z22" s="1288"/>
      <c r="AA22" s="1288">
        <v>3498079</v>
      </c>
      <c r="AB22" s="1288"/>
      <c r="AC22" s="1288">
        <v>399450</v>
      </c>
      <c r="AD22" s="1288"/>
      <c r="AE22" s="1288">
        <v>3290514</v>
      </c>
      <c r="AF22" s="1288"/>
      <c r="AG22" s="1288">
        <v>295223</v>
      </c>
      <c r="AH22" s="1288"/>
      <c r="AI22" s="1288">
        <v>1273923</v>
      </c>
      <c r="AJ22" s="1288"/>
      <c r="AK22" s="1288">
        <v>273740</v>
      </c>
      <c r="AM22" s="1288">
        <v>2712050.29</v>
      </c>
      <c r="AO22" s="1288">
        <v>171353.98</v>
      </c>
      <c r="AQ22" s="1288">
        <v>726809</v>
      </c>
      <c r="AS22" s="1288">
        <v>98451</v>
      </c>
    </row>
    <row r="23" spans="1:45" ht="15.6">
      <c r="A23" s="1279" t="s">
        <v>2347</v>
      </c>
      <c r="C23" s="1281"/>
      <c r="E23" s="1281"/>
      <c r="G23" s="1288"/>
      <c r="H23" s="1288"/>
      <c r="I23" s="1288"/>
      <c r="J23" s="1288"/>
      <c r="K23" s="1288"/>
      <c r="L23" s="1288"/>
      <c r="M23" s="1288"/>
      <c r="N23" s="1288"/>
      <c r="O23" s="1288"/>
      <c r="P23" s="1288"/>
      <c r="Q23" s="1288"/>
      <c r="S23" s="1288"/>
      <c r="T23" s="1288"/>
      <c r="U23" s="1288"/>
      <c r="V23" s="1288"/>
      <c r="W23" s="1288"/>
      <c r="X23" s="1288"/>
      <c r="Y23" s="1288"/>
      <c r="Z23" s="1288"/>
      <c r="AA23" s="1288"/>
      <c r="AB23" s="1288"/>
      <c r="AC23" s="1288"/>
      <c r="AD23" s="1288"/>
      <c r="AE23" s="1288"/>
      <c r="AF23" s="1288"/>
      <c r="AG23" s="1288"/>
      <c r="AH23" s="1288"/>
      <c r="AI23" s="1288"/>
      <c r="AJ23" s="1288"/>
      <c r="AK23" s="1288"/>
      <c r="AM23" s="1288"/>
      <c r="AO23" s="1288"/>
      <c r="AQ23" s="1288"/>
      <c r="AS23" s="1288"/>
    </row>
    <row r="24" spans="1:45">
      <c r="A24" s="1273" t="s">
        <v>549</v>
      </c>
      <c r="B24" s="1273" t="s">
        <v>6</v>
      </c>
      <c r="C24" s="1281">
        <v>1977</v>
      </c>
      <c r="E24" s="1281">
        <v>2021</v>
      </c>
      <c r="G24" s="1288">
        <v>3607154.48</v>
      </c>
      <c r="H24" s="1288"/>
      <c r="I24" s="1288">
        <v>1228184.3</v>
      </c>
      <c r="J24" s="1288"/>
      <c r="K24" s="1288">
        <v>3775156</v>
      </c>
      <c r="L24" s="1288"/>
      <c r="M24" s="1288">
        <v>1031090</v>
      </c>
      <c r="N24" s="1288"/>
      <c r="O24" s="1288">
        <v>3333164.51</v>
      </c>
      <c r="P24" s="1288"/>
      <c r="Q24" s="1288">
        <v>832198.09</v>
      </c>
      <c r="S24" s="1288">
        <v>3476088</v>
      </c>
      <c r="T24" s="1288"/>
      <c r="U24" s="1288">
        <v>697123</v>
      </c>
      <c r="V24" s="1288"/>
      <c r="W24" s="1288">
        <v>3633186</v>
      </c>
      <c r="X24" s="1288"/>
      <c r="Y24" s="1288">
        <v>561329</v>
      </c>
      <c r="Z24" s="1288"/>
      <c r="AA24" s="1288">
        <v>3140960</v>
      </c>
      <c r="AB24" s="1288"/>
      <c r="AC24" s="1288">
        <v>438407</v>
      </c>
      <c r="AD24" s="1288"/>
      <c r="AE24" s="1288">
        <v>3100735</v>
      </c>
      <c r="AF24" s="1288"/>
      <c r="AG24" s="1288">
        <v>297401</v>
      </c>
      <c r="AH24" s="1288"/>
      <c r="AI24" s="1288">
        <v>1797336</v>
      </c>
      <c r="AJ24" s="1288"/>
      <c r="AK24" s="1288">
        <v>194137</v>
      </c>
      <c r="AM24" s="1288">
        <v>2491604.94</v>
      </c>
      <c r="AO24" s="1288">
        <v>86827.17</v>
      </c>
      <c r="AQ24" s="1288">
        <v>162781</v>
      </c>
      <c r="AS24" s="1288">
        <v>20530</v>
      </c>
    </row>
    <row r="25" spans="1:45">
      <c r="A25" s="1273" t="s">
        <v>550</v>
      </c>
      <c r="B25" s="1273" t="s">
        <v>6</v>
      </c>
      <c r="C25" s="1281">
        <v>1976</v>
      </c>
      <c r="E25" s="1281">
        <v>2029</v>
      </c>
      <c r="G25" s="1288">
        <v>9021260.2699999996</v>
      </c>
      <c r="H25" s="1288"/>
      <c r="I25" s="1288">
        <v>2826161.64</v>
      </c>
      <c r="J25" s="1288"/>
      <c r="K25" s="1288">
        <v>9073796</v>
      </c>
      <c r="L25" s="1288"/>
      <c r="M25" s="1288">
        <v>2413490</v>
      </c>
      <c r="N25" s="1288"/>
      <c r="O25" s="1288">
        <v>7447113.75</v>
      </c>
      <c r="P25" s="1288"/>
      <c r="Q25" s="1288">
        <v>1981065.52</v>
      </c>
      <c r="S25" s="1288">
        <v>8197214</v>
      </c>
      <c r="T25" s="1288"/>
      <c r="U25" s="1288">
        <v>1669435</v>
      </c>
      <c r="V25" s="1288"/>
      <c r="W25" s="1288">
        <v>7121195</v>
      </c>
      <c r="X25" s="1288"/>
      <c r="Y25" s="1288">
        <v>1236074</v>
      </c>
      <c r="Z25" s="1288"/>
      <c r="AA25" s="1288">
        <v>7015543</v>
      </c>
      <c r="AB25" s="1288"/>
      <c r="AC25" s="1288">
        <v>977624</v>
      </c>
      <c r="AD25" s="1288"/>
      <c r="AE25" s="1288">
        <v>6559377</v>
      </c>
      <c r="AF25" s="1288"/>
      <c r="AG25" s="1288">
        <v>702250</v>
      </c>
      <c r="AH25" s="1288"/>
      <c r="AI25" s="1288">
        <v>3437109</v>
      </c>
      <c r="AJ25" s="1288"/>
      <c r="AK25" s="1288">
        <v>489754</v>
      </c>
      <c r="AM25" s="1288">
        <v>3357286.96</v>
      </c>
      <c r="AO25" s="1288">
        <v>408774.21</v>
      </c>
      <c r="AQ25" s="1288">
        <v>2958457</v>
      </c>
      <c r="AS25" s="1288">
        <v>264815</v>
      </c>
    </row>
    <row r="26" spans="1:45">
      <c r="A26" s="1273" t="s">
        <v>551</v>
      </c>
      <c r="B26" s="1273" t="s">
        <v>6</v>
      </c>
      <c r="C26" s="1281">
        <v>1976</v>
      </c>
      <c r="E26" s="1281">
        <v>2043</v>
      </c>
      <c r="G26" s="1288">
        <v>17236299.809999999</v>
      </c>
      <c r="H26" s="1288"/>
      <c r="I26" s="1288">
        <v>7542077.0700000003</v>
      </c>
      <c r="J26" s="1288"/>
      <c r="K26" s="1288">
        <v>17164312</v>
      </c>
      <c r="L26" s="1288"/>
      <c r="M26" s="1288">
        <v>6622378</v>
      </c>
      <c r="N26" s="1288"/>
      <c r="O26" s="1288">
        <v>13663045.07</v>
      </c>
      <c r="P26" s="1288"/>
      <c r="Q26" s="1288">
        <v>5804401.3499999996</v>
      </c>
      <c r="S26" s="1288">
        <v>15270074</v>
      </c>
      <c r="T26" s="1288"/>
      <c r="U26" s="1288">
        <v>5117574</v>
      </c>
      <c r="V26" s="1288"/>
      <c r="W26" s="1288">
        <v>13785658</v>
      </c>
      <c r="X26" s="1288"/>
      <c r="Y26" s="1288">
        <v>3700533</v>
      </c>
      <c r="Z26" s="1288"/>
      <c r="AA26" s="1288">
        <v>16670711</v>
      </c>
      <c r="AB26" s="1288"/>
      <c r="AC26" s="1288">
        <v>2963331</v>
      </c>
      <c r="AD26" s="1288"/>
      <c r="AE26" s="1288">
        <v>18317279</v>
      </c>
      <c r="AF26" s="1288"/>
      <c r="AG26" s="1288">
        <v>2152239</v>
      </c>
      <c r="AH26" s="1288"/>
      <c r="AI26" s="1288">
        <v>8371903</v>
      </c>
      <c r="AJ26" s="1288"/>
      <c r="AK26" s="1288">
        <v>1855917</v>
      </c>
      <c r="AM26" s="1288">
        <v>11228183.550000001</v>
      </c>
      <c r="AO26" s="1288">
        <v>1449961.62</v>
      </c>
      <c r="AQ26" s="1288">
        <v>8162461</v>
      </c>
      <c r="AS26" s="506">
        <v>1028548</v>
      </c>
    </row>
    <row r="27" spans="1:45" ht="15.6">
      <c r="A27" s="1279" t="s">
        <v>552</v>
      </c>
      <c r="C27" s="1281"/>
      <c r="E27" s="1281"/>
      <c r="G27" s="1288"/>
      <c r="H27" s="1288"/>
      <c r="I27" s="1288"/>
      <c r="J27" s="1288"/>
      <c r="K27" s="1288"/>
      <c r="L27" s="1288"/>
      <c r="M27" s="1288"/>
      <c r="N27" s="1288"/>
      <c r="O27" s="1288"/>
      <c r="P27" s="1288"/>
      <c r="Q27" s="1288"/>
      <c r="S27" s="1288"/>
      <c r="T27" s="1288"/>
      <c r="U27" s="1288"/>
      <c r="V27" s="1288"/>
      <c r="W27" s="1288"/>
      <c r="X27" s="1288"/>
      <c r="Y27" s="1288"/>
      <c r="Z27" s="1288"/>
      <c r="AA27" s="1288"/>
      <c r="AB27" s="1288"/>
      <c r="AC27" s="1288"/>
      <c r="AD27" s="1288"/>
      <c r="AE27" s="1288"/>
      <c r="AF27" s="1288"/>
      <c r="AG27" s="1288"/>
      <c r="AH27" s="1288"/>
      <c r="AI27" s="1288"/>
      <c r="AJ27" s="1288"/>
      <c r="AK27" s="1288"/>
      <c r="AM27" s="1288"/>
      <c r="AO27" s="1288"/>
      <c r="AQ27" s="1288"/>
      <c r="AS27" s="1288"/>
    </row>
    <row r="28" spans="1:45">
      <c r="A28" s="1884" t="s">
        <v>2348</v>
      </c>
      <c r="B28" s="1273" t="s">
        <v>6</v>
      </c>
      <c r="C28" s="1281">
        <v>1989</v>
      </c>
      <c r="E28" s="1281">
        <v>2035</v>
      </c>
      <c r="G28" s="1288">
        <v>12681754.73</v>
      </c>
      <c r="H28" s="1288"/>
      <c r="I28" s="1288">
        <v>3755550.81</v>
      </c>
      <c r="J28" s="1288"/>
      <c r="K28" s="1288">
        <v>12544326</v>
      </c>
      <c r="L28" s="1288"/>
      <c r="M28" s="1288">
        <v>2952220</v>
      </c>
      <c r="N28" s="1288"/>
      <c r="O28" s="1288">
        <v>14674180.92</v>
      </c>
      <c r="P28" s="1288"/>
      <c r="Q28" s="1288">
        <v>1996678.57</v>
      </c>
      <c r="S28" s="1288">
        <v>6108064</v>
      </c>
      <c r="T28" s="1288"/>
      <c r="U28" s="1288">
        <v>1618094</v>
      </c>
      <c r="V28" s="1288"/>
      <c r="W28" s="1288">
        <v>6038641</v>
      </c>
      <c r="X28" s="1288"/>
      <c r="Y28" s="1288">
        <v>1289450</v>
      </c>
      <c r="Z28" s="1288"/>
      <c r="AA28" s="1288">
        <v>6927201</v>
      </c>
      <c r="AB28" s="1288"/>
      <c r="AC28" s="1288">
        <v>1089955</v>
      </c>
      <c r="AD28" s="1288"/>
      <c r="AE28" s="1288">
        <v>4431460</v>
      </c>
      <c r="AF28" s="1288"/>
      <c r="AG28" s="1288">
        <v>825329</v>
      </c>
      <c r="AH28" s="1288"/>
      <c r="AI28" s="1288">
        <v>3046876</v>
      </c>
      <c r="AJ28" s="1288"/>
      <c r="AK28" s="1288">
        <v>736483</v>
      </c>
      <c r="AM28" s="1288">
        <v>4547719.8099999996</v>
      </c>
      <c r="AO28" s="1288">
        <v>538920.32999999996</v>
      </c>
      <c r="AQ28" s="1288">
        <v>3724570</v>
      </c>
      <c r="AS28" s="1288">
        <v>520427</v>
      </c>
    </row>
    <row r="29" spans="1:45">
      <c r="A29" s="1273" t="s">
        <v>553</v>
      </c>
      <c r="B29" s="1273" t="s">
        <v>6</v>
      </c>
      <c r="C29" s="1281">
        <v>1989</v>
      </c>
      <c r="E29" s="1281">
        <v>2033</v>
      </c>
      <c r="G29" s="1288">
        <v>54520571.479999997</v>
      </c>
      <c r="H29" s="1288"/>
      <c r="I29" s="1288">
        <v>25397214.16</v>
      </c>
      <c r="J29" s="1288"/>
      <c r="K29" s="1288">
        <v>56202570</v>
      </c>
      <c r="L29" s="1288"/>
      <c r="M29" s="1288">
        <v>19748632</v>
      </c>
      <c r="N29" s="1288"/>
      <c r="O29" s="1288">
        <v>56457669.469999999</v>
      </c>
      <c r="P29" s="1288"/>
      <c r="Q29" s="1288">
        <v>14912486.050000001</v>
      </c>
      <c r="S29" s="1288">
        <v>57045834</v>
      </c>
      <c r="T29" s="1288"/>
      <c r="U29" s="1288">
        <v>16929358</v>
      </c>
      <c r="V29" s="1288"/>
      <c r="W29" s="1288">
        <v>61518957</v>
      </c>
      <c r="X29" s="1288"/>
      <c r="Y29" s="1288">
        <v>14785149</v>
      </c>
      <c r="Z29" s="1288"/>
      <c r="AA29" s="1288">
        <v>50032595</v>
      </c>
      <c r="AB29" s="1288"/>
      <c r="AC29" s="1288">
        <v>13468435</v>
      </c>
      <c r="AD29" s="1288"/>
      <c r="AE29" s="1288">
        <v>51812599</v>
      </c>
      <c r="AF29" s="1288"/>
      <c r="AG29" s="1288">
        <v>11356614</v>
      </c>
      <c r="AH29" s="1288"/>
      <c r="AI29" s="1288">
        <v>46469128</v>
      </c>
      <c r="AJ29" s="1288"/>
      <c r="AK29" s="1288">
        <v>10511030</v>
      </c>
      <c r="AM29" s="1288">
        <v>46980744.030000001</v>
      </c>
      <c r="AO29" s="1288">
        <v>8122623.6399999997</v>
      </c>
      <c r="AQ29" s="506">
        <v>37584068</v>
      </c>
      <c r="AR29" s="2048"/>
      <c r="AS29" s="506">
        <v>7532613</v>
      </c>
    </row>
    <row r="30" spans="1:45" ht="15.6">
      <c r="A30" s="1279" t="s">
        <v>554</v>
      </c>
      <c r="C30" s="1281"/>
      <c r="E30" s="1281"/>
      <c r="G30" s="1288"/>
      <c r="H30" s="1288"/>
      <c r="I30" s="1288"/>
      <c r="J30" s="1288"/>
      <c r="K30" s="1288"/>
      <c r="L30" s="1288"/>
      <c r="M30" s="1288"/>
      <c r="N30" s="1288"/>
      <c r="O30" s="1288"/>
      <c r="P30" s="1288"/>
      <c r="Q30" s="1288"/>
      <c r="S30" s="1288"/>
      <c r="T30" s="1288"/>
      <c r="U30" s="1288"/>
      <c r="V30" s="1288"/>
      <c r="W30" s="1288"/>
      <c r="X30" s="1288"/>
      <c r="Y30" s="1288"/>
      <c r="Z30" s="1288"/>
      <c r="AA30" s="1288"/>
      <c r="AB30" s="1288"/>
      <c r="AC30" s="1288"/>
      <c r="AD30" s="1288"/>
      <c r="AE30" s="1288"/>
      <c r="AF30" s="1288"/>
      <c r="AG30" s="1288"/>
      <c r="AH30" s="1288"/>
      <c r="AI30" s="1288"/>
      <c r="AJ30" s="1288"/>
      <c r="AK30" s="1288"/>
      <c r="AM30" s="1288"/>
      <c r="AO30" s="1288"/>
      <c r="AQ30" s="1288"/>
      <c r="AS30" s="1288"/>
    </row>
    <row r="31" spans="1:45">
      <c r="A31" s="1273" t="s">
        <v>555</v>
      </c>
      <c r="B31" s="1273" t="s">
        <v>6</v>
      </c>
      <c r="C31" s="1281">
        <v>1941</v>
      </c>
      <c r="E31" s="1281">
        <v>2024</v>
      </c>
      <c r="G31" s="1290">
        <v>10461765.449999999</v>
      </c>
      <c r="H31" s="1288"/>
      <c r="I31" s="1288">
        <v>2455948.34</v>
      </c>
      <c r="J31" s="1288"/>
      <c r="K31" s="1290">
        <v>10471572</v>
      </c>
      <c r="L31" s="1288"/>
      <c r="M31" s="1288">
        <v>2089381</v>
      </c>
      <c r="N31" s="1288"/>
      <c r="O31" s="1290">
        <v>10361326.17</v>
      </c>
      <c r="P31" s="1288"/>
      <c r="Q31" s="1288">
        <v>1736068.54</v>
      </c>
      <c r="S31" s="1290">
        <v>7619253</v>
      </c>
      <c r="T31" s="1288"/>
      <c r="U31" s="1288">
        <v>1412401</v>
      </c>
      <c r="V31" s="1288"/>
      <c r="W31" s="1290">
        <v>7149472</v>
      </c>
      <c r="X31" s="1288"/>
      <c r="Y31" s="1288">
        <v>1141010</v>
      </c>
      <c r="Z31" s="1288"/>
      <c r="AA31" s="1290">
        <v>5935000</v>
      </c>
      <c r="AB31" s="1288"/>
      <c r="AC31" s="1288">
        <v>967650</v>
      </c>
      <c r="AD31" s="1288"/>
      <c r="AE31" s="1290">
        <v>4765000</v>
      </c>
      <c r="AF31" s="1288"/>
      <c r="AG31" s="1288">
        <v>822050</v>
      </c>
      <c r="AH31" s="1288"/>
      <c r="AI31" s="1290">
        <v>3770000</v>
      </c>
      <c r="AJ31" s="1288"/>
      <c r="AK31" s="1288">
        <v>698100</v>
      </c>
      <c r="AM31" s="1290">
        <v>3770000</v>
      </c>
      <c r="AO31" s="1290">
        <v>584100</v>
      </c>
      <c r="AQ31" s="1290">
        <v>2880000</v>
      </c>
      <c r="AS31" s="1290">
        <v>479000</v>
      </c>
    </row>
    <row r="32" spans="1:45">
      <c r="A32" s="1273" t="s">
        <v>556</v>
      </c>
      <c r="B32" s="1273" t="s">
        <v>6</v>
      </c>
      <c r="C32" s="1281">
        <v>1957</v>
      </c>
      <c r="E32" s="1281">
        <v>2023</v>
      </c>
      <c r="G32" s="1290">
        <v>4542000</v>
      </c>
      <c r="H32" s="1288"/>
      <c r="I32" s="1288">
        <v>2454757.5</v>
      </c>
      <c r="J32" s="1288"/>
      <c r="K32" s="1290">
        <v>4733000</v>
      </c>
      <c r="L32" s="1288"/>
      <c r="M32" s="1288">
        <v>2269755</v>
      </c>
      <c r="N32" s="1288"/>
      <c r="O32" s="1290">
        <v>4925000</v>
      </c>
      <c r="P32" s="1288"/>
      <c r="Q32" s="1288">
        <v>2076600</v>
      </c>
      <c r="S32" s="1290">
        <v>5123000</v>
      </c>
      <c r="T32" s="1288"/>
      <c r="U32" s="1288">
        <v>1875053</v>
      </c>
      <c r="V32" s="1288"/>
      <c r="W32" s="1290">
        <v>5344000</v>
      </c>
      <c r="X32" s="1288"/>
      <c r="Y32" s="1288">
        <v>751158</v>
      </c>
      <c r="Z32" s="1288"/>
      <c r="AA32" s="1290">
        <v>4415000</v>
      </c>
      <c r="AB32" s="1288"/>
      <c r="AC32" s="1288">
        <v>685251</v>
      </c>
      <c r="AD32" s="1288"/>
      <c r="AE32" s="1290">
        <v>4720000</v>
      </c>
      <c r="AF32" s="1288"/>
      <c r="AG32" s="1288">
        <v>643526</v>
      </c>
      <c r="AH32" s="1288"/>
      <c r="AI32" s="1290">
        <v>4740000</v>
      </c>
      <c r="AJ32" s="1288"/>
      <c r="AK32" s="1288">
        <v>578230</v>
      </c>
      <c r="AM32" s="1290">
        <v>3310000</v>
      </c>
      <c r="AO32" s="1290">
        <v>503900</v>
      </c>
      <c r="AQ32" s="1290">
        <v>3455000</v>
      </c>
      <c r="AS32" s="1290">
        <v>419984</v>
      </c>
    </row>
    <row r="33" spans="1:45">
      <c r="A33" s="1273" t="s">
        <v>557</v>
      </c>
      <c r="B33" s="1273" t="s">
        <v>6</v>
      </c>
      <c r="C33" s="1281">
        <v>1957</v>
      </c>
      <c r="E33" s="1281">
        <v>2009</v>
      </c>
      <c r="G33" s="1290">
        <v>10462.57</v>
      </c>
      <c r="H33" s="1288"/>
      <c r="I33" s="1288">
        <v>871.45</v>
      </c>
      <c r="J33" s="1288"/>
      <c r="K33" s="1290">
        <v>10284</v>
      </c>
      <c r="L33" s="1288"/>
      <c r="M33" s="1288">
        <v>289</v>
      </c>
      <c r="N33" s="1288"/>
      <c r="O33" s="1289">
        <v>0</v>
      </c>
      <c r="P33" s="1288"/>
      <c r="Q33" s="1289">
        <v>0</v>
      </c>
      <c r="S33" s="1289">
        <v>0</v>
      </c>
      <c r="T33" s="1288"/>
      <c r="U33" s="1289">
        <v>0</v>
      </c>
      <c r="V33" s="1288"/>
      <c r="W33" s="1289">
        <v>0</v>
      </c>
      <c r="X33" s="1288"/>
      <c r="Y33" s="1289">
        <v>0</v>
      </c>
      <c r="Z33" s="1288"/>
      <c r="AA33" s="1289">
        <v>0</v>
      </c>
      <c r="AB33" s="1288"/>
      <c r="AC33" s="1289">
        <v>0</v>
      </c>
      <c r="AD33" s="1288"/>
      <c r="AE33" s="1289">
        <v>0</v>
      </c>
      <c r="AF33" s="1288"/>
      <c r="AG33" s="1289">
        <v>0</v>
      </c>
      <c r="AH33" s="1288"/>
      <c r="AI33" s="1289">
        <v>0</v>
      </c>
      <c r="AJ33" s="1288"/>
      <c r="AK33" s="1289">
        <v>0</v>
      </c>
      <c r="AM33" s="1289">
        <v>0</v>
      </c>
      <c r="AO33" s="1289">
        <v>0</v>
      </c>
      <c r="AQ33" s="1289">
        <v>0</v>
      </c>
      <c r="AS33" s="1289">
        <v>0</v>
      </c>
    </row>
    <row r="34" spans="1:45" ht="15.6">
      <c r="A34" s="1279" t="s">
        <v>1206</v>
      </c>
      <c r="B34" s="1273" t="s">
        <v>6</v>
      </c>
      <c r="C34" s="1281">
        <v>1970</v>
      </c>
      <c r="E34" s="1281">
        <v>2010</v>
      </c>
      <c r="G34" s="1290">
        <v>105639.14</v>
      </c>
      <c r="H34" s="1288"/>
      <c r="I34" s="1288">
        <v>12338.36</v>
      </c>
      <c r="J34" s="1288"/>
      <c r="K34" s="1290">
        <v>100207</v>
      </c>
      <c r="L34" s="1288"/>
      <c r="M34" s="1288">
        <v>6893</v>
      </c>
      <c r="N34" s="1288"/>
      <c r="O34" s="1290">
        <v>30318</v>
      </c>
      <c r="P34" s="1288"/>
      <c r="Q34" s="1288">
        <v>1637.18</v>
      </c>
      <c r="S34" s="1289">
        <v>0</v>
      </c>
      <c r="T34" s="1288"/>
      <c r="U34" s="1289">
        <v>0</v>
      </c>
      <c r="V34" s="1288"/>
      <c r="W34" s="1289">
        <v>0</v>
      </c>
      <c r="X34" s="1288"/>
      <c r="Y34" s="1289">
        <v>0</v>
      </c>
      <c r="Z34" s="1288"/>
      <c r="AA34" s="1289">
        <v>0</v>
      </c>
      <c r="AB34" s="1288"/>
      <c r="AC34" s="1289">
        <v>0</v>
      </c>
      <c r="AD34" s="1288"/>
      <c r="AE34" s="1289">
        <v>0</v>
      </c>
      <c r="AF34" s="1288"/>
      <c r="AG34" s="1289">
        <v>0</v>
      </c>
      <c r="AH34" s="1288"/>
      <c r="AI34" s="1289">
        <v>0</v>
      </c>
      <c r="AJ34" s="1288"/>
      <c r="AK34" s="1289">
        <v>0</v>
      </c>
      <c r="AM34" s="1289">
        <v>0</v>
      </c>
      <c r="AO34" s="1289">
        <v>0</v>
      </c>
      <c r="AQ34" s="1289">
        <v>0</v>
      </c>
      <c r="AS34" s="1289">
        <v>0</v>
      </c>
    </row>
    <row r="35" spans="1:45" ht="15.6">
      <c r="A35" s="1279" t="s">
        <v>1207</v>
      </c>
      <c r="B35" s="1273" t="s">
        <v>6</v>
      </c>
      <c r="C35" s="1281">
        <v>1959</v>
      </c>
      <c r="E35" s="1281">
        <v>2018</v>
      </c>
      <c r="G35" s="1291">
        <v>5388.48</v>
      </c>
      <c r="H35" s="1288"/>
      <c r="I35" s="1288">
        <v>1226.53</v>
      </c>
      <c r="J35" s="1288"/>
      <c r="K35" s="1291">
        <v>7717</v>
      </c>
      <c r="L35" s="1288"/>
      <c r="M35" s="1288">
        <v>1868</v>
      </c>
      <c r="N35" s="1288"/>
      <c r="O35" s="1291">
        <v>7168.61</v>
      </c>
      <c r="P35" s="1288"/>
      <c r="Q35" s="1288">
        <v>1609.32</v>
      </c>
      <c r="S35" s="1290">
        <v>7783</v>
      </c>
      <c r="T35" s="1288"/>
      <c r="U35" s="1288">
        <v>1250</v>
      </c>
      <c r="V35" s="1288"/>
      <c r="W35" s="1290">
        <v>12605</v>
      </c>
      <c r="X35" s="1288"/>
      <c r="Y35" s="1288">
        <v>874</v>
      </c>
      <c r="Z35" s="1288"/>
      <c r="AA35" s="1290">
        <v>2601</v>
      </c>
      <c r="AB35" s="1288"/>
      <c r="AC35" s="1288">
        <v>685</v>
      </c>
      <c r="AD35" s="1288"/>
      <c r="AE35" s="1290">
        <v>2787</v>
      </c>
      <c r="AF35" s="1288"/>
      <c r="AG35" s="1288">
        <v>581</v>
      </c>
      <c r="AH35" s="1288"/>
      <c r="AI35" s="1290">
        <v>2804</v>
      </c>
      <c r="AJ35" s="1288"/>
      <c r="AK35" s="1288">
        <v>483</v>
      </c>
      <c r="AM35" s="1290">
        <v>2918.6</v>
      </c>
      <c r="AO35" s="1290">
        <v>370.8</v>
      </c>
      <c r="AQ35" s="1290">
        <v>3113</v>
      </c>
      <c r="AS35" s="1290">
        <v>254</v>
      </c>
    </row>
    <row r="36" spans="1:45" ht="15.6">
      <c r="A36" s="1279" t="s">
        <v>1208</v>
      </c>
      <c r="B36" s="1273" t="s">
        <v>6</v>
      </c>
      <c r="C36" s="1281">
        <v>1968</v>
      </c>
      <c r="E36" s="1281">
        <v>2043</v>
      </c>
      <c r="G36" s="1291">
        <v>13379804.800000001</v>
      </c>
      <c r="H36" s="1288"/>
      <c r="I36" s="1288">
        <v>5180404.09</v>
      </c>
      <c r="J36" s="1288"/>
      <c r="K36" s="1291">
        <v>11291284</v>
      </c>
      <c r="L36" s="1288"/>
      <c r="M36" s="1288">
        <v>4577512</v>
      </c>
      <c r="N36" s="1288"/>
      <c r="O36" s="1291">
        <v>9661084.6999999993</v>
      </c>
      <c r="P36" s="1288"/>
      <c r="Q36" s="1288">
        <v>4093915.37</v>
      </c>
      <c r="S36" s="1291">
        <v>9013047</v>
      </c>
      <c r="T36" s="1288"/>
      <c r="U36" s="1288">
        <v>3691330</v>
      </c>
      <c r="V36" s="1288"/>
      <c r="W36" s="1291">
        <v>9585460</v>
      </c>
      <c r="X36" s="1288"/>
      <c r="Y36" s="1288">
        <v>2912892</v>
      </c>
      <c r="Z36" s="1288"/>
      <c r="AA36" s="1291">
        <v>10178930</v>
      </c>
      <c r="AB36" s="1288"/>
      <c r="AC36" s="1288">
        <v>2518976</v>
      </c>
      <c r="AD36" s="1288"/>
      <c r="AE36" s="1291">
        <v>10965252</v>
      </c>
      <c r="AF36" s="1288"/>
      <c r="AG36" s="1288">
        <v>1993405</v>
      </c>
      <c r="AH36" s="1288"/>
      <c r="AI36" s="1291">
        <v>6159061</v>
      </c>
      <c r="AJ36" s="1288"/>
      <c r="AK36" s="1288">
        <v>1814867</v>
      </c>
      <c r="AM36" s="1291">
        <v>7447407.9800000004</v>
      </c>
      <c r="AO36" s="1291">
        <v>1423839.1</v>
      </c>
      <c r="AQ36" s="1291">
        <v>5697235</v>
      </c>
      <c r="AS36" s="1291">
        <v>1209791</v>
      </c>
    </row>
    <row r="37" spans="1:45" ht="15.6">
      <c r="A37" s="1279" t="s">
        <v>1209</v>
      </c>
      <c r="B37" s="1273" t="s">
        <v>6</v>
      </c>
      <c r="C37" s="1281">
        <v>1977</v>
      </c>
      <c r="E37" s="1281">
        <v>2017</v>
      </c>
      <c r="G37" s="1288">
        <v>5901567.4500000002</v>
      </c>
      <c r="H37" s="1288"/>
      <c r="I37" s="1288">
        <v>1385409.07</v>
      </c>
      <c r="J37" s="1288"/>
      <c r="K37" s="1288">
        <v>5878403</v>
      </c>
      <c r="L37" s="1288"/>
      <c r="M37" s="1288">
        <v>1066504</v>
      </c>
      <c r="N37" s="1288"/>
      <c r="O37" s="1288">
        <v>4860550.28</v>
      </c>
      <c r="P37" s="1288"/>
      <c r="Q37" s="1288">
        <v>758368.5</v>
      </c>
      <c r="S37" s="1291">
        <v>4024814</v>
      </c>
      <c r="T37" s="1288"/>
      <c r="U37" s="1288">
        <v>514339</v>
      </c>
      <c r="V37" s="1288"/>
      <c r="W37" s="1291">
        <v>2885412</v>
      </c>
      <c r="X37" s="1288"/>
      <c r="Y37" s="1288">
        <v>264874</v>
      </c>
      <c r="Z37" s="1288"/>
      <c r="AA37" s="1291">
        <v>2043406</v>
      </c>
      <c r="AB37" s="1288"/>
      <c r="AC37" s="1288">
        <v>138739</v>
      </c>
      <c r="AD37" s="1288"/>
      <c r="AE37" s="1291">
        <v>1533034</v>
      </c>
      <c r="AF37" s="1288"/>
      <c r="AG37" s="1288">
        <v>80838</v>
      </c>
      <c r="AH37" s="1288"/>
      <c r="AI37" s="1291">
        <v>396834</v>
      </c>
      <c r="AJ37" s="1288"/>
      <c r="AK37" s="1288">
        <v>45693</v>
      </c>
      <c r="AM37" s="1291">
        <v>449723.49</v>
      </c>
      <c r="AO37" s="1291">
        <v>26288.73</v>
      </c>
      <c r="AQ37" s="1291">
        <v>297439</v>
      </c>
      <c r="AS37" s="1291">
        <v>7867</v>
      </c>
    </row>
    <row r="38" spans="1:45" ht="15.6">
      <c r="A38" s="1279" t="s">
        <v>562</v>
      </c>
      <c r="C38" s="1281"/>
      <c r="E38" s="1281"/>
      <c r="G38" s="1288"/>
      <c r="H38" s="1288"/>
      <c r="I38" s="1288"/>
      <c r="J38" s="1288"/>
      <c r="K38" s="1288"/>
      <c r="L38" s="1288"/>
      <c r="M38" s="1288"/>
      <c r="N38" s="1288"/>
      <c r="O38" s="1288"/>
      <c r="P38" s="1288"/>
      <c r="Q38" s="1288"/>
      <c r="S38" s="1288"/>
      <c r="T38" s="1288"/>
      <c r="U38" s="1288"/>
      <c r="V38" s="1288"/>
      <c r="W38" s="1288"/>
      <c r="X38" s="1288"/>
      <c r="Y38" s="1288"/>
      <c r="Z38" s="1288"/>
      <c r="AA38" s="1288"/>
      <c r="AB38" s="1288"/>
      <c r="AC38" s="1288"/>
      <c r="AD38" s="1288"/>
      <c r="AE38" s="1288"/>
      <c r="AF38" s="1288"/>
      <c r="AG38" s="1288"/>
      <c r="AH38" s="1288"/>
      <c r="AI38" s="1288"/>
      <c r="AJ38" s="1288"/>
      <c r="AK38" s="1288"/>
      <c r="AM38" s="1288"/>
      <c r="AO38" s="1288"/>
      <c r="AQ38" s="1288"/>
      <c r="AS38" s="1288"/>
    </row>
    <row r="39" spans="1:45">
      <c r="A39" s="1273" t="s">
        <v>563</v>
      </c>
      <c r="B39" s="1273" t="s">
        <v>6</v>
      </c>
      <c r="C39" s="1281">
        <v>2006</v>
      </c>
      <c r="E39" s="1281">
        <v>2042</v>
      </c>
      <c r="G39" s="1288">
        <v>2739682.71</v>
      </c>
      <c r="H39" s="1288"/>
      <c r="I39" s="1288">
        <v>2001372.26</v>
      </c>
      <c r="J39" s="1288"/>
      <c r="K39" s="1288">
        <v>11828414</v>
      </c>
      <c r="L39" s="1288"/>
      <c r="M39" s="1288">
        <v>7606786</v>
      </c>
      <c r="N39" s="1288"/>
      <c r="O39" s="1288">
        <v>16840573.050000001</v>
      </c>
      <c r="P39" s="1288"/>
      <c r="Q39" s="1288">
        <v>13046843.210000001</v>
      </c>
      <c r="S39" s="1288">
        <v>27569401</v>
      </c>
      <c r="T39" s="1288"/>
      <c r="U39" s="1288">
        <v>21218377</v>
      </c>
      <c r="V39" s="1288"/>
      <c r="W39" s="1288">
        <v>34756665</v>
      </c>
      <c r="X39" s="1288"/>
      <c r="Y39" s="1288">
        <v>28962644</v>
      </c>
      <c r="Z39" s="1288"/>
      <c r="AA39" s="1288">
        <v>39875281</v>
      </c>
      <c r="AB39" s="1288"/>
      <c r="AC39" s="1288">
        <v>33531325</v>
      </c>
      <c r="AD39" s="1288"/>
      <c r="AE39" s="1288">
        <v>46821599</v>
      </c>
      <c r="AF39" s="1288"/>
      <c r="AG39" s="1288">
        <v>38098806</v>
      </c>
      <c r="AH39" s="1288"/>
      <c r="AI39" s="1288">
        <v>48236187</v>
      </c>
      <c r="AJ39" s="1288"/>
      <c r="AK39" s="1288">
        <v>36785952</v>
      </c>
      <c r="AM39" s="1288">
        <v>53663190.07</v>
      </c>
      <c r="AO39" s="1288">
        <v>38055126.359999999</v>
      </c>
      <c r="AQ39" s="1288">
        <v>55248657</v>
      </c>
      <c r="AS39" s="1288">
        <v>35814737</v>
      </c>
    </row>
    <row r="40" spans="1:45">
      <c r="A40" s="1273" t="s">
        <v>1210</v>
      </c>
      <c r="B40" s="1273" t="s">
        <v>6</v>
      </c>
      <c r="C40" s="1281">
        <v>2009</v>
      </c>
      <c r="E40" s="1281">
        <v>2025</v>
      </c>
      <c r="G40" s="1289">
        <v>0</v>
      </c>
      <c r="H40" s="1288"/>
      <c r="I40" s="1289">
        <v>0</v>
      </c>
      <c r="J40" s="1288"/>
      <c r="K40" s="1289">
        <v>0</v>
      </c>
      <c r="L40" s="1288"/>
      <c r="M40" s="1289">
        <v>0</v>
      </c>
      <c r="N40" s="1288"/>
      <c r="O40" s="1290">
        <v>607862</v>
      </c>
      <c r="P40" s="1288"/>
      <c r="Q40" s="1290">
        <v>275990</v>
      </c>
      <c r="S40" s="1290">
        <v>1261216</v>
      </c>
      <c r="T40" s="1288"/>
      <c r="U40" s="1290">
        <v>477201</v>
      </c>
      <c r="V40" s="1288"/>
      <c r="W40" s="1290">
        <v>1288473</v>
      </c>
      <c r="X40" s="1288"/>
      <c r="Y40" s="1290">
        <v>455013</v>
      </c>
      <c r="Z40" s="1288"/>
      <c r="AA40" s="1290">
        <v>1674360</v>
      </c>
      <c r="AB40" s="1288"/>
      <c r="AC40" s="1290">
        <v>627868</v>
      </c>
      <c r="AD40" s="1288"/>
      <c r="AE40" s="1290">
        <v>1853459</v>
      </c>
      <c r="AF40" s="1288"/>
      <c r="AG40" s="1290">
        <v>652102</v>
      </c>
      <c r="AH40" s="1288"/>
      <c r="AI40" s="1290">
        <v>1919404</v>
      </c>
      <c r="AJ40" s="1288"/>
      <c r="AK40" s="1290">
        <v>589713</v>
      </c>
      <c r="AM40" s="1290">
        <v>2473809.85</v>
      </c>
      <c r="AO40" s="1290">
        <v>806690.04</v>
      </c>
      <c r="AQ40" s="1290">
        <v>2579356</v>
      </c>
      <c r="AS40" s="1290">
        <v>703896</v>
      </c>
    </row>
    <row r="41" spans="1:45">
      <c r="A41" s="1273" t="s">
        <v>1211</v>
      </c>
      <c r="B41" s="1273" t="s">
        <v>6</v>
      </c>
      <c r="C41" s="1281">
        <v>2009</v>
      </c>
      <c r="E41" s="1281">
        <v>2043</v>
      </c>
      <c r="G41" s="1289">
        <v>0</v>
      </c>
      <c r="H41" s="1288"/>
      <c r="I41" s="1289">
        <v>0</v>
      </c>
      <c r="J41" s="1288"/>
      <c r="K41" s="1289">
        <v>0</v>
      </c>
      <c r="L41" s="1288"/>
      <c r="M41" s="1289">
        <v>0</v>
      </c>
      <c r="N41" s="1288"/>
      <c r="O41" s="1290">
        <v>645134</v>
      </c>
      <c r="P41" s="1288"/>
      <c r="Q41" s="1290">
        <v>665354</v>
      </c>
      <c r="S41" s="1290">
        <v>1431412</v>
      </c>
      <c r="T41" s="1288"/>
      <c r="U41" s="1290">
        <v>1276818</v>
      </c>
      <c r="V41" s="1288"/>
      <c r="W41" s="1290">
        <v>1982907</v>
      </c>
      <c r="X41" s="1288"/>
      <c r="Y41" s="1290">
        <v>1846232</v>
      </c>
      <c r="Z41" s="1288"/>
      <c r="AA41" s="1290">
        <v>2038342</v>
      </c>
      <c r="AB41" s="1288"/>
      <c r="AC41" s="1290">
        <v>1875106</v>
      </c>
      <c r="AD41" s="1288"/>
      <c r="AE41" s="1290">
        <v>2425104</v>
      </c>
      <c r="AF41" s="1288"/>
      <c r="AG41" s="1290">
        <v>2364454</v>
      </c>
      <c r="AH41" s="1288"/>
      <c r="AI41" s="1290">
        <v>2511284</v>
      </c>
      <c r="AJ41" s="1288"/>
      <c r="AK41" s="1290">
        <v>2308409</v>
      </c>
      <c r="AM41" s="1290">
        <v>2619079.36</v>
      </c>
      <c r="AO41" s="1290">
        <v>2214033.37</v>
      </c>
      <c r="AQ41" s="1290">
        <v>2734938</v>
      </c>
      <c r="AS41" s="1290">
        <v>2098776</v>
      </c>
    </row>
    <row r="42" spans="1:45">
      <c r="A42" s="1273" t="s">
        <v>566</v>
      </c>
      <c r="B42" s="1273" t="s">
        <v>6</v>
      </c>
      <c r="C42" s="1284">
        <v>2007</v>
      </c>
      <c r="E42" s="1284">
        <v>2045</v>
      </c>
      <c r="G42" s="1290">
        <v>68437.61</v>
      </c>
      <c r="H42" s="1291"/>
      <c r="I42" s="1290">
        <v>157347.72</v>
      </c>
      <c r="J42" s="1288"/>
      <c r="K42" s="1290">
        <v>71392</v>
      </c>
      <c r="L42" s="1291"/>
      <c r="M42" s="1290">
        <v>164357</v>
      </c>
      <c r="N42" s="1288"/>
      <c r="O42" s="1290">
        <v>1129797.6000000001</v>
      </c>
      <c r="P42" s="1291"/>
      <c r="Q42" s="1290">
        <v>1699816.15</v>
      </c>
      <c r="S42" s="1290">
        <v>1715052</v>
      </c>
      <c r="T42" s="1291"/>
      <c r="U42" s="1290">
        <v>2216286</v>
      </c>
      <c r="V42" s="1288"/>
      <c r="W42" s="1290">
        <v>2236652</v>
      </c>
      <c r="X42" s="1291"/>
      <c r="Y42" s="1290">
        <v>3393485</v>
      </c>
      <c r="Z42" s="1288"/>
      <c r="AA42" s="1290">
        <v>2309975</v>
      </c>
      <c r="AB42" s="1291"/>
      <c r="AC42" s="1290">
        <v>3494641</v>
      </c>
      <c r="AD42" s="1288"/>
      <c r="AE42" s="1290">
        <v>2612405</v>
      </c>
      <c r="AF42" s="1291"/>
      <c r="AG42" s="1290">
        <v>3589764</v>
      </c>
      <c r="AH42" s="1288"/>
      <c r="AI42" s="1290">
        <v>2716588</v>
      </c>
      <c r="AJ42" s="1291"/>
      <c r="AK42" s="1290">
        <v>3495470</v>
      </c>
      <c r="AM42" s="1290">
        <v>3111383.13</v>
      </c>
      <c r="AO42" s="1290">
        <v>3786378.25</v>
      </c>
      <c r="AQ42" s="1290">
        <v>3257340</v>
      </c>
      <c r="AS42" s="1290">
        <v>3644105</v>
      </c>
    </row>
    <row r="43" spans="1:45">
      <c r="A43" s="1273" t="s">
        <v>1212</v>
      </c>
      <c r="B43" s="1273" t="s">
        <v>6</v>
      </c>
      <c r="C43" s="1284">
        <v>2008</v>
      </c>
      <c r="E43" s="1284">
        <v>2021</v>
      </c>
      <c r="G43" s="1289">
        <v>0</v>
      </c>
      <c r="H43" s="1291"/>
      <c r="I43" s="1289">
        <v>0</v>
      </c>
      <c r="J43" s="1288"/>
      <c r="K43" s="1290">
        <v>338907</v>
      </c>
      <c r="L43" s="1291"/>
      <c r="M43" s="1290">
        <v>131898</v>
      </c>
      <c r="N43" s="1288"/>
      <c r="O43" s="1290">
        <v>1003155.69</v>
      </c>
      <c r="P43" s="1291"/>
      <c r="Q43" s="1290">
        <v>422133.57</v>
      </c>
      <c r="S43" s="1290">
        <v>1098450</v>
      </c>
      <c r="T43" s="1291"/>
      <c r="U43" s="1290">
        <v>425206</v>
      </c>
      <c r="V43" s="1288"/>
      <c r="W43" s="1290">
        <v>1491192</v>
      </c>
      <c r="X43" s="1291"/>
      <c r="Y43" s="1290">
        <v>579552</v>
      </c>
      <c r="Z43" s="1288"/>
      <c r="AA43" s="1290">
        <v>1524394</v>
      </c>
      <c r="AB43" s="1291"/>
      <c r="AC43" s="1290">
        <v>561064</v>
      </c>
      <c r="AD43" s="1288"/>
      <c r="AE43" s="1290">
        <v>1595202</v>
      </c>
      <c r="AF43" s="1291"/>
      <c r="AG43" s="1290">
        <v>502433</v>
      </c>
      <c r="AH43" s="1288"/>
      <c r="AI43" s="1290">
        <v>1652617</v>
      </c>
      <c r="AJ43" s="1291"/>
      <c r="AK43" s="1290">
        <v>433575</v>
      </c>
      <c r="AM43" s="1290">
        <v>1723729.69</v>
      </c>
      <c r="AO43" s="1290">
        <v>362697.18</v>
      </c>
      <c r="AQ43" s="1290">
        <v>1813667</v>
      </c>
      <c r="AS43" s="1290">
        <v>283409</v>
      </c>
    </row>
    <row r="44" spans="1:45">
      <c r="A44" s="1273" t="s">
        <v>568</v>
      </c>
      <c r="B44" s="1273" t="s">
        <v>6</v>
      </c>
      <c r="C44" s="1284">
        <v>2006</v>
      </c>
      <c r="E44" s="1284">
        <v>2043</v>
      </c>
      <c r="G44" s="1291">
        <v>2675580.61</v>
      </c>
      <c r="H44" s="1291"/>
      <c r="I44" s="1291">
        <v>3761327.31</v>
      </c>
      <c r="J44" s="1288"/>
      <c r="K44" s="1291">
        <v>5843788</v>
      </c>
      <c r="L44" s="1291"/>
      <c r="M44" s="1291">
        <v>5152346</v>
      </c>
      <c r="N44" s="1288"/>
      <c r="O44" s="1291">
        <v>11226443.33</v>
      </c>
      <c r="P44" s="1291"/>
      <c r="Q44" s="1291">
        <v>13313862.98</v>
      </c>
      <c r="S44" s="1291">
        <v>17753650</v>
      </c>
      <c r="T44" s="1291"/>
      <c r="U44" s="1291">
        <v>20050556</v>
      </c>
      <c r="V44" s="1288"/>
      <c r="W44" s="1291">
        <v>21930194</v>
      </c>
      <c r="X44" s="1291"/>
      <c r="Y44" s="1291">
        <v>27956978</v>
      </c>
      <c r="Z44" s="1288"/>
      <c r="AA44" s="1291">
        <v>27585257</v>
      </c>
      <c r="AB44" s="1291"/>
      <c r="AC44" s="1291">
        <v>35749267</v>
      </c>
      <c r="AD44" s="1288"/>
      <c r="AE44" s="1291">
        <v>36650462</v>
      </c>
      <c r="AF44" s="1291"/>
      <c r="AG44" s="1291">
        <v>40302233</v>
      </c>
      <c r="AH44" s="1288"/>
      <c r="AI44" s="1291">
        <v>37666361</v>
      </c>
      <c r="AJ44" s="1291"/>
      <c r="AK44" s="1291">
        <v>39487751</v>
      </c>
      <c r="AM44" s="1291">
        <v>38944442.259999998</v>
      </c>
      <c r="AO44" s="1291">
        <v>38201473.460000001</v>
      </c>
      <c r="AQ44" s="1291">
        <v>38675678</v>
      </c>
      <c r="AS44" s="1291">
        <v>36743919</v>
      </c>
    </row>
    <row r="45" spans="1:45" ht="15.6">
      <c r="A45" s="1279" t="s">
        <v>569</v>
      </c>
      <c r="C45" s="1281"/>
      <c r="G45" s="1288"/>
      <c r="H45" s="1288"/>
      <c r="I45" s="1288"/>
      <c r="J45" s="1288"/>
      <c r="K45" s="1288"/>
      <c r="L45" s="1288"/>
      <c r="M45" s="1288"/>
      <c r="N45" s="1288"/>
      <c r="O45" s="1288"/>
      <c r="P45" s="1288"/>
      <c r="Q45" s="1288"/>
      <c r="S45" s="1288"/>
      <c r="T45" s="1288"/>
      <c r="U45" s="1288"/>
      <c r="V45" s="1288"/>
      <c r="W45" s="1288"/>
      <c r="X45" s="1288"/>
      <c r="Y45" s="1288"/>
      <c r="Z45" s="1288"/>
      <c r="AA45" s="1288"/>
      <c r="AB45" s="1288"/>
      <c r="AC45" s="1288"/>
      <c r="AD45" s="1288"/>
      <c r="AE45" s="1288"/>
      <c r="AF45" s="1288"/>
      <c r="AG45" s="1288"/>
      <c r="AH45" s="1288"/>
      <c r="AI45" s="1288"/>
      <c r="AJ45" s="1288"/>
      <c r="AK45" s="1288"/>
      <c r="AM45" s="1288"/>
      <c r="AO45" s="1288"/>
      <c r="AQ45" s="1288"/>
      <c r="AS45" s="1288"/>
    </row>
    <row r="46" spans="1:45">
      <c r="A46" s="1273" t="s">
        <v>599</v>
      </c>
      <c r="B46" s="1273" t="s">
        <v>6</v>
      </c>
      <c r="C46" s="1281">
        <v>1984</v>
      </c>
      <c r="E46" s="1281">
        <v>2025</v>
      </c>
      <c r="G46" s="1288">
        <v>1517201.93</v>
      </c>
      <c r="H46" s="1288"/>
      <c r="I46" s="1288">
        <v>325824.53999999998</v>
      </c>
      <c r="J46" s="1288"/>
      <c r="K46" s="1288">
        <v>1463850</v>
      </c>
      <c r="L46" s="1288"/>
      <c r="M46" s="1288">
        <v>269349</v>
      </c>
      <c r="N46" s="1288"/>
      <c r="O46" s="1288">
        <v>1403808.52</v>
      </c>
      <c r="P46" s="1288"/>
      <c r="Q46" s="1288">
        <v>202001.22</v>
      </c>
      <c r="S46" s="1288">
        <v>941679</v>
      </c>
      <c r="T46" s="1288"/>
      <c r="U46" s="1288">
        <v>157461</v>
      </c>
      <c r="V46" s="1288"/>
      <c r="W46" s="1288">
        <v>677982</v>
      </c>
      <c r="X46" s="1288"/>
      <c r="Y46" s="1288">
        <v>131769</v>
      </c>
      <c r="Z46" s="1288"/>
      <c r="AA46" s="1288">
        <v>715024</v>
      </c>
      <c r="AB46" s="1288"/>
      <c r="AC46" s="1288">
        <v>113449</v>
      </c>
      <c r="AD46" s="1288"/>
      <c r="AE46" s="1288">
        <v>799745</v>
      </c>
      <c r="AF46" s="1288"/>
      <c r="AG46" s="1288">
        <v>142524</v>
      </c>
      <c r="AH46" s="1288"/>
      <c r="AI46" s="1288">
        <v>830180</v>
      </c>
      <c r="AJ46" s="1288"/>
      <c r="AK46" s="1288">
        <v>115657</v>
      </c>
      <c r="AM46" s="1288">
        <v>381335.32</v>
      </c>
      <c r="AO46" s="1288">
        <v>84018.73</v>
      </c>
      <c r="AQ46" s="1288">
        <v>337856</v>
      </c>
      <c r="AS46" s="1288">
        <v>66669</v>
      </c>
    </row>
    <row r="47" spans="1:45">
      <c r="A47" s="1273" t="s">
        <v>600</v>
      </c>
      <c r="B47" s="1273" t="s">
        <v>6</v>
      </c>
      <c r="C47" s="1281">
        <v>1984</v>
      </c>
      <c r="E47" s="1281">
        <v>2013</v>
      </c>
      <c r="G47" s="1288">
        <v>264197.96000000002</v>
      </c>
      <c r="H47" s="1288"/>
      <c r="I47" s="1288">
        <v>19759.48</v>
      </c>
      <c r="J47" s="1288"/>
      <c r="K47" s="1288">
        <v>73762</v>
      </c>
      <c r="L47" s="1288"/>
      <c r="M47" s="1288">
        <v>7130</v>
      </c>
      <c r="N47" s="1288"/>
      <c r="O47" s="1288">
        <v>14912.47</v>
      </c>
      <c r="P47" s="1288"/>
      <c r="Q47" s="1288">
        <v>4722.01</v>
      </c>
      <c r="S47" s="1288">
        <v>35695</v>
      </c>
      <c r="T47" s="1288"/>
      <c r="U47" s="1288">
        <v>3747</v>
      </c>
      <c r="V47" s="1288"/>
      <c r="W47" s="1288">
        <v>37435</v>
      </c>
      <c r="X47" s="1288"/>
      <c r="Y47" s="1288">
        <v>2285</v>
      </c>
      <c r="Z47" s="1288"/>
      <c r="AA47" s="1288">
        <v>38396</v>
      </c>
      <c r="AB47" s="1288"/>
      <c r="AC47" s="1288">
        <v>768</v>
      </c>
      <c r="AD47" s="1288"/>
      <c r="AE47" s="1288">
        <v>0</v>
      </c>
      <c r="AF47" s="1288"/>
      <c r="AG47" s="1288">
        <v>0</v>
      </c>
      <c r="AH47" s="1288"/>
      <c r="AI47" s="1288">
        <v>0</v>
      </c>
      <c r="AJ47" s="1288"/>
      <c r="AK47" s="1288">
        <v>0</v>
      </c>
      <c r="AM47" s="1288">
        <v>0</v>
      </c>
      <c r="AO47" s="1288">
        <v>0</v>
      </c>
      <c r="AQ47" s="1288">
        <v>0</v>
      </c>
      <c r="AS47" s="1288">
        <v>0</v>
      </c>
    </row>
    <row r="48" spans="1:45">
      <c r="A48" s="1273" t="s">
        <v>601</v>
      </c>
      <c r="B48" s="1273" t="s">
        <v>6</v>
      </c>
      <c r="C48" s="1281">
        <v>1984</v>
      </c>
      <c r="E48" s="1281">
        <v>2027</v>
      </c>
      <c r="G48" s="1288">
        <v>6142254.8399999999</v>
      </c>
      <c r="H48" s="1288"/>
      <c r="I48" s="1288">
        <v>1553033.95</v>
      </c>
      <c r="J48" s="1288"/>
      <c r="K48" s="1288">
        <v>2832446</v>
      </c>
      <c r="L48" s="1288"/>
      <c r="M48" s="1288">
        <v>1203904</v>
      </c>
      <c r="N48" s="1288"/>
      <c r="O48" s="1288">
        <v>1788927.29</v>
      </c>
      <c r="P48" s="1288"/>
      <c r="Q48" s="1288">
        <v>1075196.2</v>
      </c>
      <c r="S48" s="1288">
        <v>2657637</v>
      </c>
      <c r="T48" s="1288"/>
      <c r="U48" s="1288">
        <v>958247</v>
      </c>
      <c r="V48" s="1288"/>
      <c r="W48" s="1288">
        <v>2387899</v>
      </c>
      <c r="X48" s="1288"/>
      <c r="Y48" s="1288">
        <v>753898</v>
      </c>
      <c r="Z48" s="1288"/>
      <c r="AA48" s="1288">
        <v>3333691.05</v>
      </c>
      <c r="AB48" s="1288"/>
      <c r="AC48" s="1288">
        <v>631031</v>
      </c>
      <c r="AD48" s="1288"/>
      <c r="AE48" s="1288">
        <v>2970463</v>
      </c>
      <c r="AF48" s="1288"/>
      <c r="AG48" s="1288">
        <v>417897</v>
      </c>
      <c r="AH48" s="1288"/>
      <c r="AI48" s="1288">
        <v>1588953</v>
      </c>
      <c r="AJ48" s="1288"/>
      <c r="AK48" s="1288">
        <v>398640</v>
      </c>
      <c r="AM48" s="1288">
        <v>2073633.78</v>
      </c>
      <c r="AO48" s="1288">
        <v>283009.87</v>
      </c>
      <c r="AQ48" s="1288">
        <v>1304038</v>
      </c>
      <c r="AS48" s="1288">
        <v>230058</v>
      </c>
    </row>
    <row r="49" spans="1:45" ht="15.6">
      <c r="A49" s="738" t="s">
        <v>2331</v>
      </c>
      <c r="B49" s="1884" t="s">
        <v>6</v>
      </c>
      <c r="C49" s="2021" t="s">
        <v>2416</v>
      </c>
      <c r="E49" s="2021" t="s">
        <v>2416</v>
      </c>
      <c r="G49" s="1288">
        <v>0</v>
      </c>
      <c r="H49" s="1288"/>
      <c r="I49" s="1288">
        <v>0</v>
      </c>
      <c r="J49" s="1288"/>
      <c r="K49" s="1288">
        <v>0</v>
      </c>
      <c r="L49" s="1288"/>
      <c r="M49" s="1288">
        <v>0</v>
      </c>
      <c r="N49" s="1288"/>
      <c r="O49" s="1288">
        <v>0</v>
      </c>
      <c r="P49" s="1288"/>
      <c r="Q49" s="1288">
        <v>0</v>
      </c>
      <c r="S49" s="1288">
        <v>0</v>
      </c>
      <c r="T49" s="1288"/>
      <c r="U49" s="1288">
        <v>0</v>
      </c>
      <c r="V49" s="1288"/>
      <c r="W49" s="1288">
        <v>0</v>
      </c>
      <c r="X49" s="1288"/>
      <c r="Y49" s="1288">
        <v>0</v>
      </c>
      <c r="Z49" s="1288"/>
      <c r="AA49" s="1288">
        <v>0</v>
      </c>
      <c r="AB49" s="1288"/>
      <c r="AC49" s="1288">
        <v>0</v>
      </c>
      <c r="AD49" s="1288"/>
      <c r="AE49" s="1288">
        <v>0</v>
      </c>
      <c r="AF49" s="1288"/>
      <c r="AG49" s="1288">
        <v>0</v>
      </c>
      <c r="AH49" s="1288"/>
      <c r="AI49" s="1288">
        <v>0</v>
      </c>
      <c r="AJ49" s="1288"/>
      <c r="AK49" s="1288">
        <v>0</v>
      </c>
      <c r="AM49" s="1288">
        <v>0</v>
      </c>
      <c r="AO49" s="1288">
        <v>0</v>
      </c>
      <c r="AQ49" s="1288">
        <v>0</v>
      </c>
      <c r="AS49" s="1288">
        <v>0</v>
      </c>
    </row>
    <row r="50" spans="1:45" ht="15.6">
      <c r="A50" s="1279" t="s">
        <v>573</v>
      </c>
      <c r="C50" s="1281"/>
      <c r="G50" s="1288"/>
      <c r="H50" s="1288"/>
      <c r="I50" s="1288"/>
      <c r="J50" s="1288"/>
      <c r="K50" s="1288"/>
      <c r="L50" s="1288"/>
      <c r="M50" s="1288"/>
      <c r="N50" s="1288"/>
      <c r="O50" s="1288"/>
      <c r="P50" s="1288"/>
      <c r="Q50" s="1288"/>
      <c r="S50" s="1288"/>
      <c r="T50" s="1288"/>
      <c r="U50" s="1288"/>
      <c r="V50" s="1288"/>
      <c r="W50" s="1288"/>
      <c r="X50" s="1288"/>
      <c r="Y50" s="1288"/>
      <c r="Z50" s="1288"/>
      <c r="AA50" s="1288"/>
      <c r="AB50" s="1288"/>
      <c r="AC50" s="1288"/>
      <c r="AD50" s="1288"/>
      <c r="AE50" s="1288"/>
      <c r="AF50" s="1288"/>
      <c r="AG50" s="1288"/>
      <c r="AH50" s="1288"/>
      <c r="AI50" s="1288"/>
      <c r="AJ50" s="1288"/>
      <c r="AK50" s="1288"/>
      <c r="AM50" s="1288" t="s">
        <v>6</v>
      </c>
      <c r="AO50" s="1288"/>
      <c r="AQ50" s="1288" t="s">
        <v>6</v>
      </c>
      <c r="AS50" s="1288"/>
    </row>
    <row r="51" spans="1:45">
      <c r="A51" s="1273" t="s">
        <v>574</v>
      </c>
      <c r="B51" s="1273" t="s">
        <v>6</v>
      </c>
      <c r="C51" s="1281">
        <v>1971</v>
      </c>
      <c r="D51" s="1285"/>
      <c r="E51" s="1281">
        <v>2027</v>
      </c>
      <c r="G51" s="1288">
        <v>6206475.9699999997</v>
      </c>
      <c r="H51" s="1288"/>
      <c r="I51" s="1288">
        <v>1776849.04</v>
      </c>
      <c r="J51" s="1288"/>
      <c r="K51" s="1288">
        <v>4061352</v>
      </c>
      <c r="L51" s="1288"/>
      <c r="M51" s="1288">
        <v>1423428</v>
      </c>
      <c r="N51" s="1288"/>
      <c r="O51" s="1288">
        <v>3858075.09</v>
      </c>
      <c r="P51" s="1288"/>
      <c r="Q51" s="1288">
        <v>1220589.8400000001</v>
      </c>
      <c r="S51" s="1288">
        <v>3552316</v>
      </c>
      <c r="T51" s="1288"/>
      <c r="U51" s="1288">
        <v>1032850</v>
      </c>
      <c r="V51" s="1288"/>
      <c r="W51" s="1288">
        <v>3224757</v>
      </c>
      <c r="X51" s="1288"/>
      <c r="Y51" s="1288">
        <v>758251</v>
      </c>
      <c r="Z51" s="1288"/>
      <c r="AA51" s="1288">
        <v>2594718</v>
      </c>
      <c r="AB51" s="1288"/>
      <c r="AC51" s="1288">
        <v>607650</v>
      </c>
      <c r="AD51" s="1288"/>
      <c r="AE51" s="1288">
        <v>2309984</v>
      </c>
      <c r="AF51" s="1288"/>
      <c r="AG51" s="1288">
        <v>481966</v>
      </c>
      <c r="AH51" s="1288"/>
      <c r="AI51" s="1288">
        <v>1756299</v>
      </c>
      <c r="AJ51" s="1288"/>
      <c r="AK51" s="1288">
        <v>431551</v>
      </c>
      <c r="AM51" s="1288">
        <v>3222875.6</v>
      </c>
      <c r="AO51" s="1288">
        <v>291604.63</v>
      </c>
      <c r="AQ51" s="1288">
        <v>1455965</v>
      </c>
      <c r="AS51" s="1288">
        <v>215415</v>
      </c>
    </row>
    <row r="52" spans="1:45">
      <c r="A52" s="1273" t="s">
        <v>575</v>
      </c>
      <c r="B52" s="1273" t="s">
        <v>6</v>
      </c>
      <c r="C52" s="1281">
        <v>1968</v>
      </c>
      <c r="D52" s="1285"/>
      <c r="E52" s="1281">
        <v>1998</v>
      </c>
      <c r="G52" s="1289">
        <v>0</v>
      </c>
      <c r="H52" s="1288"/>
      <c r="I52" s="1289">
        <v>0</v>
      </c>
      <c r="J52" s="1288"/>
      <c r="K52" s="1289">
        <v>0</v>
      </c>
      <c r="L52" s="1288"/>
      <c r="M52" s="1289">
        <v>0</v>
      </c>
      <c r="N52" s="1288"/>
      <c r="O52" s="1289">
        <v>0</v>
      </c>
      <c r="P52" s="1288"/>
      <c r="Q52" s="1289">
        <v>0</v>
      </c>
      <c r="S52" s="1289">
        <v>0</v>
      </c>
      <c r="T52" s="1288"/>
      <c r="U52" s="1289">
        <v>0</v>
      </c>
      <c r="V52" s="1288"/>
      <c r="W52" s="1289">
        <v>0</v>
      </c>
      <c r="X52" s="1288"/>
      <c r="Y52" s="1289">
        <v>0</v>
      </c>
      <c r="Z52" s="1288"/>
      <c r="AA52" s="1289">
        <v>0</v>
      </c>
      <c r="AB52" s="1288"/>
      <c r="AC52" s="1289">
        <v>0</v>
      </c>
      <c r="AD52" s="1288"/>
      <c r="AE52" s="1289">
        <v>0</v>
      </c>
      <c r="AF52" s="1288"/>
      <c r="AG52" s="1289">
        <v>0</v>
      </c>
      <c r="AH52" s="1288"/>
      <c r="AI52" s="1289">
        <v>0</v>
      </c>
      <c r="AJ52" s="1288"/>
      <c r="AK52" s="1289">
        <v>0</v>
      </c>
      <c r="AM52" s="1289">
        <v>0</v>
      </c>
      <c r="AO52" s="1289">
        <v>0</v>
      </c>
      <c r="AQ52" s="1289">
        <v>0</v>
      </c>
      <c r="AS52" s="1289">
        <v>0</v>
      </c>
    </row>
    <row r="53" spans="1:45">
      <c r="A53" s="1273" t="s">
        <v>602</v>
      </c>
      <c r="B53" s="1273" t="s">
        <v>6</v>
      </c>
      <c r="C53" s="1281">
        <v>1970</v>
      </c>
      <c r="D53" s="1285"/>
      <c r="E53" s="1281">
        <v>2017</v>
      </c>
      <c r="G53" s="1288">
        <v>13483939.35</v>
      </c>
      <c r="H53" s="1288"/>
      <c r="I53" s="1288">
        <v>2351344.08</v>
      </c>
      <c r="J53" s="1288"/>
      <c r="K53" s="1288">
        <v>10287896</v>
      </c>
      <c r="L53" s="1288"/>
      <c r="M53" s="1288">
        <v>1686119</v>
      </c>
      <c r="N53" s="1288"/>
      <c r="O53" s="1288">
        <v>8422572.8800000008</v>
      </c>
      <c r="P53" s="1288"/>
      <c r="Q53" s="1288">
        <v>1143086.77</v>
      </c>
      <c r="S53" s="1288">
        <v>8145657</v>
      </c>
      <c r="T53" s="1288"/>
      <c r="U53" s="1288">
        <v>682885</v>
      </c>
      <c r="V53" s="1288"/>
      <c r="W53" s="1288">
        <v>4695036</v>
      </c>
      <c r="X53" s="1288"/>
      <c r="Y53" s="1288">
        <v>286703</v>
      </c>
      <c r="Z53" s="1288"/>
      <c r="AA53" s="1288">
        <v>2833555</v>
      </c>
      <c r="AB53" s="1288"/>
      <c r="AC53" s="1288">
        <v>67189</v>
      </c>
      <c r="AD53" s="1288"/>
      <c r="AE53" s="1288">
        <v>892017</v>
      </c>
      <c r="AF53" s="1288"/>
      <c r="AG53" s="1288">
        <v>19001</v>
      </c>
      <c r="AH53" s="1288"/>
      <c r="AI53" s="1288">
        <v>40736</v>
      </c>
      <c r="AJ53" s="1288"/>
      <c r="AK53" s="1288">
        <v>5063</v>
      </c>
      <c r="AM53" s="1288">
        <v>39713.879999999997</v>
      </c>
      <c r="AO53" s="1288">
        <v>3010.63</v>
      </c>
      <c r="AQ53" s="1288">
        <v>38670</v>
      </c>
      <c r="AS53" s="1288">
        <v>996</v>
      </c>
    </row>
    <row r="54" spans="1:45" ht="17.25" customHeight="1" thickBot="1">
      <c r="A54" s="1279" t="s">
        <v>1213</v>
      </c>
      <c r="B54" s="1273" t="s">
        <v>6</v>
      </c>
      <c r="F54" s="1282"/>
      <c r="G54" s="1286">
        <f>ROUND(SUM(G13:G53),1)</f>
        <v>349700999.89999998</v>
      </c>
      <c r="H54" s="1283"/>
      <c r="I54" s="1286">
        <f>ROUND(SUM(I13:I53),1)</f>
        <v>139182468.90000001</v>
      </c>
      <c r="J54" s="1283"/>
      <c r="K54" s="1286">
        <f>ROUND(SUM(K13:K53),1)</f>
        <v>352857000</v>
      </c>
      <c r="L54" s="1283"/>
      <c r="M54" s="1286">
        <f>ROUND(SUM(M13:M53),1)</f>
        <v>127038284</v>
      </c>
      <c r="N54" s="1283"/>
      <c r="O54" s="1286">
        <f>ROUND(SUM(O13:O53),1)</f>
        <v>355303999.60000002</v>
      </c>
      <c r="P54" s="1283"/>
      <c r="Q54" s="1286">
        <f>ROUND(SUM(Q13:Q53),1)</f>
        <v>122867446.7</v>
      </c>
      <c r="S54" s="1286">
        <f>ROUND(SUM(S13:S53),1)</f>
        <v>364692000</v>
      </c>
      <c r="T54" s="1269"/>
      <c r="U54" s="1286">
        <f>ROUND(SUM(U13:U53),1)</f>
        <v>134948189</v>
      </c>
      <c r="V54" s="1269"/>
      <c r="W54" s="1286">
        <f>ROUND(SUM(W13:W53),1)</f>
        <v>360998000</v>
      </c>
      <c r="X54" s="1269"/>
      <c r="Y54" s="1286">
        <f>ROUND(SUM(Y13:Y53),1)</f>
        <v>137114003</v>
      </c>
      <c r="Z54" s="1269"/>
      <c r="AA54" s="1286">
        <f>ROUND(SUM(AA13:AA53),1)</f>
        <v>345745000.10000002</v>
      </c>
      <c r="AB54" s="1269"/>
      <c r="AC54" s="1286">
        <f>ROUND(SUM(AC13:AC53),1)</f>
        <v>141452074</v>
      </c>
      <c r="AE54" s="1286">
        <f>ROUND(SUM(AE13:AE53),1)</f>
        <v>332805000</v>
      </c>
      <c r="AF54" s="1269"/>
      <c r="AG54" s="1286">
        <f>ROUND(SUM(AG13:AG53),1)</f>
        <v>139573925</v>
      </c>
      <c r="AH54" s="1269"/>
      <c r="AI54" s="1286">
        <f>ROUND(SUM(AI13:AI53),1)</f>
        <v>304435000</v>
      </c>
      <c r="AJ54" s="1269"/>
      <c r="AK54" s="1286">
        <f>ROUND(SUM(AK13:AK53),1)</f>
        <v>132007113</v>
      </c>
      <c r="AL54" s="1269"/>
      <c r="AM54" s="1286">
        <f>ROUND(SUM(AM13:AM53),1)</f>
        <v>290290000</v>
      </c>
      <c r="AN54" s="1269"/>
      <c r="AO54" s="1286">
        <f>ROUND(SUM(AO13:AO53),1)</f>
        <v>122497718.7</v>
      </c>
      <c r="AP54" s="1268"/>
      <c r="AQ54" s="1286">
        <f>ROUND(SUM(AQ13:AQ53),1)</f>
        <v>264845000</v>
      </c>
      <c r="AR54" s="1269"/>
      <c r="AS54" s="1286">
        <f>ROUND(SUM(AS13:AS53),1)</f>
        <v>115140915</v>
      </c>
    </row>
    <row r="55" spans="1:45" ht="15.6" thickTop="1">
      <c r="AE55" s="771"/>
      <c r="AF55" s="771"/>
      <c r="AG55" s="771"/>
      <c r="AH55" s="771"/>
      <c r="AI55" s="730"/>
      <c r="AJ55" s="730"/>
      <c r="AK55" s="730"/>
      <c r="AL55" s="771"/>
      <c r="AM55" s="771"/>
      <c r="AN55" s="771"/>
      <c r="AO55" s="771"/>
      <c r="AP55" s="771"/>
      <c r="AQ55" s="771"/>
      <c r="AR55" s="771"/>
      <c r="AS55" s="588" t="s">
        <v>6</v>
      </c>
    </row>
  </sheetData>
  <mergeCells count="10">
    <mergeCell ref="AE9:AG9"/>
    <mergeCell ref="AI9:AK9"/>
    <mergeCell ref="AM9:AO9"/>
    <mergeCell ref="AQ9:AS9"/>
    <mergeCell ref="G9:I9"/>
    <mergeCell ref="K9:M9"/>
    <mergeCell ref="O9:Q9"/>
    <mergeCell ref="S9:U9"/>
    <mergeCell ref="W9:Y9"/>
    <mergeCell ref="AA9:AC9"/>
  </mergeCells>
  <printOptions verticalCentered="1"/>
  <pageMargins left="0.6" right="0.5" top="0.5" bottom="0.25" header="0.5" footer="0.25"/>
  <pageSetup scale="49" firstPageNumber="93" orientation="landscape" useFirstPageNumber="1" r:id="rId1"/>
  <headerFooter scaleWithDoc="0">
    <oddFooter>&amp;R&amp;8&amp;P</oddFooter>
  </headerFooter>
  <colBreaks count="2" manualBreakCount="2">
    <brk id="17" min="2" max="54" man="1"/>
    <brk id="29" min="2" max="5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dimension ref="A1:N95"/>
  <sheetViews>
    <sheetView showGridLines="0" showOutlineSymbols="0" zoomScale="80" zoomScaleNormal="80" workbookViewId="0"/>
  </sheetViews>
  <sheetFormatPr defaultColWidth="8.90625" defaultRowHeight="13.2"/>
  <cols>
    <col min="1" max="1" width="2.6328125" style="4" customWidth="1"/>
    <col min="2" max="2" width="42.81640625" style="4" customWidth="1"/>
    <col min="3" max="3" width="1.81640625" style="4" customWidth="1"/>
    <col min="4" max="4" width="1.6328125" style="4" customWidth="1"/>
    <col min="5" max="5" width="23.81640625" style="4" customWidth="1"/>
    <col min="6" max="6" width="1.6328125" style="4" customWidth="1"/>
    <col min="7" max="7" width="23.81640625" style="4" customWidth="1"/>
    <col min="8" max="8" width="1.6328125" style="4" customWidth="1"/>
    <col min="9" max="9" width="23.81640625" style="4" customWidth="1"/>
    <col min="10" max="10" width="1.6328125" style="4" customWidth="1"/>
    <col min="11" max="11" width="23.6328125" style="4" customWidth="1"/>
    <col min="12" max="12" width="23.36328125" style="4" customWidth="1"/>
    <col min="13" max="13" width="9.6328125" style="4"/>
    <col min="14" max="14" width="13.54296875" style="4" customWidth="1"/>
    <col min="15" max="254" width="9.6328125" style="4"/>
    <col min="255" max="255" width="2.6328125" style="4" customWidth="1"/>
    <col min="256" max="256" width="42.81640625" style="4" customWidth="1"/>
    <col min="257" max="257" width="1.90625" style="4" customWidth="1"/>
    <col min="258" max="259" width="2.81640625" style="4" customWidth="1"/>
    <col min="260" max="260" width="23.81640625" style="4" customWidth="1"/>
    <col min="261" max="261" width="2.81640625" style="4" customWidth="1"/>
    <col min="262" max="262" width="22" style="4" customWidth="1"/>
    <col min="263" max="263" width="2.81640625" style="4" customWidth="1"/>
    <col min="264" max="264" width="1.81640625" style="4" customWidth="1"/>
    <col min="265" max="265" width="8.90625" style="4" customWidth="1"/>
    <col min="266" max="266" width="23.453125" style="4" customWidth="1"/>
    <col min="267" max="267" width="1.90625" style="4" customWidth="1"/>
    <col min="268" max="268" width="23.36328125" style="4" customWidth="1"/>
    <col min="269" max="510" width="9.6328125" style="4"/>
    <col min="511" max="511" width="2.6328125" style="4" customWidth="1"/>
    <col min="512" max="512" width="42.81640625" style="4" customWidth="1"/>
    <col min="513" max="513" width="1.90625" style="4" customWidth="1"/>
    <col min="514" max="515" width="2.81640625" style="4" customWidth="1"/>
    <col min="516" max="516" width="23.81640625" style="4" customWidth="1"/>
    <col min="517" max="517" width="2.81640625" style="4" customWidth="1"/>
    <col min="518" max="518" width="22" style="4" customWidth="1"/>
    <col min="519" max="519" width="2.81640625" style="4" customWidth="1"/>
    <col min="520" max="520" width="1.81640625" style="4" customWidth="1"/>
    <col min="521" max="521" width="8.90625" style="4" customWidth="1"/>
    <col min="522" max="522" width="23.453125" style="4" customWidth="1"/>
    <col min="523" max="523" width="1.90625" style="4" customWidth="1"/>
    <col min="524" max="524" width="23.36328125" style="4" customWidth="1"/>
    <col min="525" max="766" width="9.6328125" style="4"/>
    <col min="767" max="767" width="2.6328125" style="4" customWidth="1"/>
    <col min="768" max="768" width="42.81640625" style="4" customWidth="1"/>
    <col min="769" max="769" width="1.90625" style="4" customWidth="1"/>
    <col min="770" max="771" width="2.81640625" style="4" customWidth="1"/>
    <col min="772" max="772" width="23.81640625" style="4" customWidth="1"/>
    <col min="773" max="773" width="2.81640625" style="4" customWidth="1"/>
    <col min="774" max="774" width="22" style="4" customWidth="1"/>
    <col min="775" max="775" width="2.81640625" style="4" customWidth="1"/>
    <col min="776" max="776" width="1.81640625" style="4" customWidth="1"/>
    <col min="777" max="777" width="8.90625" style="4" customWidth="1"/>
    <col min="778" max="778" width="23.453125" style="4" customWidth="1"/>
    <col min="779" max="779" width="1.90625" style="4" customWidth="1"/>
    <col min="780" max="780" width="23.36328125" style="4" customWidth="1"/>
    <col min="781" max="1022" width="9.6328125" style="4"/>
    <col min="1023" max="1023" width="2.6328125" style="4" customWidth="1"/>
    <col min="1024" max="1024" width="42.81640625" style="4" customWidth="1"/>
    <col min="1025" max="1025" width="1.90625" style="4" customWidth="1"/>
    <col min="1026" max="1027" width="2.81640625" style="4" customWidth="1"/>
    <col min="1028" max="1028" width="23.81640625" style="4" customWidth="1"/>
    <col min="1029" max="1029" width="2.81640625" style="4" customWidth="1"/>
    <col min="1030" max="1030" width="22" style="4" customWidth="1"/>
    <col min="1031" max="1031" width="2.81640625" style="4" customWidth="1"/>
    <col min="1032" max="1032" width="1.81640625" style="4" customWidth="1"/>
    <col min="1033" max="1033" width="8.90625" style="4" customWidth="1"/>
    <col min="1034" max="1034" width="23.453125" style="4" customWidth="1"/>
    <col min="1035" max="1035" width="1.90625" style="4" customWidth="1"/>
    <col min="1036" max="1036" width="23.36328125" style="4" customWidth="1"/>
    <col min="1037" max="1278" width="9.6328125" style="4"/>
    <col min="1279" max="1279" width="2.6328125" style="4" customWidth="1"/>
    <col min="1280" max="1280" width="42.81640625" style="4" customWidth="1"/>
    <col min="1281" max="1281" width="1.90625" style="4" customWidth="1"/>
    <col min="1282" max="1283" width="2.81640625" style="4" customWidth="1"/>
    <col min="1284" max="1284" width="23.81640625" style="4" customWidth="1"/>
    <col min="1285" max="1285" width="2.81640625" style="4" customWidth="1"/>
    <col min="1286" max="1286" width="22" style="4" customWidth="1"/>
    <col min="1287" max="1287" width="2.81640625" style="4" customWidth="1"/>
    <col min="1288" max="1288" width="1.81640625" style="4" customWidth="1"/>
    <col min="1289" max="1289" width="8.90625" style="4" customWidth="1"/>
    <col min="1290" max="1290" width="23.453125" style="4" customWidth="1"/>
    <col min="1291" max="1291" width="1.90625" style="4" customWidth="1"/>
    <col min="1292" max="1292" width="23.36328125" style="4" customWidth="1"/>
    <col min="1293" max="1534" width="9.6328125" style="4"/>
    <col min="1535" max="1535" width="2.6328125" style="4" customWidth="1"/>
    <col min="1536" max="1536" width="42.81640625" style="4" customWidth="1"/>
    <col min="1537" max="1537" width="1.90625" style="4" customWidth="1"/>
    <col min="1538" max="1539" width="2.81640625" style="4" customWidth="1"/>
    <col min="1540" max="1540" width="23.81640625" style="4" customWidth="1"/>
    <col min="1541" max="1541" width="2.81640625" style="4" customWidth="1"/>
    <col min="1542" max="1542" width="22" style="4" customWidth="1"/>
    <col min="1543" max="1543" width="2.81640625" style="4" customWidth="1"/>
    <col min="1544" max="1544" width="1.81640625" style="4" customWidth="1"/>
    <col min="1545" max="1545" width="8.90625" style="4" customWidth="1"/>
    <col min="1546" max="1546" width="23.453125" style="4" customWidth="1"/>
    <col min="1547" max="1547" width="1.90625" style="4" customWidth="1"/>
    <col min="1548" max="1548" width="23.36328125" style="4" customWidth="1"/>
    <col min="1549" max="1790" width="9.6328125" style="4"/>
    <col min="1791" max="1791" width="2.6328125" style="4" customWidth="1"/>
    <col min="1792" max="1792" width="42.81640625" style="4" customWidth="1"/>
    <col min="1793" max="1793" width="1.90625" style="4" customWidth="1"/>
    <col min="1794" max="1795" width="2.81640625" style="4" customWidth="1"/>
    <col min="1796" max="1796" width="23.81640625" style="4" customWidth="1"/>
    <col min="1797" max="1797" width="2.81640625" style="4" customWidth="1"/>
    <col min="1798" max="1798" width="22" style="4" customWidth="1"/>
    <col min="1799" max="1799" width="2.81640625" style="4" customWidth="1"/>
    <col min="1800" max="1800" width="1.81640625" style="4" customWidth="1"/>
    <col min="1801" max="1801" width="8.90625" style="4" customWidth="1"/>
    <col min="1802" max="1802" width="23.453125" style="4" customWidth="1"/>
    <col min="1803" max="1803" width="1.90625" style="4" customWidth="1"/>
    <col min="1804" max="1804" width="23.36328125" style="4" customWidth="1"/>
    <col min="1805" max="2046" width="9.6328125" style="4"/>
    <col min="2047" max="2047" width="2.6328125" style="4" customWidth="1"/>
    <col min="2048" max="2048" width="42.81640625" style="4" customWidth="1"/>
    <col min="2049" max="2049" width="1.90625" style="4" customWidth="1"/>
    <col min="2050" max="2051" width="2.81640625" style="4" customWidth="1"/>
    <col min="2052" max="2052" width="23.81640625" style="4" customWidth="1"/>
    <col min="2053" max="2053" width="2.81640625" style="4" customWidth="1"/>
    <col min="2054" max="2054" width="22" style="4" customWidth="1"/>
    <col min="2055" max="2055" width="2.81640625" style="4" customWidth="1"/>
    <col min="2056" max="2056" width="1.81640625" style="4" customWidth="1"/>
    <col min="2057" max="2057" width="8.90625" style="4" customWidth="1"/>
    <col min="2058" max="2058" width="23.453125" style="4" customWidth="1"/>
    <col min="2059" max="2059" width="1.90625" style="4" customWidth="1"/>
    <col min="2060" max="2060" width="23.36328125" style="4" customWidth="1"/>
    <col min="2061" max="2302" width="9.6328125" style="4"/>
    <col min="2303" max="2303" width="2.6328125" style="4" customWidth="1"/>
    <col min="2304" max="2304" width="42.81640625" style="4" customWidth="1"/>
    <col min="2305" max="2305" width="1.90625" style="4" customWidth="1"/>
    <col min="2306" max="2307" width="2.81640625" style="4" customWidth="1"/>
    <col min="2308" max="2308" width="23.81640625" style="4" customWidth="1"/>
    <col min="2309" max="2309" width="2.81640625" style="4" customWidth="1"/>
    <col min="2310" max="2310" width="22" style="4" customWidth="1"/>
    <col min="2311" max="2311" width="2.81640625" style="4" customWidth="1"/>
    <col min="2312" max="2312" width="1.81640625" style="4" customWidth="1"/>
    <col min="2313" max="2313" width="8.90625" style="4" customWidth="1"/>
    <col min="2314" max="2314" width="23.453125" style="4" customWidth="1"/>
    <col min="2315" max="2315" width="1.90625" style="4" customWidth="1"/>
    <col min="2316" max="2316" width="23.36328125" style="4" customWidth="1"/>
    <col min="2317" max="2558" width="9.6328125" style="4"/>
    <col min="2559" max="2559" width="2.6328125" style="4" customWidth="1"/>
    <col min="2560" max="2560" width="42.81640625" style="4" customWidth="1"/>
    <col min="2561" max="2561" width="1.90625" style="4" customWidth="1"/>
    <col min="2562" max="2563" width="2.81640625" style="4" customWidth="1"/>
    <col min="2564" max="2564" width="23.81640625" style="4" customWidth="1"/>
    <col min="2565" max="2565" width="2.81640625" style="4" customWidth="1"/>
    <col min="2566" max="2566" width="22" style="4" customWidth="1"/>
    <col min="2567" max="2567" width="2.81640625" style="4" customWidth="1"/>
    <col min="2568" max="2568" width="1.81640625" style="4" customWidth="1"/>
    <col min="2569" max="2569" width="8.90625" style="4" customWidth="1"/>
    <col min="2570" max="2570" width="23.453125" style="4" customWidth="1"/>
    <col min="2571" max="2571" width="1.90625" style="4" customWidth="1"/>
    <col min="2572" max="2572" width="23.36328125" style="4" customWidth="1"/>
    <col min="2573" max="2814" width="9.6328125" style="4"/>
    <col min="2815" max="2815" width="2.6328125" style="4" customWidth="1"/>
    <col min="2816" max="2816" width="42.81640625" style="4" customWidth="1"/>
    <col min="2817" max="2817" width="1.90625" style="4" customWidth="1"/>
    <col min="2818" max="2819" width="2.81640625" style="4" customWidth="1"/>
    <col min="2820" max="2820" width="23.81640625" style="4" customWidth="1"/>
    <col min="2821" max="2821" width="2.81640625" style="4" customWidth="1"/>
    <col min="2822" max="2822" width="22" style="4" customWidth="1"/>
    <col min="2823" max="2823" width="2.81640625" style="4" customWidth="1"/>
    <col min="2824" max="2824" width="1.81640625" style="4" customWidth="1"/>
    <col min="2825" max="2825" width="8.90625" style="4" customWidth="1"/>
    <col min="2826" max="2826" width="23.453125" style="4" customWidth="1"/>
    <col min="2827" max="2827" width="1.90625" style="4" customWidth="1"/>
    <col min="2828" max="2828" width="23.36328125" style="4" customWidth="1"/>
    <col min="2829" max="3070" width="9.6328125" style="4"/>
    <col min="3071" max="3071" width="2.6328125" style="4" customWidth="1"/>
    <col min="3072" max="3072" width="42.81640625" style="4" customWidth="1"/>
    <col min="3073" max="3073" width="1.90625" style="4" customWidth="1"/>
    <col min="3074" max="3075" width="2.81640625" style="4" customWidth="1"/>
    <col min="3076" max="3076" width="23.81640625" style="4" customWidth="1"/>
    <col min="3077" max="3077" width="2.81640625" style="4" customWidth="1"/>
    <col min="3078" max="3078" width="22" style="4" customWidth="1"/>
    <col min="3079" max="3079" width="2.81640625" style="4" customWidth="1"/>
    <col min="3080" max="3080" width="1.81640625" style="4" customWidth="1"/>
    <col min="3081" max="3081" width="8.90625" style="4" customWidth="1"/>
    <col min="3082" max="3082" width="23.453125" style="4" customWidth="1"/>
    <col min="3083" max="3083" width="1.90625" style="4" customWidth="1"/>
    <col min="3084" max="3084" width="23.36328125" style="4" customWidth="1"/>
    <col min="3085" max="3326" width="9.6328125" style="4"/>
    <col min="3327" max="3327" width="2.6328125" style="4" customWidth="1"/>
    <col min="3328" max="3328" width="42.81640625" style="4" customWidth="1"/>
    <col min="3329" max="3329" width="1.90625" style="4" customWidth="1"/>
    <col min="3330" max="3331" width="2.81640625" style="4" customWidth="1"/>
    <col min="3332" max="3332" width="23.81640625" style="4" customWidth="1"/>
    <col min="3333" max="3333" width="2.81640625" style="4" customWidth="1"/>
    <col min="3334" max="3334" width="22" style="4" customWidth="1"/>
    <col min="3335" max="3335" width="2.81640625" style="4" customWidth="1"/>
    <col min="3336" max="3336" width="1.81640625" style="4" customWidth="1"/>
    <col min="3337" max="3337" width="8.90625" style="4" customWidth="1"/>
    <col min="3338" max="3338" width="23.453125" style="4" customWidth="1"/>
    <col min="3339" max="3339" width="1.90625" style="4" customWidth="1"/>
    <col min="3340" max="3340" width="23.36328125" style="4" customWidth="1"/>
    <col min="3341" max="3582" width="9.6328125" style="4"/>
    <col min="3583" max="3583" width="2.6328125" style="4" customWidth="1"/>
    <col min="3584" max="3584" width="42.81640625" style="4" customWidth="1"/>
    <col min="3585" max="3585" width="1.90625" style="4" customWidth="1"/>
    <col min="3586" max="3587" width="2.81640625" style="4" customWidth="1"/>
    <col min="3588" max="3588" width="23.81640625" style="4" customWidth="1"/>
    <col min="3589" max="3589" width="2.81640625" style="4" customWidth="1"/>
    <col min="3590" max="3590" width="22" style="4" customWidth="1"/>
    <col min="3591" max="3591" width="2.81640625" style="4" customWidth="1"/>
    <col min="3592" max="3592" width="1.81640625" style="4" customWidth="1"/>
    <col min="3593" max="3593" width="8.90625" style="4" customWidth="1"/>
    <col min="3594" max="3594" width="23.453125" style="4" customWidth="1"/>
    <col min="3595" max="3595" width="1.90625" style="4" customWidth="1"/>
    <col min="3596" max="3596" width="23.36328125" style="4" customWidth="1"/>
    <col min="3597" max="3838" width="9.6328125" style="4"/>
    <col min="3839" max="3839" width="2.6328125" style="4" customWidth="1"/>
    <col min="3840" max="3840" width="42.81640625" style="4" customWidth="1"/>
    <col min="3841" max="3841" width="1.90625" style="4" customWidth="1"/>
    <col min="3842" max="3843" width="2.81640625" style="4" customWidth="1"/>
    <col min="3844" max="3844" width="23.81640625" style="4" customWidth="1"/>
    <col min="3845" max="3845" width="2.81640625" style="4" customWidth="1"/>
    <col min="3846" max="3846" width="22" style="4" customWidth="1"/>
    <col min="3847" max="3847" width="2.81640625" style="4" customWidth="1"/>
    <col min="3848" max="3848" width="1.81640625" style="4" customWidth="1"/>
    <col min="3849" max="3849" width="8.90625" style="4" customWidth="1"/>
    <col min="3850" max="3850" width="23.453125" style="4" customWidth="1"/>
    <col min="3851" max="3851" width="1.90625" style="4" customWidth="1"/>
    <col min="3852" max="3852" width="23.36328125" style="4" customWidth="1"/>
    <col min="3853" max="4094" width="9.6328125" style="4"/>
    <col min="4095" max="4095" width="2.6328125" style="4" customWidth="1"/>
    <col min="4096" max="4096" width="42.81640625" style="4" customWidth="1"/>
    <col min="4097" max="4097" width="1.90625" style="4" customWidth="1"/>
    <col min="4098" max="4099" width="2.81640625" style="4" customWidth="1"/>
    <col min="4100" max="4100" width="23.81640625" style="4" customWidth="1"/>
    <col min="4101" max="4101" width="2.81640625" style="4" customWidth="1"/>
    <col min="4102" max="4102" width="22" style="4" customWidth="1"/>
    <col min="4103" max="4103" width="2.81640625" style="4" customWidth="1"/>
    <col min="4104" max="4104" width="1.81640625" style="4" customWidth="1"/>
    <col min="4105" max="4105" width="8.90625" style="4" customWidth="1"/>
    <col min="4106" max="4106" width="23.453125" style="4" customWidth="1"/>
    <col min="4107" max="4107" width="1.90625" style="4" customWidth="1"/>
    <col min="4108" max="4108" width="23.36328125" style="4" customWidth="1"/>
    <col min="4109" max="4350" width="9.6328125" style="4"/>
    <col min="4351" max="4351" width="2.6328125" style="4" customWidth="1"/>
    <col min="4352" max="4352" width="42.81640625" style="4" customWidth="1"/>
    <col min="4353" max="4353" width="1.90625" style="4" customWidth="1"/>
    <col min="4354" max="4355" width="2.81640625" style="4" customWidth="1"/>
    <col min="4356" max="4356" width="23.81640625" style="4" customWidth="1"/>
    <col min="4357" max="4357" width="2.81640625" style="4" customWidth="1"/>
    <col min="4358" max="4358" width="22" style="4" customWidth="1"/>
    <col min="4359" max="4359" width="2.81640625" style="4" customWidth="1"/>
    <col min="4360" max="4360" width="1.81640625" style="4" customWidth="1"/>
    <col min="4361" max="4361" width="8.90625" style="4" customWidth="1"/>
    <col min="4362" max="4362" width="23.453125" style="4" customWidth="1"/>
    <col min="4363" max="4363" width="1.90625" style="4" customWidth="1"/>
    <col min="4364" max="4364" width="23.36328125" style="4" customWidth="1"/>
    <col min="4365" max="4606" width="9.6328125" style="4"/>
    <col min="4607" max="4607" width="2.6328125" style="4" customWidth="1"/>
    <col min="4608" max="4608" width="42.81640625" style="4" customWidth="1"/>
    <col min="4609" max="4609" width="1.90625" style="4" customWidth="1"/>
    <col min="4610" max="4611" width="2.81640625" style="4" customWidth="1"/>
    <col min="4612" max="4612" width="23.81640625" style="4" customWidth="1"/>
    <col min="4613" max="4613" width="2.81640625" style="4" customWidth="1"/>
    <col min="4614" max="4614" width="22" style="4" customWidth="1"/>
    <col min="4615" max="4615" width="2.81640625" style="4" customWidth="1"/>
    <col min="4616" max="4616" width="1.81640625" style="4" customWidth="1"/>
    <col min="4617" max="4617" width="8.90625" style="4" customWidth="1"/>
    <col min="4618" max="4618" width="23.453125" style="4" customWidth="1"/>
    <col min="4619" max="4619" width="1.90625" style="4" customWidth="1"/>
    <col min="4620" max="4620" width="23.36328125" style="4" customWidth="1"/>
    <col min="4621" max="4862" width="9.6328125" style="4"/>
    <col min="4863" max="4863" width="2.6328125" style="4" customWidth="1"/>
    <col min="4864" max="4864" width="42.81640625" style="4" customWidth="1"/>
    <col min="4865" max="4865" width="1.90625" style="4" customWidth="1"/>
    <col min="4866" max="4867" width="2.81640625" style="4" customWidth="1"/>
    <col min="4868" max="4868" width="23.81640625" style="4" customWidth="1"/>
    <col min="4869" max="4869" width="2.81640625" style="4" customWidth="1"/>
    <col min="4870" max="4870" width="22" style="4" customWidth="1"/>
    <col min="4871" max="4871" width="2.81640625" style="4" customWidth="1"/>
    <col min="4872" max="4872" width="1.81640625" style="4" customWidth="1"/>
    <col min="4873" max="4873" width="8.90625" style="4" customWidth="1"/>
    <col min="4874" max="4874" width="23.453125" style="4" customWidth="1"/>
    <col min="4875" max="4875" width="1.90625" style="4" customWidth="1"/>
    <col min="4876" max="4876" width="23.36328125" style="4" customWidth="1"/>
    <col min="4877" max="5118" width="9.6328125" style="4"/>
    <col min="5119" max="5119" width="2.6328125" style="4" customWidth="1"/>
    <col min="5120" max="5120" width="42.81640625" style="4" customWidth="1"/>
    <col min="5121" max="5121" width="1.90625" style="4" customWidth="1"/>
    <col min="5122" max="5123" width="2.81640625" style="4" customWidth="1"/>
    <col min="5124" max="5124" width="23.81640625" style="4" customWidth="1"/>
    <col min="5125" max="5125" width="2.81640625" style="4" customWidth="1"/>
    <col min="5126" max="5126" width="22" style="4" customWidth="1"/>
    <col min="5127" max="5127" width="2.81640625" style="4" customWidth="1"/>
    <col min="5128" max="5128" width="1.81640625" style="4" customWidth="1"/>
    <col min="5129" max="5129" width="8.90625" style="4" customWidth="1"/>
    <col min="5130" max="5130" width="23.453125" style="4" customWidth="1"/>
    <col min="5131" max="5131" width="1.90625" style="4" customWidth="1"/>
    <col min="5132" max="5132" width="23.36328125" style="4" customWidth="1"/>
    <col min="5133" max="5374" width="9.6328125" style="4"/>
    <col min="5375" max="5375" width="2.6328125" style="4" customWidth="1"/>
    <col min="5376" max="5376" width="42.81640625" style="4" customWidth="1"/>
    <col min="5377" max="5377" width="1.90625" style="4" customWidth="1"/>
    <col min="5378" max="5379" width="2.81640625" style="4" customWidth="1"/>
    <col min="5380" max="5380" width="23.81640625" style="4" customWidth="1"/>
    <col min="5381" max="5381" width="2.81640625" style="4" customWidth="1"/>
    <col min="5382" max="5382" width="22" style="4" customWidth="1"/>
    <col min="5383" max="5383" width="2.81640625" style="4" customWidth="1"/>
    <col min="5384" max="5384" width="1.81640625" style="4" customWidth="1"/>
    <col min="5385" max="5385" width="8.90625" style="4" customWidth="1"/>
    <col min="5386" max="5386" width="23.453125" style="4" customWidth="1"/>
    <col min="5387" max="5387" width="1.90625" style="4" customWidth="1"/>
    <col min="5388" max="5388" width="23.36328125" style="4" customWidth="1"/>
    <col min="5389" max="5630" width="9.6328125" style="4"/>
    <col min="5631" max="5631" width="2.6328125" style="4" customWidth="1"/>
    <col min="5632" max="5632" width="42.81640625" style="4" customWidth="1"/>
    <col min="5633" max="5633" width="1.90625" style="4" customWidth="1"/>
    <col min="5634" max="5635" width="2.81640625" style="4" customWidth="1"/>
    <col min="5636" max="5636" width="23.81640625" style="4" customWidth="1"/>
    <col min="5637" max="5637" width="2.81640625" style="4" customWidth="1"/>
    <col min="5638" max="5638" width="22" style="4" customWidth="1"/>
    <col min="5639" max="5639" width="2.81640625" style="4" customWidth="1"/>
    <col min="5640" max="5640" width="1.81640625" style="4" customWidth="1"/>
    <col min="5641" max="5641" width="8.90625" style="4" customWidth="1"/>
    <col min="5642" max="5642" width="23.453125" style="4" customWidth="1"/>
    <col min="5643" max="5643" width="1.90625" style="4" customWidth="1"/>
    <col min="5644" max="5644" width="23.36328125" style="4" customWidth="1"/>
    <col min="5645" max="5886" width="9.6328125" style="4"/>
    <col min="5887" max="5887" width="2.6328125" style="4" customWidth="1"/>
    <col min="5888" max="5888" width="42.81640625" style="4" customWidth="1"/>
    <col min="5889" max="5889" width="1.90625" style="4" customWidth="1"/>
    <col min="5890" max="5891" width="2.81640625" style="4" customWidth="1"/>
    <col min="5892" max="5892" width="23.81640625" style="4" customWidth="1"/>
    <col min="5893" max="5893" width="2.81640625" style="4" customWidth="1"/>
    <col min="5894" max="5894" width="22" style="4" customWidth="1"/>
    <col min="5895" max="5895" width="2.81640625" style="4" customWidth="1"/>
    <col min="5896" max="5896" width="1.81640625" style="4" customWidth="1"/>
    <col min="5897" max="5897" width="8.90625" style="4" customWidth="1"/>
    <col min="5898" max="5898" width="23.453125" style="4" customWidth="1"/>
    <col min="5899" max="5899" width="1.90625" style="4" customWidth="1"/>
    <col min="5900" max="5900" width="23.36328125" style="4" customWidth="1"/>
    <col min="5901" max="6142" width="9.6328125" style="4"/>
    <col min="6143" max="6143" width="2.6328125" style="4" customWidth="1"/>
    <col min="6144" max="6144" width="42.81640625" style="4" customWidth="1"/>
    <col min="6145" max="6145" width="1.90625" style="4" customWidth="1"/>
    <col min="6146" max="6147" width="2.81640625" style="4" customWidth="1"/>
    <col min="6148" max="6148" width="23.81640625" style="4" customWidth="1"/>
    <col min="6149" max="6149" width="2.81640625" style="4" customWidth="1"/>
    <col min="6150" max="6150" width="22" style="4" customWidth="1"/>
    <col min="6151" max="6151" width="2.81640625" style="4" customWidth="1"/>
    <col min="6152" max="6152" width="1.81640625" style="4" customWidth="1"/>
    <col min="6153" max="6153" width="8.90625" style="4" customWidth="1"/>
    <col min="6154" max="6154" width="23.453125" style="4" customWidth="1"/>
    <col min="6155" max="6155" width="1.90625" style="4" customWidth="1"/>
    <col min="6156" max="6156" width="23.36328125" style="4" customWidth="1"/>
    <col min="6157" max="6398" width="9.6328125" style="4"/>
    <col min="6399" max="6399" width="2.6328125" style="4" customWidth="1"/>
    <col min="6400" max="6400" width="42.81640625" style="4" customWidth="1"/>
    <col min="6401" max="6401" width="1.90625" style="4" customWidth="1"/>
    <col min="6402" max="6403" width="2.81640625" style="4" customWidth="1"/>
    <col min="6404" max="6404" width="23.81640625" style="4" customWidth="1"/>
    <col min="6405" max="6405" width="2.81640625" style="4" customWidth="1"/>
    <col min="6406" max="6406" width="22" style="4" customWidth="1"/>
    <col min="6407" max="6407" width="2.81640625" style="4" customWidth="1"/>
    <col min="6408" max="6408" width="1.81640625" style="4" customWidth="1"/>
    <col min="6409" max="6409" width="8.90625" style="4" customWidth="1"/>
    <col min="6410" max="6410" width="23.453125" style="4" customWidth="1"/>
    <col min="6411" max="6411" width="1.90625" style="4" customWidth="1"/>
    <col min="6412" max="6412" width="23.36328125" style="4" customWidth="1"/>
    <col min="6413" max="6654" width="9.6328125" style="4"/>
    <col min="6655" max="6655" width="2.6328125" style="4" customWidth="1"/>
    <col min="6656" max="6656" width="42.81640625" style="4" customWidth="1"/>
    <col min="6657" max="6657" width="1.90625" style="4" customWidth="1"/>
    <col min="6658" max="6659" width="2.81640625" style="4" customWidth="1"/>
    <col min="6660" max="6660" width="23.81640625" style="4" customWidth="1"/>
    <col min="6661" max="6661" width="2.81640625" style="4" customWidth="1"/>
    <col min="6662" max="6662" width="22" style="4" customWidth="1"/>
    <col min="6663" max="6663" width="2.81640625" style="4" customWidth="1"/>
    <col min="6664" max="6664" width="1.81640625" style="4" customWidth="1"/>
    <col min="6665" max="6665" width="8.90625" style="4" customWidth="1"/>
    <col min="6666" max="6666" width="23.453125" style="4" customWidth="1"/>
    <col min="6667" max="6667" width="1.90625" style="4" customWidth="1"/>
    <col min="6668" max="6668" width="23.36328125" style="4" customWidth="1"/>
    <col min="6669" max="6910" width="9.6328125" style="4"/>
    <col min="6911" max="6911" width="2.6328125" style="4" customWidth="1"/>
    <col min="6912" max="6912" width="42.81640625" style="4" customWidth="1"/>
    <col min="6913" max="6913" width="1.90625" style="4" customWidth="1"/>
    <col min="6914" max="6915" width="2.81640625" style="4" customWidth="1"/>
    <col min="6916" max="6916" width="23.81640625" style="4" customWidth="1"/>
    <col min="6917" max="6917" width="2.81640625" style="4" customWidth="1"/>
    <col min="6918" max="6918" width="22" style="4" customWidth="1"/>
    <col min="6919" max="6919" width="2.81640625" style="4" customWidth="1"/>
    <col min="6920" max="6920" width="1.81640625" style="4" customWidth="1"/>
    <col min="6921" max="6921" width="8.90625" style="4" customWidth="1"/>
    <col min="6922" max="6922" width="23.453125" style="4" customWidth="1"/>
    <col min="6923" max="6923" width="1.90625" style="4" customWidth="1"/>
    <col min="6924" max="6924" width="23.36328125" style="4" customWidth="1"/>
    <col min="6925" max="7166" width="9.6328125" style="4"/>
    <col min="7167" max="7167" width="2.6328125" style="4" customWidth="1"/>
    <col min="7168" max="7168" width="42.81640625" style="4" customWidth="1"/>
    <col min="7169" max="7169" width="1.90625" style="4" customWidth="1"/>
    <col min="7170" max="7171" width="2.81640625" style="4" customWidth="1"/>
    <col min="7172" max="7172" width="23.81640625" style="4" customWidth="1"/>
    <col min="7173" max="7173" width="2.81640625" style="4" customWidth="1"/>
    <col min="7174" max="7174" width="22" style="4" customWidth="1"/>
    <col min="7175" max="7175" width="2.81640625" style="4" customWidth="1"/>
    <col min="7176" max="7176" width="1.81640625" style="4" customWidth="1"/>
    <col min="7177" max="7177" width="8.90625" style="4" customWidth="1"/>
    <col min="7178" max="7178" width="23.453125" style="4" customWidth="1"/>
    <col min="7179" max="7179" width="1.90625" style="4" customWidth="1"/>
    <col min="7180" max="7180" width="23.36328125" style="4" customWidth="1"/>
    <col min="7181" max="7422" width="9.6328125" style="4"/>
    <col min="7423" max="7423" width="2.6328125" style="4" customWidth="1"/>
    <col min="7424" max="7424" width="42.81640625" style="4" customWidth="1"/>
    <col min="7425" max="7425" width="1.90625" style="4" customWidth="1"/>
    <col min="7426" max="7427" width="2.81640625" style="4" customWidth="1"/>
    <col min="7428" max="7428" width="23.81640625" style="4" customWidth="1"/>
    <col min="7429" max="7429" width="2.81640625" style="4" customWidth="1"/>
    <col min="7430" max="7430" width="22" style="4" customWidth="1"/>
    <col min="7431" max="7431" width="2.81640625" style="4" customWidth="1"/>
    <col min="7432" max="7432" width="1.81640625" style="4" customWidth="1"/>
    <col min="7433" max="7433" width="8.90625" style="4" customWidth="1"/>
    <col min="7434" max="7434" width="23.453125" style="4" customWidth="1"/>
    <col min="7435" max="7435" width="1.90625" style="4" customWidth="1"/>
    <col min="7436" max="7436" width="23.36328125" style="4" customWidth="1"/>
    <col min="7437" max="7678" width="9.6328125" style="4"/>
    <col min="7679" max="7679" width="2.6328125" style="4" customWidth="1"/>
    <col min="7680" max="7680" width="42.81640625" style="4" customWidth="1"/>
    <col min="7681" max="7681" width="1.90625" style="4" customWidth="1"/>
    <col min="7682" max="7683" width="2.81640625" style="4" customWidth="1"/>
    <col min="7684" max="7684" width="23.81640625" style="4" customWidth="1"/>
    <col min="7685" max="7685" width="2.81640625" style="4" customWidth="1"/>
    <col min="7686" max="7686" width="22" style="4" customWidth="1"/>
    <col min="7687" max="7687" width="2.81640625" style="4" customWidth="1"/>
    <col min="7688" max="7688" width="1.81640625" style="4" customWidth="1"/>
    <col min="7689" max="7689" width="8.90625" style="4" customWidth="1"/>
    <col min="7690" max="7690" width="23.453125" style="4" customWidth="1"/>
    <col min="7691" max="7691" width="1.90625" style="4" customWidth="1"/>
    <col min="7692" max="7692" width="23.36328125" style="4" customWidth="1"/>
    <col min="7693" max="7934" width="9.6328125" style="4"/>
    <col min="7935" max="7935" width="2.6328125" style="4" customWidth="1"/>
    <col min="7936" max="7936" width="42.81640625" style="4" customWidth="1"/>
    <col min="7937" max="7937" width="1.90625" style="4" customWidth="1"/>
    <col min="7938" max="7939" width="2.81640625" style="4" customWidth="1"/>
    <col min="7940" max="7940" width="23.81640625" style="4" customWidth="1"/>
    <col min="7941" max="7941" width="2.81640625" style="4" customWidth="1"/>
    <col min="7942" max="7942" width="22" style="4" customWidth="1"/>
    <col min="7943" max="7943" width="2.81640625" style="4" customWidth="1"/>
    <col min="7944" max="7944" width="1.81640625" style="4" customWidth="1"/>
    <col min="7945" max="7945" width="8.90625" style="4" customWidth="1"/>
    <col min="7946" max="7946" width="23.453125" style="4" customWidth="1"/>
    <col min="7947" max="7947" width="1.90625" style="4" customWidth="1"/>
    <col min="7948" max="7948" width="23.36328125" style="4" customWidth="1"/>
    <col min="7949" max="8190" width="9.6328125" style="4"/>
    <col min="8191" max="8191" width="2.6328125" style="4" customWidth="1"/>
    <col min="8192" max="8192" width="42.81640625" style="4" customWidth="1"/>
    <col min="8193" max="8193" width="1.90625" style="4" customWidth="1"/>
    <col min="8194" max="8195" width="2.81640625" style="4" customWidth="1"/>
    <col min="8196" max="8196" width="23.81640625" style="4" customWidth="1"/>
    <col min="8197" max="8197" width="2.81640625" style="4" customWidth="1"/>
    <col min="8198" max="8198" width="22" style="4" customWidth="1"/>
    <col min="8199" max="8199" width="2.81640625" style="4" customWidth="1"/>
    <col min="8200" max="8200" width="1.81640625" style="4" customWidth="1"/>
    <col min="8201" max="8201" width="8.90625" style="4" customWidth="1"/>
    <col min="8202" max="8202" width="23.453125" style="4" customWidth="1"/>
    <col min="8203" max="8203" width="1.90625" style="4" customWidth="1"/>
    <col min="8204" max="8204" width="23.36328125" style="4" customWidth="1"/>
    <col min="8205" max="8446" width="9.6328125" style="4"/>
    <col min="8447" max="8447" width="2.6328125" style="4" customWidth="1"/>
    <col min="8448" max="8448" width="42.81640625" style="4" customWidth="1"/>
    <col min="8449" max="8449" width="1.90625" style="4" customWidth="1"/>
    <col min="8450" max="8451" width="2.81640625" style="4" customWidth="1"/>
    <col min="8452" max="8452" width="23.81640625" style="4" customWidth="1"/>
    <col min="8453" max="8453" width="2.81640625" style="4" customWidth="1"/>
    <col min="8454" max="8454" width="22" style="4" customWidth="1"/>
    <col min="8455" max="8455" width="2.81640625" style="4" customWidth="1"/>
    <col min="8456" max="8456" width="1.81640625" style="4" customWidth="1"/>
    <col min="8457" max="8457" width="8.90625" style="4" customWidth="1"/>
    <col min="8458" max="8458" width="23.453125" style="4" customWidth="1"/>
    <col min="8459" max="8459" width="1.90625" style="4" customWidth="1"/>
    <col min="8460" max="8460" width="23.36328125" style="4" customWidth="1"/>
    <col min="8461" max="8702" width="9.6328125" style="4"/>
    <col min="8703" max="8703" width="2.6328125" style="4" customWidth="1"/>
    <col min="8704" max="8704" width="42.81640625" style="4" customWidth="1"/>
    <col min="8705" max="8705" width="1.90625" style="4" customWidth="1"/>
    <col min="8706" max="8707" width="2.81640625" style="4" customWidth="1"/>
    <col min="8708" max="8708" width="23.81640625" style="4" customWidth="1"/>
    <col min="8709" max="8709" width="2.81640625" style="4" customWidth="1"/>
    <col min="8710" max="8710" width="22" style="4" customWidth="1"/>
    <col min="8711" max="8711" width="2.81640625" style="4" customWidth="1"/>
    <col min="8712" max="8712" width="1.81640625" style="4" customWidth="1"/>
    <col min="8713" max="8713" width="8.90625" style="4" customWidth="1"/>
    <col min="8714" max="8714" width="23.453125" style="4" customWidth="1"/>
    <col min="8715" max="8715" width="1.90625" style="4" customWidth="1"/>
    <col min="8716" max="8716" width="23.36328125" style="4" customWidth="1"/>
    <col min="8717" max="8958" width="9.6328125" style="4"/>
    <col min="8959" max="8959" width="2.6328125" style="4" customWidth="1"/>
    <col min="8960" max="8960" width="42.81640625" style="4" customWidth="1"/>
    <col min="8961" max="8961" width="1.90625" style="4" customWidth="1"/>
    <col min="8962" max="8963" width="2.81640625" style="4" customWidth="1"/>
    <col min="8964" max="8964" width="23.81640625" style="4" customWidth="1"/>
    <col min="8965" max="8965" width="2.81640625" style="4" customWidth="1"/>
    <col min="8966" max="8966" width="22" style="4" customWidth="1"/>
    <col min="8967" max="8967" width="2.81640625" style="4" customWidth="1"/>
    <col min="8968" max="8968" width="1.81640625" style="4" customWidth="1"/>
    <col min="8969" max="8969" width="8.90625" style="4" customWidth="1"/>
    <col min="8970" max="8970" width="23.453125" style="4" customWidth="1"/>
    <col min="8971" max="8971" width="1.90625" style="4" customWidth="1"/>
    <col min="8972" max="8972" width="23.36328125" style="4" customWidth="1"/>
    <col min="8973" max="9214" width="9.6328125" style="4"/>
    <col min="9215" max="9215" width="2.6328125" style="4" customWidth="1"/>
    <col min="9216" max="9216" width="42.81640625" style="4" customWidth="1"/>
    <col min="9217" max="9217" width="1.90625" style="4" customWidth="1"/>
    <col min="9218" max="9219" width="2.81640625" style="4" customWidth="1"/>
    <col min="9220" max="9220" width="23.81640625" style="4" customWidth="1"/>
    <col min="9221" max="9221" width="2.81640625" style="4" customWidth="1"/>
    <col min="9222" max="9222" width="22" style="4" customWidth="1"/>
    <col min="9223" max="9223" width="2.81640625" style="4" customWidth="1"/>
    <col min="9224" max="9224" width="1.81640625" style="4" customWidth="1"/>
    <col min="9225" max="9225" width="8.90625" style="4" customWidth="1"/>
    <col min="9226" max="9226" width="23.453125" style="4" customWidth="1"/>
    <col min="9227" max="9227" width="1.90625" style="4" customWidth="1"/>
    <col min="9228" max="9228" width="23.36328125" style="4" customWidth="1"/>
    <col min="9229" max="9470" width="9.6328125" style="4"/>
    <col min="9471" max="9471" width="2.6328125" style="4" customWidth="1"/>
    <col min="9472" max="9472" width="42.81640625" style="4" customWidth="1"/>
    <col min="9473" max="9473" width="1.90625" style="4" customWidth="1"/>
    <col min="9474" max="9475" width="2.81640625" style="4" customWidth="1"/>
    <col min="9476" max="9476" width="23.81640625" style="4" customWidth="1"/>
    <col min="9477" max="9477" width="2.81640625" style="4" customWidth="1"/>
    <col min="9478" max="9478" width="22" style="4" customWidth="1"/>
    <col min="9479" max="9479" width="2.81640625" style="4" customWidth="1"/>
    <col min="9480" max="9480" width="1.81640625" style="4" customWidth="1"/>
    <col min="9481" max="9481" width="8.90625" style="4" customWidth="1"/>
    <col min="9482" max="9482" width="23.453125" style="4" customWidth="1"/>
    <col min="9483" max="9483" width="1.90625" style="4" customWidth="1"/>
    <col min="9484" max="9484" width="23.36328125" style="4" customWidth="1"/>
    <col min="9485" max="9726" width="9.6328125" style="4"/>
    <col min="9727" max="9727" width="2.6328125" style="4" customWidth="1"/>
    <col min="9728" max="9728" width="42.81640625" style="4" customWidth="1"/>
    <col min="9729" max="9729" width="1.90625" style="4" customWidth="1"/>
    <col min="9730" max="9731" width="2.81640625" style="4" customWidth="1"/>
    <col min="9732" max="9732" width="23.81640625" style="4" customWidth="1"/>
    <col min="9733" max="9733" width="2.81640625" style="4" customWidth="1"/>
    <col min="9734" max="9734" width="22" style="4" customWidth="1"/>
    <col min="9735" max="9735" width="2.81640625" style="4" customWidth="1"/>
    <col min="9736" max="9736" width="1.81640625" style="4" customWidth="1"/>
    <col min="9737" max="9737" width="8.90625" style="4" customWidth="1"/>
    <col min="9738" max="9738" width="23.453125" style="4" customWidth="1"/>
    <col min="9739" max="9739" width="1.90625" style="4" customWidth="1"/>
    <col min="9740" max="9740" width="23.36328125" style="4" customWidth="1"/>
    <col min="9741" max="9982" width="9.6328125" style="4"/>
    <col min="9983" max="9983" width="2.6328125" style="4" customWidth="1"/>
    <col min="9984" max="9984" width="42.81640625" style="4" customWidth="1"/>
    <col min="9985" max="9985" width="1.90625" style="4" customWidth="1"/>
    <col min="9986" max="9987" width="2.81640625" style="4" customWidth="1"/>
    <col min="9988" max="9988" width="23.81640625" style="4" customWidth="1"/>
    <col min="9989" max="9989" width="2.81640625" style="4" customWidth="1"/>
    <col min="9990" max="9990" width="22" style="4" customWidth="1"/>
    <col min="9991" max="9991" width="2.81640625" style="4" customWidth="1"/>
    <col min="9992" max="9992" width="1.81640625" style="4" customWidth="1"/>
    <col min="9993" max="9993" width="8.90625" style="4" customWidth="1"/>
    <col min="9994" max="9994" width="23.453125" style="4" customWidth="1"/>
    <col min="9995" max="9995" width="1.90625" style="4" customWidth="1"/>
    <col min="9996" max="9996" width="23.36328125" style="4" customWidth="1"/>
    <col min="9997" max="10238" width="9.6328125" style="4"/>
    <col min="10239" max="10239" width="2.6328125" style="4" customWidth="1"/>
    <col min="10240" max="10240" width="42.81640625" style="4" customWidth="1"/>
    <col min="10241" max="10241" width="1.90625" style="4" customWidth="1"/>
    <col min="10242" max="10243" width="2.81640625" style="4" customWidth="1"/>
    <col min="10244" max="10244" width="23.81640625" style="4" customWidth="1"/>
    <col min="10245" max="10245" width="2.81640625" style="4" customWidth="1"/>
    <col min="10246" max="10246" width="22" style="4" customWidth="1"/>
    <col min="10247" max="10247" width="2.81640625" style="4" customWidth="1"/>
    <col min="10248" max="10248" width="1.81640625" style="4" customWidth="1"/>
    <col min="10249" max="10249" width="8.90625" style="4" customWidth="1"/>
    <col min="10250" max="10250" width="23.453125" style="4" customWidth="1"/>
    <col min="10251" max="10251" width="1.90625" style="4" customWidth="1"/>
    <col min="10252" max="10252" width="23.36328125" style="4" customWidth="1"/>
    <col min="10253" max="10494" width="9.6328125" style="4"/>
    <col min="10495" max="10495" width="2.6328125" style="4" customWidth="1"/>
    <col min="10496" max="10496" width="42.81640625" style="4" customWidth="1"/>
    <col min="10497" max="10497" width="1.90625" style="4" customWidth="1"/>
    <col min="10498" max="10499" width="2.81640625" style="4" customWidth="1"/>
    <col min="10500" max="10500" width="23.81640625" style="4" customWidth="1"/>
    <col min="10501" max="10501" width="2.81640625" style="4" customWidth="1"/>
    <col min="10502" max="10502" width="22" style="4" customWidth="1"/>
    <col min="10503" max="10503" width="2.81640625" style="4" customWidth="1"/>
    <col min="10504" max="10504" width="1.81640625" style="4" customWidth="1"/>
    <col min="10505" max="10505" width="8.90625" style="4" customWidth="1"/>
    <col min="10506" max="10506" width="23.453125" style="4" customWidth="1"/>
    <col min="10507" max="10507" width="1.90625" style="4" customWidth="1"/>
    <col min="10508" max="10508" width="23.36328125" style="4" customWidth="1"/>
    <col min="10509" max="10750" width="9.6328125" style="4"/>
    <col min="10751" max="10751" width="2.6328125" style="4" customWidth="1"/>
    <col min="10752" max="10752" width="42.81640625" style="4" customWidth="1"/>
    <col min="10753" max="10753" width="1.90625" style="4" customWidth="1"/>
    <col min="10754" max="10755" width="2.81640625" style="4" customWidth="1"/>
    <col min="10756" max="10756" width="23.81640625" style="4" customWidth="1"/>
    <col min="10757" max="10757" width="2.81640625" style="4" customWidth="1"/>
    <col min="10758" max="10758" width="22" style="4" customWidth="1"/>
    <col min="10759" max="10759" width="2.81640625" style="4" customWidth="1"/>
    <col min="10760" max="10760" width="1.81640625" style="4" customWidth="1"/>
    <col min="10761" max="10761" width="8.90625" style="4" customWidth="1"/>
    <col min="10762" max="10762" width="23.453125" style="4" customWidth="1"/>
    <col min="10763" max="10763" width="1.90625" style="4" customWidth="1"/>
    <col min="10764" max="10764" width="23.36328125" style="4" customWidth="1"/>
    <col min="10765" max="11006" width="9.6328125" style="4"/>
    <col min="11007" max="11007" width="2.6328125" style="4" customWidth="1"/>
    <col min="11008" max="11008" width="42.81640625" style="4" customWidth="1"/>
    <col min="11009" max="11009" width="1.90625" style="4" customWidth="1"/>
    <col min="11010" max="11011" width="2.81640625" style="4" customWidth="1"/>
    <col min="11012" max="11012" width="23.81640625" style="4" customWidth="1"/>
    <col min="11013" max="11013" width="2.81640625" style="4" customWidth="1"/>
    <col min="11014" max="11014" width="22" style="4" customWidth="1"/>
    <col min="11015" max="11015" width="2.81640625" style="4" customWidth="1"/>
    <col min="11016" max="11016" width="1.81640625" style="4" customWidth="1"/>
    <col min="11017" max="11017" width="8.90625" style="4" customWidth="1"/>
    <col min="11018" max="11018" width="23.453125" style="4" customWidth="1"/>
    <col min="11019" max="11019" width="1.90625" style="4" customWidth="1"/>
    <col min="11020" max="11020" width="23.36328125" style="4" customWidth="1"/>
    <col min="11021" max="11262" width="9.6328125" style="4"/>
    <col min="11263" max="11263" width="2.6328125" style="4" customWidth="1"/>
    <col min="11264" max="11264" width="42.81640625" style="4" customWidth="1"/>
    <col min="11265" max="11265" width="1.90625" style="4" customWidth="1"/>
    <col min="11266" max="11267" width="2.81640625" style="4" customWidth="1"/>
    <col min="11268" max="11268" width="23.81640625" style="4" customWidth="1"/>
    <col min="11269" max="11269" width="2.81640625" style="4" customWidth="1"/>
    <col min="11270" max="11270" width="22" style="4" customWidth="1"/>
    <col min="11271" max="11271" width="2.81640625" style="4" customWidth="1"/>
    <col min="11272" max="11272" width="1.81640625" style="4" customWidth="1"/>
    <col min="11273" max="11273" width="8.90625" style="4" customWidth="1"/>
    <col min="11274" max="11274" width="23.453125" style="4" customWidth="1"/>
    <col min="11275" max="11275" width="1.90625" style="4" customWidth="1"/>
    <col min="11276" max="11276" width="23.36328125" style="4" customWidth="1"/>
    <col min="11277" max="11518" width="9.6328125" style="4"/>
    <col min="11519" max="11519" width="2.6328125" style="4" customWidth="1"/>
    <col min="11520" max="11520" width="42.81640625" style="4" customWidth="1"/>
    <col min="11521" max="11521" width="1.90625" style="4" customWidth="1"/>
    <col min="11522" max="11523" width="2.81640625" style="4" customWidth="1"/>
    <col min="11524" max="11524" width="23.81640625" style="4" customWidth="1"/>
    <col min="11525" max="11525" width="2.81640625" style="4" customWidth="1"/>
    <col min="11526" max="11526" width="22" style="4" customWidth="1"/>
    <col min="11527" max="11527" width="2.81640625" style="4" customWidth="1"/>
    <col min="11528" max="11528" width="1.81640625" style="4" customWidth="1"/>
    <col min="11529" max="11529" width="8.90625" style="4" customWidth="1"/>
    <col min="11530" max="11530" width="23.453125" style="4" customWidth="1"/>
    <col min="11531" max="11531" width="1.90625" style="4" customWidth="1"/>
    <col min="11532" max="11532" width="23.36328125" style="4" customWidth="1"/>
    <col min="11533" max="11774" width="9.6328125" style="4"/>
    <col min="11775" max="11775" width="2.6328125" style="4" customWidth="1"/>
    <col min="11776" max="11776" width="42.81640625" style="4" customWidth="1"/>
    <col min="11777" max="11777" width="1.90625" style="4" customWidth="1"/>
    <col min="11778" max="11779" width="2.81640625" style="4" customWidth="1"/>
    <col min="11780" max="11780" width="23.81640625" style="4" customWidth="1"/>
    <col min="11781" max="11781" width="2.81640625" style="4" customWidth="1"/>
    <col min="11782" max="11782" width="22" style="4" customWidth="1"/>
    <col min="11783" max="11783" width="2.81640625" style="4" customWidth="1"/>
    <col min="11784" max="11784" width="1.81640625" style="4" customWidth="1"/>
    <col min="11785" max="11785" width="8.90625" style="4" customWidth="1"/>
    <col min="11786" max="11786" width="23.453125" style="4" customWidth="1"/>
    <col min="11787" max="11787" width="1.90625" style="4" customWidth="1"/>
    <col min="11788" max="11788" width="23.36328125" style="4" customWidth="1"/>
    <col min="11789" max="12030" width="9.6328125" style="4"/>
    <col min="12031" max="12031" width="2.6328125" style="4" customWidth="1"/>
    <col min="12032" max="12032" width="42.81640625" style="4" customWidth="1"/>
    <col min="12033" max="12033" width="1.90625" style="4" customWidth="1"/>
    <col min="12034" max="12035" width="2.81640625" style="4" customWidth="1"/>
    <col min="12036" max="12036" width="23.81640625" style="4" customWidth="1"/>
    <col min="12037" max="12037" width="2.81640625" style="4" customWidth="1"/>
    <col min="12038" max="12038" width="22" style="4" customWidth="1"/>
    <col min="12039" max="12039" width="2.81640625" style="4" customWidth="1"/>
    <col min="12040" max="12040" width="1.81640625" style="4" customWidth="1"/>
    <col min="12041" max="12041" width="8.90625" style="4" customWidth="1"/>
    <col min="12042" max="12042" width="23.453125" style="4" customWidth="1"/>
    <col min="12043" max="12043" width="1.90625" style="4" customWidth="1"/>
    <col min="12044" max="12044" width="23.36328125" style="4" customWidth="1"/>
    <col min="12045" max="12286" width="9.6328125" style="4"/>
    <col min="12287" max="12287" width="2.6328125" style="4" customWidth="1"/>
    <col min="12288" max="12288" width="42.81640625" style="4" customWidth="1"/>
    <col min="12289" max="12289" width="1.90625" style="4" customWidth="1"/>
    <col min="12290" max="12291" width="2.81640625" style="4" customWidth="1"/>
    <col min="12292" max="12292" width="23.81640625" style="4" customWidth="1"/>
    <col min="12293" max="12293" width="2.81640625" style="4" customWidth="1"/>
    <col min="12294" max="12294" width="22" style="4" customWidth="1"/>
    <col min="12295" max="12295" width="2.81640625" style="4" customWidth="1"/>
    <col min="12296" max="12296" width="1.81640625" style="4" customWidth="1"/>
    <col min="12297" max="12297" width="8.90625" style="4" customWidth="1"/>
    <col min="12298" max="12298" width="23.453125" style="4" customWidth="1"/>
    <col min="12299" max="12299" width="1.90625" style="4" customWidth="1"/>
    <col min="12300" max="12300" width="23.36328125" style="4" customWidth="1"/>
    <col min="12301" max="12542" width="9.6328125" style="4"/>
    <col min="12543" max="12543" width="2.6328125" style="4" customWidth="1"/>
    <col min="12544" max="12544" width="42.81640625" style="4" customWidth="1"/>
    <col min="12545" max="12545" width="1.90625" style="4" customWidth="1"/>
    <col min="12546" max="12547" width="2.81640625" style="4" customWidth="1"/>
    <col min="12548" max="12548" width="23.81640625" style="4" customWidth="1"/>
    <col min="12549" max="12549" width="2.81640625" style="4" customWidth="1"/>
    <col min="12550" max="12550" width="22" style="4" customWidth="1"/>
    <col min="12551" max="12551" width="2.81640625" style="4" customWidth="1"/>
    <col min="12552" max="12552" width="1.81640625" style="4" customWidth="1"/>
    <col min="12553" max="12553" width="8.90625" style="4" customWidth="1"/>
    <col min="12554" max="12554" width="23.453125" style="4" customWidth="1"/>
    <col min="12555" max="12555" width="1.90625" style="4" customWidth="1"/>
    <col min="12556" max="12556" width="23.36328125" style="4" customWidth="1"/>
    <col min="12557" max="12798" width="9.6328125" style="4"/>
    <col min="12799" max="12799" width="2.6328125" style="4" customWidth="1"/>
    <col min="12800" max="12800" width="42.81640625" style="4" customWidth="1"/>
    <col min="12801" max="12801" width="1.90625" style="4" customWidth="1"/>
    <col min="12802" max="12803" width="2.81640625" style="4" customWidth="1"/>
    <col min="12804" max="12804" width="23.81640625" style="4" customWidth="1"/>
    <col min="12805" max="12805" width="2.81640625" style="4" customWidth="1"/>
    <col min="12806" max="12806" width="22" style="4" customWidth="1"/>
    <col min="12807" max="12807" width="2.81640625" style="4" customWidth="1"/>
    <col min="12808" max="12808" width="1.81640625" style="4" customWidth="1"/>
    <col min="12809" max="12809" width="8.90625" style="4" customWidth="1"/>
    <col min="12810" max="12810" width="23.453125" style="4" customWidth="1"/>
    <col min="12811" max="12811" width="1.90625" style="4" customWidth="1"/>
    <col min="12812" max="12812" width="23.36328125" style="4" customWidth="1"/>
    <col min="12813" max="13054" width="9.6328125" style="4"/>
    <col min="13055" max="13055" width="2.6328125" style="4" customWidth="1"/>
    <col min="13056" max="13056" width="42.81640625" style="4" customWidth="1"/>
    <col min="13057" max="13057" width="1.90625" style="4" customWidth="1"/>
    <col min="13058" max="13059" width="2.81640625" style="4" customWidth="1"/>
    <col min="13060" max="13060" width="23.81640625" style="4" customWidth="1"/>
    <col min="13061" max="13061" width="2.81640625" style="4" customWidth="1"/>
    <col min="13062" max="13062" width="22" style="4" customWidth="1"/>
    <col min="13063" max="13063" width="2.81640625" style="4" customWidth="1"/>
    <col min="13064" max="13064" width="1.81640625" style="4" customWidth="1"/>
    <col min="13065" max="13065" width="8.90625" style="4" customWidth="1"/>
    <col min="13066" max="13066" width="23.453125" style="4" customWidth="1"/>
    <col min="13067" max="13067" width="1.90625" style="4" customWidth="1"/>
    <col min="13068" max="13068" width="23.36328125" style="4" customWidth="1"/>
    <col min="13069" max="13310" width="9.6328125" style="4"/>
    <col min="13311" max="13311" width="2.6328125" style="4" customWidth="1"/>
    <col min="13312" max="13312" width="42.81640625" style="4" customWidth="1"/>
    <col min="13313" max="13313" width="1.90625" style="4" customWidth="1"/>
    <col min="13314" max="13315" width="2.81640625" style="4" customWidth="1"/>
    <col min="13316" max="13316" width="23.81640625" style="4" customWidth="1"/>
    <col min="13317" max="13317" width="2.81640625" style="4" customWidth="1"/>
    <col min="13318" max="13318" width="22" style="4" customWidth="1"/>
    <col min="13319" max="13319" width="2.81640625" style="4" customWidth="1"/>
    <col min="13320" max="13320" width="1.81640625" style="4" customWidth="1"/>
    <col min="13321" max="13321" width="8.90625" style="4" customWidth="1"/>
    <col min="13322" max="13322" width="23.453125" style="4" customWidth="1"/>
    <col min="13323" max="13323" width="1.90625" style="4" customWidth="1"/>
    <col min="13324" max="13324" width="23.36328125" style="4" customWidth="1"/>
    <col min="13325" max="13566" width="9.6328125" style="4"/>
    <col min="13567" max="13567" width="2.6328125" style="4" customWidth="1"/>
    <col min="13568" max="13568" width="42.81640625" style="4" customWidth="1"/>
    <col min="13569" max="13569" width="1.90625" style="4" customWidth="1"/>
    <col min="13570" max="13571" width="2.81640625" style="4" customWidth="1"/>
    <col min="13572" max="13572" width="23.81640625" style="4" customWidth="1"/>
    <col min="13573" max="13573" width="2.81640625" style="4" customWidth="1"/>
    <col min="13574" max="13574" width="22" style="4" customWidth="1"/>
    <col min="13575" max="13575" width="2.81640625" style="4" customWidth="1"/>
    <col min="13576" max="13576" width="1.81640625" style="4" customWidth="1"/>
    <col min="13577" max="13577" width="8.90625" style="4" customWidth="1"/>
    <col min="13578" max="13578" width="23.453125" style="4" customWidth="1"/>
    <col min="13579" max="13579" width="1.90625" style="4" customWidth="1"/>
    <col min="13580" max="13580" width="23.36328125" style="4" customWidth="1"/>
    <col min="13581" max="13822" width="9.6328125" style="4"/>
    <col min="13823" max="13823" width="2.6328125" style="4" customWidth="1"/>
    <col min="13824" max="13824" width="42.81640625" style="4" customWidth="1"/>
    <col min="13825" max="13825" width="1.90625" style="4" customWidth="1"/>
    <col min="13826" max="13827" width="2.81640625" style="4" customWidth="1"/>
    <col min="13828" max="13828" width="23.81640625" style="4" customWidth="1"/>
    <col min="13829" max="13829" width="2.81640625" style="4" customWidth="1"/>
    <col min="13830" max="13830" width="22" style="4" customWidth="1"/>
    <col min="13831" max="13831" width="2.81640625" style="4" customWidth="1"/>
    <col min="13832" max="13832" width="1.81640625" style="4" customWidth="1"/>
    <col min="13833" max="13833" width="8.90625" style="4" customWidth="1"/>
    <col min="13834" max="13834" width="23.453125" style="4" customWidth="1"/>
    <col min="13835" max="13835" width="1.90625" style="4" customWidth="1"/>
    <col min="13836" max="13836" width="23.36328125" style="4" customWidth="1"/>
    <col min="13837" max="14078" width="9.6328125" style="4"/>
    <col min="14079" max="14079" width="2.6328125" style="4" customWidth="1"/>
    <col min="14080" max="14080" width="42.81640625" style="4" customWidth="1"/>
    <col min="14081" max="14081" width="1.90625" style="4" customWidth="1"/>
    <col min="14082" max="14083" width="2.81640625" style="4" customWidth="1"/>
    <col min="14084" max="14084" width="23.81640625" style="4" customWidth="1"/>
    <col min="14085" max="14085" width="2.81640625" style="4" customWidth="1"/>
    <col min="14086" max="14086" width="22" style="4" customWidth="1"/>
    <col min="14087" max="14087" width="2.81640625" style="4" customWidth="1"/>
    <col min="14088" max="14088" width="1.81640625" style="4" customWidth="1"/>
    <col min="14089" max="14089" width="8.90625" style="4" customWidth="1"/>
    <col min="14090" max="14090" width="23.453125" style="4" customWidth="1"/>
    <col min="14091" max="14091" width="1.90625" style="4" customWidth="1"/>
    <col min="14092" max="14092" width="23.36328125" style="4" customWidth="1"/>
    <col min="14093" max="14334" width="9.6328125" style="4"/>
    <col min="14335" max="14335" width="2.6328125" style="4" customWidth="1"/>
    <col min="14336" max="14336" width="42.81640625" style="4" customWidth="1"/>
    <col min="14337" max="14337" width="1.90625" style="4" customWidth="1"/>
    <col min="14338" max="14339" width="2.81640625" style="4" customWidth="1"/>
    <col min="14340" max="14340" width="23.81640625" style="4" customWidth="1"/>
    <col min="14341" max="14341" width="2.81640625" style="4" customWidth="1"/>
    <col min="14342" max="14342" width="22" style="4" customWidth="1"/>
    <col min="14343" max="14343" width="2.81640625" style="4" customWidth="1"/>
    <col min="14344" max="14344" width="1.81640625" style="4" customWidth="1"/>
    <col min="14345" max="14345" width="8.90625" style="4" customWidth="1"/>
    <col min="14346" max="14346" width="23.453125" style="4" customWidth="1"/>
    <col min="14347" max="14347" width="1.90625" style="4" customWidth="1"/>
    <col min="14348" max="14348" width="23.36328125" style="4" customWidth="1"/>
    <col min="14349" max="14590" width="9.6328125" style="4"/>
    <col min="14591" max="14591" width="2.6328125" style="4" customWidth="1"/>
    <col min="14592" max="14592" width="42.81640625" style="4" customWidth="1"/>
    <col min="14593" max="14593" width="1.90625" style="4" customWidth="1"/>
    <col min="14594" max="14595" width="2.81640625" style="4" customWidth="1"/>
    <col min="14596" max="14596" width="23.81640625" style="4" customWidth="1"/>
    <col min="14597" max="14597" width="2.81640625" style="4" customWidth="1"/>
    <col min="14598" max="14598" width="22" style="4" customWidth="1"/>
    <col min="14599" max="14599" width="2.81640625" style="4" customWidth="1"/>
    <col min="14600" max="14600" width="1.81640625" style="4" customWidth="1"/>
    <col min="14601" max="14601" width="8.90625" style="4" customWidth="1"/>
    <col min="14602" max="14602" width="23.453125" style="4" customWidth="1"/>
    <col min="14603" max="14603" width="1.90625" style="4" customWidth="1"/>
    <col min="14604" max="14604" width="23.36328125" style="4" customWidth="1"/>
    <col min="14605" max="14846" width="9.6328125" style="4"/>
    <col min="14847" max="14847" width="2.6328125" style="4" customWidth="1"/>
    <col min="14848" max="14848" width="42.81640625" style="4" customWidth="1"/>
    <col min="14849" max="14849" width="1.90625" style="4" customWidth="1"/>
    <col min="14850" max="14851" width="2.81640625" style="4" customWidth="1"/>
    <col min="14852" max="14852" width="23.81640625" style="4" customWidth="1"/>
    <col min="14853" max="14853" width="2.81640625" style="4" customWidth="1"/>
    <col min="14854" max="14854" width="22" style="4" customWidth="1"/>
    <col min="14855" max="14855" width="2.81640625" style="4" customWidth="1"/>
    <col min="14856" max="14856" width="1.81640625" style="4" customWidth="1"/>
    <col min="14857" max="14857" width="8.90625" style="4" customWidth="1"/>
    <col min="14858" max="14858" width="23.453125" style="4" customWidth="1"/>
    <col min="14859" max="14859" width="1.90625" style="4" customWidth="1"/>
    <col min="14860" max="14860" width="23.36328125" style="4" customWidth="1"/>
    <col min="14861" max="15102" width="9.6328125" style="4"/>
    <col min="15103" max="15103" width="2.6328125" style="4" customWidth="1"/>
    <col min="15104" max="15104" width="42.81640625" style="4" customWidth="1"/>
    <col min="15105" max="15105" width="1.90625" style="4" customWidth="1"/>
    <col min="15106" max="15107" width="2.81640625" style="4" customWidth="1"/>
    <col min="15108" max="15108" width="23.81640625" style="4" customWidth="1"/>
    <col min="15109" max="15109" width="2.81640625" style="4" customWidth="1"/>
    <col min="15110" max="15110" width="22" style="4" customWidth="1"/>
    <col min="15111" max="15111" width="2.81640625" style="4" customWidth="1"/>
    <col min="15112" max="15112" width="1.81640625" style="4" customWidth="1"/>
    <col min="15113" max="15113" width="8.90625" style="4" customWidth="1"/>
    <col min="15114" max="15114" width="23.453125" style="4" customWidth="1"/>
    <col min="15115" max="15115" width="1.90625" style="4" customWidth="1"/>
    <col min="15116" max="15116" width="23.36328125" style="4" customWidth="1"/>
    <col min="15117" max="15358" width="9.6328125" style="4"/>
    <col min="15359" max="15359" width="2.6328125" style="4" customWidth="1"/>
    <col min="15360" max="15360" width="42.81640625" style="4" customWidth="1"/>
    <col min="15361" max="15361" width="1.90625" style="4" customWidth="1"/>
    <col min="15362" max="15363" width="2.81640625" style="4" customWidth="1"/>
    <col min="15364" max="15364" width="23.81640625" style="4" customWidth="1"/>
    <col min="15365" max="15365" width="2.81640625" style="4" customWidth="1"/>
    <col min="15366" max="15366" width="22" style="4" customWidth="1"/>
    <col min="15367" max="15367" width="2.81640625" style="4" customWidth="1"/>
    <col min="15368" max="15368" width="1.81640625" style="4" customWidth="1"/>
    <col min="15369" max="15369" width="8.90625" style="4" customWidth="1"/>
    <col min="15370" max="15370" width="23.453125" style="4" customWidth="1"/>
    <col min="15371" max="15371" width="1.90625" style="4" customWidth="1"/>
    <col min="15372" max="15372" width="23.36328125" style="4" customWidth="1"/>
    <col min="15373" max="15614" width="9.6328125" style="4"/>
    <col min="15615" max="15615" width="2.6328125" style="4" customWidth="1"/>
    <col min="15616" max="15616" width="42.81640625" style="4" customWidth="1"/>
    <col min="15617" max="15617" width="1.90625" style="4" customWidth="1"/>
    <col min="15618" max="15619" width="2.81640625" style="4" customWidth="1"/>
    <col min="15620" max="15620" width="23.81640625" style="4" customWidth="1"/>
    <col min="15621" max="15621" width="2.81640625" style="4" customWidth="1"/>
    <col min="15622" max="15622" width="22" style="4" customWidth="1"/>
    <col min="15623" max="15623" width="2.81640625" style="4" customWidth="1"/>
    <col min="15624" max="15624" width="1.81640625" style="4" customWidth="1"/>
    <col min="15625" max="15625" width="8.90625" style="4" customWidth="1"/>
    <col min="15626" max="15626" width="23.453125" style="4" customWidth="1"/>
    <col min="15627" max="15627" width="1.90625" style="4" customWidth="1"/>
    <col min="15628" max="15628" width="23.36328125" style="4" customWidth="1"/>
    <col min="15629" max="15870" width="9.6328125" style="4"/>
    <col min="15871" max="15871" width="2.6328125" style="4" customWidth="1"/>
    <col min="15872" max="15872" width="42.81640625" style="4" customWidth="1"/>
    <col min="15873" max="15873" width="1.90625" style="4" customWidth="1"/>
    <col min="15874" max="15875" width="2.81640625" style="4" customWidth="1"/>
    <col min="15876" max="15876" width="23.81640625" style="4" customWidth="1"/>
    <col min="15877" max="15877" width="2.81640625" style="4" customWidth="1"/>
    <col min="15878" max="15878" width="22" style="4" customWidth="1"/>
    <col min="15879" max="15879" width="2.81640625" style="4" customWidth="1"/>
    <col min="15880" max="15880" width="1.81640625" style="4" customWidth="1"/>
    <col min="15881" max="15881" width="8.90625" style="4" customWidth="1"/>
    <col min="15882" max="15882" width="23.453125" style="4" customWidth="1"/>
    <col min="15883" max="15883" width="1.90625" style="4" customWidth="1"/>
    <col min="15884" max="15884" width="23.36328125" style="4" customWidth="1"/>
    <col min="15885" max="16126" width="9.6328125" style="4"/>
    <col min="16127" max="16127" width="2.6328125" style="4" customWidth="1"/>
    <col min="16128" max="16128" width="42.81640625" style="4" customWidth="1"/>
    <col min="16129" max="16129" width="1.90625" style="4" customWidth="1"/>
    <col min="16130" max="16131" width="2.81640625" style="4" customWidth="1"/>
    <col min="16132" max="16132" width="23.81640625" style="4" customWidth="1"/>
    <col min="16133" max="16133" width="2.81640625" style="4" customWidth="1"/>
    <col min="16134" max="16134" width="22" style="4" customWidth="1"/>
    <col min="16135" max="16135" width="2.81640625" style="4" customWidth="1"/>
    <col min="16136" max="16136" width="1.81640625" style="4" customWidth="1"/>
    <col min="16137" max="16137" width="8.90625" style="4" customWidth="1"/>
    <col min="16138" max="16138" width="23.453125" style="4" customWidth="1"/>
    <col min="16139" max="16139" width="1.90625" style="4" customWidth="1"/>
    <col min="16140" max="16140" width="23.36328125" style="4" customWidth="1"/>
    <col min="16141" max="16384" width="8.90625" style="4"/>
  </cols>
  <sheetData>
    <row r="1" spans="1:14" s="3" customFormat="1" ht="15" customHeight="1">
      <c r="A1" s="1472" t="s">
        <v>1343</v>
      </c>
    </row>
    <row r="3" spans="1:14" ht="21">
      <c r="A3" s="1" t="s">
        <v>0</v>
      </c>
      <c r="B3" s="2"/>
      <c r="C3" s="2"/>
      <c r="D3" s="3"/>
      <c r="E3" s="3"/>
      <c r="F3" s="3"/>
      <c r="G3" s="3"/>
      <c r="H3" s="3"/>
      <c r="I3" s="3"/>
      <c r="J3" s="3"/>
    </row>
    <row r="4" spans="1:14" ht="21">
      <c r="A4" s="5" t="s">
        <v>1</v>
      </c>
      <c r="B4" s="2"/>
      <c r="C4" s="2"/>
      <c r="D4" s="3"/>
      <c r="E4" s="3"/>
      <c r="F4" s="3"/>
      <c r="G4" s="3"/>
      <c r="H4" s="3"/>
      <c r="I4" s="3"/>
      <c r="J4" s="3"/>
    </row>
    <row r="5" spans="1:14" ht="21">
      <c r="A5" s="1" t="s">
        <v>2</v>
      </c>
      <c r="B5" s="2"/>
      <c r="C5" s="2"/>
      <c r="D5" s="3"/>
      <c r="E5" s="3"/>
      <c r="F5" s="3"/>
      <c r="G5" s="3"/>
      <c r="H5" s="3"/>
      <c r="K5" s="6" t="s">
        <v>3</v>
      </c>
    </row>
    <row r="6" spans="1:14" ht="21">
      <c r="A6" s="5" t="s">
        <v>2427</v>
      </c>
      <c r="B6" s="2"/>
      <c r="C6" s="2"/>
      <c r="D6" s="3"/>
      <c r="E6" s="3"/>
      <c r="F6" s="3"/>
      <c r="G6" s="3"/>
      <c r="H6" s="3"/>
      <c r="I6" s="3"/>
      <c r="J6" s="3"/>
    </row>
    <row r="7" spans="1:14" ht="15.9" customHeight="1">
      <c r="A7" s="7" t="s">
        <v>4</v>
      </c>
      <c r="B7" s="3"/>
      <c r="C7" s="3"/>
      <c r="D7" s="3"/>
      <c r="E7" s="3"/>
      <c r="F7" s="3"/>
      <c r="G7" s="3"/>
      <c r="H7" s="3"/>
      <c r="I7" s="3"/>
      <c r="J7" s="3"/>
    </row>
    <row r="8" spans="1:14" ht="17.399999999999999">
      <c r="A8" s="3"/>
      <c r="B8" s="3"/>
      <c r="C8" s="3"/>
      <c r="D8" s="3"/>
      <c r="E8" s="8"/>
      <c r="F8" s="8"/>
      <c r="G8" s="8"/>
      <c r="H8" s="8"/>
      <c r="I8" s="8"/>
      <c r="J8" s="8"/>
      <c r="M8" s="9"/>
      <c r="N8" s="9"/>
    </row>
    <row r="9" spans="1:14" ht="17.399999999999999">
      <c r="A9" s="3"/>
      <c r="B9" s="3"/>
      <c r="C9" s="3"/>
      <c r="D9" s="3"/>
      <c r="E9" s="10"/>
      <c r="F9" s="8"/>
      <c r="G9" s="10"/>
      <c r="H9" s="8"/>
      <c r="I9" s="2315" t="s">
        <v>5</v>
      </c>
      <c r="J9" s="2315"/>
      <c r="K9" s="2315"/>
      <c r="M9" s="11"/>
      <c r="N9" s="11"/>
    </row>
    <row r="10" spans="1:14" ht="17.399999999999999">
      <c r="A10" s="3"/>
      <c r="B10" s="3" t="s">
        <v>6</v>
      </c>
      <c r="C10" s="3"/>
      <c r="D10" s="3"/>
      <c r="E10" s="10" t="s">
        <v>7</v>
      </c>
      <c r="F10" s="8"/>
      <c r="G10" s="10" t="s">
        <v>8</v>
      </c>
      <c r="H10" s="8"/>
      <c r="I10" s="12" t="s">
        <v>2440</v>
      </c>
      <c r="J10" s="13" t="s">
        <v>6</v>
      </c>
      <c r="K10" s="12" t="s">
        <v>2343</v>
      </c>
    </row>
    <row r="11" spans="1:14" ht="15.9" customHeight="1">
      <c r="A11" s="3"/>
      <c r="B11" s="3"/>
      <c r="C11" s="3"/>
      <c r="D11" s="3"/>
      <c r="E11" s="14"/>
      <c r="F11" s="15"/>
      <c r="G11" s="14"/>
      <c r="H11" s="15"/>
      <c r="I11" s="16"/>
      <c r="J11" s="16"/>
      <c r="K11" s="14"/>
    </row>
    <row r="12" spans="1:14" s="24" customFormat="1" ht="17.100000000000001" customHeight="1">
      <c r="A12" s="1767" t="s">
        <v>11</v>
      </c>
      <c r="B12" s="17"/>
      <c r="C12" s="18"/>
      <c r="D12" s="19" t="s">
        <v>6</v>
      </c>
      <c r="E12" s="20">
        <f>ROUND(SUM(G12+I12),0)</f>
        <v>55666633</v>
      </c>
      <c r="F12" s="19"/>
      <c r="G12" s="21">
        <v>8100689</v>
      </c>
      <c r="H12" s="19"/>
      <c r="I12" s="22">
        <v>47565944</v>
      </c>
      <c r="J12" s="23"/>
      <c r="K12" s="22">
        <v>47055283</v>
      </c>
    </row>
    <row r="13" spans="1:14" ht="14.1" customHeight="1">
      <c r="A13" s="8"/>
      <c r="B13" s="15"/>
      <c r="C13" s="15"/>
      <c r="D13" s="15"/>
      <c r="E13" s="25"/>
      <c r="F13" s="26"/>
      <c r="G13" s="25"/>
      <c r="H13" s="26"/>
      <c r="I13" s="25"/>
      <c r="J13" s="27"/>
      <c r="K13" s="25"/>
    </row>
    <row r="14" spans="1:14" ht="14.1" customHeight="1">
      <c r="A14" s="8"/>
      <c r="B14" s="15"/>
      <c r="C14" s="28" t="s">
        <v>12</v>
      </c>
      <c r="D14" s="15"/>
      <c r="E14" s="26" t="s">
        <v>6</v>
      </c>
      <c r="F14" s="26"/>
      <c r="G14" s="26"/>
      <c r="H14" s="26"/>
      <c r="I14" s="26"/>
      <c r="J14" s="26"/>
      <c r="K14" s="26"/>
    </row>
    <row r="15" spans="1:14" ht="17.100000000000001" customHeight="1">
      <c r="A15" s="29" t="s">
        <v>13</v>
      </c>
      <c r="B15" s="15"/>
      <c r="C15" s="28" t="s">
        <v>12</v>
      </c>
      <c r="D15" s="28"/>
      <c r="E15" s="26" t="s">
        <v>6</v>
      </c>
      <c r="F15" s="26"/>
      <c r="G15" s="26"/>
      <c r="H15" s="26"/>
      <c r="I15" s="26" t="s">
        <v>6</v>
      </c>
      <c r="J15" s="26"/>
      <c r="K15" s="26" t="s">
        <v>6</v>
      </c>
    </row>
    <row r="16" spans="1:14" ht="17.100000000000001" customHeight="1">
      <c r="A16" s="8"/>
      <c r="B16" s="28" t="s">
        <v>14</v>
      </c>
      <c r="C16" s="30"/>
      <c r="D16" s="28" t="s">
        <v>6</v>
      </c>
      <c r="E16" s="1356">
        <f>ROUND(SUM(G16+I16),0)</f>
        <v>14006112</v>
      </c>
      <c r="F16" s="26"/>
      <c r="G16" s="31">
        <v>136525</v>
      </c>
      <c r="H16" s="26"/>
      <c r="I16" s="1254">
        <v>13869587</v>
      </c>
      <c r="J16" s="32"/>
      <c r="K16" s="1254">
        <v>13359320</v>
      </c>
      <c r="M16" s="33"/>
      <c r="N16" s="33"/>
    </row>
    <row r="17" spans="1:14" ht="17.100000000000001" customHeight="1">
      <c r="A17" s="8"/>
      <c r="B17" s="28" t="s">
        <v>15</v>
      </c>
      <c r="C17" s="30"/>
      <c r="D17" s="15" t="s">
        <v>6</v>
      </c>
      <c r="E17" s="1356">
        <f t="shared" ref="E17:E23" si="0">ROUND(SUM(G17+I17),0)</f>
        <v>127004</v>
      </c>
      <c r="F17" s="26"/>
      <c r="G17" s="34">
        <v>0</v>
      </c>
      <c r="H17" s="26"/>
      <c r="I17" s="31">
        <v>127004</v>
      </c>
      <c r="J17" s="32"/>
      <c r="K17" s="31">
        <v>126076</v>
      </c>
      <c r="M17" s="33"/>
      <c r="N17" s="33"/>
    </row>
    <row r="18" spans="1:14" ht="17.100000000000001" customHeight="1">
      <c r="A18" s="8"/>
      <c r="B18" s="28" t="s">
        <v>16</v>
      </c>
      <c r="C18" s="30"/>
      <c r="D18" s="28" t="s">
        <v>6</v>
      </c>
      <c r="E18" s="1356">
        <f t="shared" si="0"/>
        <v>1244029</v>
      </c>
      <c r="F18" s="26"/>
      <c r="G18" s="31">
        <v>8799</v>
      </c>
      <c r="H18" s="26"/>
      <c r="I18" s="31">
        <v>1235230</v>
      </c>
      <c r="J18" s="32"/>
      <c r="K18" s="31">
        <v>1250612</v>
      </c>
      <c r="M18" s="33"/>
      <c r="N18" s="33"/>
    </row>
    <row r="19" spans="1:14" ht="17.100000000000001" customHeight="1">
      <c r="A19" s="8"/>
      <c r="B19" s="28" t="s">
        <v>2417</v>
      </c>
      <c r="C19" s="30"/>
      <c r="D19" s="28" t="s">
        <v>6</v>
      </c>
      <c r="E19" s="1356">
        <f t="shared" ref="E19" si="1">ROUND(SUM(G19+I19),0)</f>
        <v>584</v>
      </c>
      <c r="F19" s="26"/>
      <c r="G19" s="31">
        <v>0</v>
      </c>
      <c r="H19" s="26"/>
      <c r="I19" s="31">
        <v>584</v>
      </c>
      <c r="J19" s="32"/>
      <c r="K19" s="31">
        <v>11</v>
      </c>
      <c r="M19" s="33"/>
      <c r="N19" s="33"/>
    </row>
    <row r="20" spans="1:14" ht="17.100000000000001" customHeight="1">
      <c r="A20" s="8"/>
      <c r="B20" s="28" t="s">
        <v>17</v>
      </c>
      <c r="C20" s="30"/>
      <c r="D20" s="28" t="s">
        <v>6</v>
      </c>
      <c r="E20" s="1356">
        <f t="shared" si="0"/>
        <v>532298</v>
      </c>
      <c r="F20" s="26"/>
      <c r="G20" s="35">
        <v>13283</v>
      </c>
      <c r="H20" s="26"/>
      <c r="I20" s="31">
        <v>519015</v>
      </c>
      <c r="J20" s="32"/>
      <c r="K20" s="31">
        <v>503068</v>
      </c>
      <c r="M20" s="33"/>
      <c r="N20" s="33"/>
    </row>
    <row r="21" spans="1:14" ht="17.100000000000001" customHeight="1">
      <c r="A21" s="8"/>
      <c r="B21" s="28" t="s">
        <v>18</v>
      </c>
      <c r="C21" s="30"/>
      <c r="D21" s="28" t="s">
        <v>6</v>
      </c>
      <c r="E21" s="1356">
        <f t="shared" si="0"/>
        <v>257702</v>
      </c>
      <c r="F21" s="26"/>
      <c r="G21" s="35">
        <v>24</v>
      </c>
      <c r="H21" s="26"/>
      <c r="I21" s="31">
        <v>257678</v>
      </c>
      <c r="J21" s="32"/>
      <c r="K21" s="31">
        <v>254548</v>
      </c>
      <c r="M21" s="33"/>
      <c r="N21" s="33"/>
    </row>
    <row r="22" spans="1:14" ht="17.100000000000001" customHeight="1">
      <c r="A22" s="8"/>
      <c r="B22" s="36" t="s">
        <v>19</v>
      </c>
      <c r="C22" s="30"/>
      <c r="D22" s="15" t="s">
        <v>6</v>
      </c>
      <c r="E22" s="1356">
        <f t="shared" si="0"/>
        <v>140138</v>
      </c>
      <c r="F22" s="26"/>
      <c r="G22" s="35">
        <v>1442</v>
      </c>
      <c r="H22" s="26"/>
      <c r="I22" s="31">
        <v>138696</v>
      </c>
      <c r="J22" s="32"/>
      <c r="K22" s="31">
        <v>158562</v>
      </c>
      <c r="M22" s="33"/>
      <c r="N22" s="33"/>
    </row>
    <row r="23" spans="1:14" ht="17.100000000000001" customHeight="1">
      <c r="A23" s="8"/>
      <c r="B23" s="37" t="s">
        <v>20</v>
      </c>
      <c r="C23" s="30"/>
      <c r="D23" s="28" t="s">
        <v>6</v>
      </c>
      <c r="E23" s="1356">
        <f t="shared" si="0"/>
        <v>64074</v>
      </c>
      <c r="F23" s="26"/>
      <c r="G23" s="38">
        <v>38</v>
      </c>
      <c r="H23" s="26"/>
      <c r="I23" s="31">
        <v>64036</v>
      </c>
      <c r="J23" s="39"/>
      <c r="K23" s="31">
        <v>73146</v>
      </c>
      <c r="M23" s="33"/>
      <c r="N23" s="33"/>
    </row>
    <row r="24" spans="1:14" ht="20.100000000000001" customHeight="1">
      <c r="A24" s="8"/>
      <c r="B24" s="29" t="s">
        <v>21</v>
      </c>
      <c r="C24" s="40"/>
      <c r="D24" s="28" t="s">
        <v>6</v>
      </c>
      <c r="E24" s="1916">
        <f>ROUND(SUM(E16:E23),0)</f>
        <v>16371941</v>
      </c>
      <c r="F24" s="1545"/>
      <c r="G24" s="1916">
        <f>ROUND(SUM(G16:G23),0)</f>
        <v>160111</v>
      </c>
      <c r="H24" s="42"/>
      <c r="I24" s="1916">
        <f>ROUND(SUM(I16:I23),0)</f>
        <v>16211830</v>
      </c>
      <c r="J24" s="43"/>
      <c r="K24" s="41">
        <f>ROUND(SUM(K16:K23),0)</f>
        <v>15725343</v>
      </c>
    </row>
    <row r="25" spans="1:14" ht="9.75" customHeight="1">
      <c r="A25" s="8"/>
      <c r="B25" s="15"/>
      <c r="C25" s="15"/>
      <c r="D25" s="15"/>
      <c r="E25" s="25"/>
      <c r="F25" s="26"/>
      <c r="G25" s="25"/>
      <c r="H25" s="26"/>
      <c r="I25" s="25"/>
      <c r="J25" s="27"/>
      <c r="K25" s="25"/>
    </row>
    <row r="26" spans="1:14" ht="14.1" customHeight="1">
      <c r="A26" s="8"/>
      <c r="B26" s="15"/>
      <c r="C26" s="28" t="s">
        <v>12</v>
      </c>
      <c r="D26" s="15"/>
      <c r="E26" s="26"/>
      <c r="F26" s="26"/>
      <c r="G26" s="26"/>
      <c r="H26" s="26"/>
      <c r="I26" s="26" t="s">
        <v>6</v>
      </c>
      <c r="J26" s="26"/>
      <c r="K26" s="26" t="s">
        <v>6</v>
      </c>
    </row>
    <row r="27" spans="1:14" ht="17.100000000000001" customHeight="1">
      <c r="A27" s="29" t="s">
        <v>22</v>
      </c>
      <c r="B27" s="15"/>
      <c r="C27" s="28" t="s">
        <v>12</v>
      </c>
      <c r="D27" s="28"/>
      <c r="E27" s="26"/>
      <c r="F27" s="26"/>
      <c r="G27" s="26"/>
      <c r="H27" s="26"/>
      <c r="I27" s="26"/>
      <c r="J27" s="26"/>
      <c r="K27" s="26"/>
    </row>
    <row r="28" spans="1:14" ht="17.100000000000001" customHeight="1">
      <c r="A28" s="8"/>
      <c r="B28" s="28" t="s">
        <v>23</v>
      </c>
      <c r="C28" s="30"/>
      <c r="D28" s="28" t="s">
        <v>6</v>
      </c>
      <c r="E28" s="1356">
        <f>ROUND(SUM(G28+I28),0)</f>
        <v>4543463</v>
      </c>
      <c r="F28" s="26"/>
      <c r="G28" s="31">
        <v>1377879</v>
      </c>
      <c r="H28" s="26"/>
      <c r="I28" s="31">
        <v>3165584</v>
      </c>
      <c r="J28" s="32"/>
      <c r="K28" s="31">
        <v>4527319</v>
      </c>
      <c r="M28" s="33"/>
      <c r="N28" s="33"/>
    </row>
    <row r="29" spans="1:14" ht="17.100000000000001" customHeight="1">
      <c r="A29" s="8"/>
      <c r="B29" s="28" t="s">
        <v>24</v>
      </c>
      <c r="C29" s="30"/>
      <c r="D29" s="28" t="s">
        <v>6</v>
      </c>
      <c r="E29" s="1356">
        <f t="shared" ref="E29:E33" si="2">ROUND(SUM(G29+I29),0)</f>
        <v>727539</v>
      </c>
      <c r="F29" s="26"/>
      <c r="G29" s="31">
        <v>7204</v>
      </c>
      <c r="H29" s="26"/>
      <c r="I29" s="31">
        <v>720335</v>
      </c>
      <c r="J29" s="32"/>
      <c r="K29" s="31">
        <v>773852</v>
      </c>
      <c r="M29" s="33"/>
      <c r="N29" s="33"/>
    </row>
    <row r="30" spans="1:14" ht="17.100000000000001" customHeight="1">
      <c r="A30" s="8"/>
      <c r="B30" s="28" t="s">
        <v>25</v>
      </c>
      <c r="C30" s="30"/>
      <c r="D30" s="28" t="s">
        <v>6</v>
      </c>
      <c r="E30" s="1356">
        <f t="shared" si="2"/>
        <v>1612190</v>
      </c>
      <c r="F30" s="26"/>
      <c r="G30" s="31">
        <v>32545</v>
      </c>
      <c r="H30" s="26"/>
      <c r="I30" s="31">
        <v>1579645</v>
      </c>
      <c r="J30" s="32"/>
      <c r="K30" s="31">
        <v>1580071</v>
      </c>
      <c r="M30" s="33"/>
      <c r="N30" s="33"/>
    </row>
    <row r="31" spans="1:14" ht="17.100000000000001" customHeight="1">
      <c r="A31" s="8"/>
      <c r="B31" s="28" t="s">
        <v>26</v>
      </c>
      <c r="C31" s="30"/>
      <c r="D31" s="28" t="s">
        <v>6</v>
      </c>
      <c r="E31" s="1356">
        <f t="shared" si="2"/>
        <v>410519</v>
      </c>
      <c r="F31" s="26"/>
      <c r="G31" s="31">
        <v>20859</v>
      </c>
      <c r="H31" s="26"/>
      <c r="I31" s="31">
        <v>389660</v>
      </c>
      <c r="J31" s="32"/>
      <c r="K31" s="31">
        <v>-121350</v>
      </c>
      <c r="M31" s="33"/>
      <c r="N31" s="33"/>
    </row>
    <row r="32" spans="1:14" ht="17.100000000000001" customHeight="1">
      <c r="A32" s="8"/>
      <c r="B32" s="28" t="s">
        <v>27</v>
      </c>
      <c r="C32" s="30"/>
      <c r="D32" s="28" t="s">
        <v>6</v>
      </c>
      <c r="E32" s="1356">
        <f t="shared" si="2"/>
        <v>1150012</v>
      </c>
      <c r="F32" s="26"/>
      <c r="G32" s="35">
        <v>26327</v>
      </c>
      <c r="H32" s="26"/>
      <c r="I32" s="31">
        <v>1123685</v>
      </c>
      <c r="J32" s="32"/>
      <c r="K32" s="31">
        <v>1123851</v>
      </c>
      <c r="M32" s="33"/>
      <c r="N32" s="33"/>
    </row>
    <row r="33" spans="1:14" ht="17.100000000000001" customHeight="1">
      <c r="A33" s="8"/>
      <c r="B33" s="28" t="s">
        <v>28</v>
      </c>
      <c r="C33" s="30"/>
      <c r="D33" s="15" t="s">
        <v>6</v>
      </c>
      <c r="E33" s="1356">
        <f t="shared" si="2"/>
        <v>0</v>
      </c>
      <c r="F33" s="26"/>
      <c r="G33" s="34">
        <v>0</v>
      </c>
      <c r="H33" s="26"/>
      <c r="I33" s="31">
        <v>0</v>
      </c>
      <c r="J33" s="39"/>
      <c r="K33" s="31">
        <v>0</v>
      </c>
      <c r="M33" s="33"/>
      <c r="N33" s="33"/>
    </row>
    <row r="34" spans="1:14" ht="20.100000000000001" customHeight="1">
      <c r="A34" s="8"/>
      <c r="B34" s="29" t="s">
        <v>29</v>
      </c>
      <c r="C34" s="40"/>
      <c r="D34" s="28" t="s">
        <v>6</v>
      </c>
      <c r="E34" s="1916">
        <f>ROUND(SUM(E28:E33),0)</f>
        <v>8443723</v>
      </c>
      <c r="F34" s="42"/>
      <c r="G34" s="1916">
        <f>ROUND(SUM(G28:G33),0)</f>
        <v>1464814</v>
      </c>
      <c r="H34" s="42"/>
      <c r="I34" s="1916">
        <f>ROUND(SUM(I27:I33),0)</f>
        <v>6978909</v>
      </c>
      <c r="J34" s="43"/>
      <c r="K34" s="41">
        <f>ROUND(SUM(K28:K33),0)</f>
        <v>7883743</v>
      </c>
    </row>
    <row r="35" spans="1:14" ht="9.75" customHeight="1">
      <c r="A35" s="8"/>
      <c r="B35" s="15"/>
      <c r="C35" s="28" t="s">
        <v>12</v>
      </c>
      <c r="D35" s="15"/>
      <c r="E35" s="1917"/>
      <c r="F35" s="26"/>
      <c r="G35" s="25"/>
      <c r="H35" s="26"/>
      <c r="I35" s="1917"/>
      <c r="J35" s="27"/>
      <c r="K35" s="25"/>
    </row>
    <row r="36" spans="1:14" ht="14.1" customHeight="1">
      <c r="A36" s="8"/>
      <c r="B36" s="15"/>
      <c r="C36" s="28" t="s">
        <v>12</v>
      </c>
      <c r="D36" s="28"/>
      <c r="E36" s="1356"/>
      <c r="F36" s="26"/>
      <c r="G36" s="26"/>
      <c r="H36" s="26"/>
      <c r="I36" s="1356"/>
      <c r="J36" s="26"/>
      <c r="K36" s="26"/>
    </row>
    <row r="37" spans="1:14" ht="17.100000000000001" customHeight="1">
      <c r="A37" s="29" t="s">
        <v>30</v>
      </c>
      <c r="B37" s="15"/>
      <c r="C37" s="28" t="s">
        <v>12</v>
      </c>
      <c r="D37" s="15"/>
      <c r="E37" s="1356"/>
      <c r="F37" s="26"/>
      <c r="G37" s="26"/>
      <c r="H37" s="26"/>
      <c r="I37" s="1356"/>
      <c r="J37" s="26"/>
      <c r="K37" s="26"/>
    </row>
    <row r="38" spans="1:14" ht="17.100000000000001" customHeight="1">
      <c r="A38" s="8"/>
      <c r="B38" s="28" t="s">
        <v>31</v>
      </c>
      <c r="C38" s="30"/>
      <c r="D38" s="28" t="s">
        <v>6</v>
      </c>
      <c r="E38" s="1356">
        <f>ROUND(SUM(G38+I38),0)</f>
        <v>63</v>
      </c>
      <c r="F38" s="26"/>
      <c r="G38" s="31">
        <v>0</v>
      </c>
      <c r="H38" s="26"/>
      <c r="I38" s="31">
        <v>63</v>
      </c>
      <c r="J38" s="39"/>
      <c r="K38" s="31">
        <v>10</v>
      </c>
      <c r="M38" s="33"/>
      <c r="N38" s="44"/>
    </row>
    <row r="39" spans="1:14" ht="17.100000000000001" customHeight="1">
      <c r="A39" s="8"/>
      <c r="B39" s="28" t="s">
        <v>32</v>
      </c>
      <c r="C39" s="30"/>
      <c r="D39" s="28" t="s">
        <v>6</v>
      </c>
      <c r="E39" s="1356">
        <f t="shared" ref="E39:E43" si="3">ROUND(SUM(G39+I39),0)</f>
        <v>1170588</v>
      </c>
      <c r="F39" s="26"/>
      <c r="G39" s="31">
        <v>79699</v>
      </c>
      <c r="H39" s="26"/>
      <c r="I39" s="31">
        <v>1090889</v>
      </c>
      <c r="J39" s="32"/>
      <c r="K39" s="31">
        <v>1520792</v>
      </c>
      <c r="M39" s="33"/>
      <c r="N39" s="44"/>
    </row>
    <row r="40" spans="1:14" ht="16.5" customHeight="1">
      <c r="A40" s="8"/>
      <c r="B40" s="28" t="s">
        <v>33</v>
      </c>
      <c r="C40" s="30"/>
      <c r="D40" s="28" t="s">
        <v>6</v>
      </c>
      <c r="E40" s="1356">
        <f t="shared" si="3"/>
        <v>15755</v>
      </c>
      <c r="F40" s="26"/>
      <c r="G40" s="31">
        <v>0</v>
      </c>
      <c r="H40" s="26"/>
      <c r="I40" s="31">
        <v>15755</v>
      </c>
      <c r="J40" s="32"/>
      <c r="K40" s="31">
        <v>17182</v>
      </c>
      <c r="M40" s="33"/>
      <c r="N40" s="44"/>
    </row>
    <row r="41" spans="1:14" ht="17.100000000000001" customHeight="1">
      <c r="A41" s="8"/>
      <c r="B41" s="36" t="s">
        <v>34</v>
      </c>
      <c r="C41" s="30"/>
      <c r="D41" s="28" t="s">
        <v>6</v>
      </c>
      <c r="E41" s="1356">
        <f t="shared" si="3"/>
        <v>1126700</v>
      </c>
      <c r="F41" s="26"/>
      <c r="G41" s="31">
        <v>331</v>
      </c>
      <c r="H41" s="26"/>
      <c r="I41" s="31">
        <v>1126369</v>
      </c>
      <c r="J41" s="32"/>
      <c r="K41" s="31">
        <v>1163060</v>
      </c>
      <c r="M41" s="33"/>
      <c r="N41" s="44"/>
    </row>
    <row r="42" spans="1:14" ht="17.100000000000001" customHeight="1">
      <c r="A42" s="8"/>
      <c r="B42" s="28" t="s">
        <v>2290</v>
      </c>
      <c r="C42" s="30"/>
      <c r="D42" s="28" t="s">
        <v>6</v>
      </c>
      <c r="E42" s="1356">
        <f t="shared" si="3"/>
        <v>2914</v>
      </c>
      <c r="F42" s="26"/>
      <c r="G42" s="31">
        <v>0</v>
      </c>
      <c r="H42" s="26"/>
      <c r="I42" s="31">
        <v>2914</v>
      </c>
      <c r="J42" s="39"/>
      <c r="K42" s="31">
        <v>1425</v>
      </c>
      <c r="L42" s="45"/>
      <c r="M42" s="33"/>
      <c r="N42" s="44"/>
    </row>
    <row r="43" spans="1:14" ht="17.100000000000001" customHeight="1">
      <c r="A43" s="8"/>
      <c r="B43" s="28" t="s">
        <v>35</v>
      </c>
      <c r="C43" s="30"/>
      <c r="D43" s="28" t="s">
        <v>6</v>
      </c>
      <c r="E43" s="1356">
        <f t="shared" si="3"/>
        <v>1400211</v>
      </c>
      <c r="F43" s="26"/>
      <c r="G43" s="31">
        <v>19965</v>
      </c>
      <c r="H43" s="26"/>
      <c r="I43" s="31">
        <v>1380246</v>
      </c>
      <c r="J43" s="39"/>
      <c r="K43" s="31">
        <v>1306235</v>
      </c>
      <c r="L43" s="45"/>
      <c r="M43" s="33"/>
      <c r="N43" s="44"/>
    </row>
    <row r="44" spans="1:14" ht="20.100000000000001" customHeight="1">
      <c r="A44" s="8"/>
      <c r="B44" s="29" t="s">
        <v>36</v>
      </c>
      <c r="C44" s="40"/>
      <c r="D44" s="28" t="s">
        <v>6</v>
      </c>
      <c r="E44" s="1916">
        <f>ROUND(SUM(E38:E43),0)</f>
        <v>3716231</v>
      </c>
      <c r="F44" s="42"/>
      <c r="G44" s="1916">
        <f>ROUND(SUM(G38:G43),0)</f>
        <v>99995</v>
      </c>
      <c r="H44" s="42"/>
      <c r="I44" s="1916">
        <f>ROUND(SUM(I38:I43),0)</f>
        <v>3616236</v>
      </c>
      <c r="J44" s="43"/>
      <c r="K44" s="41">
        <f>ROUND(SUM(K38:K43),0)</f>
        <v>4008704</v>
      </c>
    </row>
    <row r="45" spans="1:14" s="46" customFormat="1" ht="27" customHeight="1" thickBot="1">
      <c r="A45" s="1767" t="s">
        <v>37</v>
      </c>
      <c r="C45" s="47"/>
      <c r="D45" s="48" t="s">
        <v>6</v>
      </c>
      <c r="E45" s="49">
        <f>ROUND(SUM(E12)+SUM(E24)+SUM(E34)+SUM(E44),0)</f>
        <v>84198528</v>
      </c>
      <c r="F45" s="19"/>
      <c r="G45" s="49">
        <f>ROUND(SUM(G12)+SUM(G24)+SUM(G34)+SUM(G44),0)</f>
        <v>9825609</v>
      </c>
      <c r="H45" s="19"/>
      <c r="I45" s="49">
        <f>ROUND(SUM(I12)+SUM(I24)+SUM(I34)+SUM(I44),0)</f>
        <v>74372919</v>
      </c>
      <c r="J45" s="23"/>
      <c r="K45" s="49">
        <f>ROUND(SUM(K12)+SUM(K24)+SUM(K34)+SUM(K44),0)</f>
        <v>74673073</v>
      </c>
    </row>
    <row r="46" spans="1:14" ht="17.100000000000001" customHeight="1" thickTop="1">
      <c r="A46" s="50"/>
      <c r="B46" s="51"/>
      <c r="C46" s="51"/>
      <c r="D46" s="51"/>
      <c r="E46" s="52"/>
      <c r="F46" s="51"/>
      <c r="G46" s="52"/>
      <c r="H46" s="51"/>
      <c r="I46" s="52"/>
      <c r="J46" s="53"/>
      <c r="K46" s="52"/>
    </row>
    <row r="47" spans="1:14" s="58" customFormat="1" ht="16.5" customHeight="1">
      <c r="A47" s="54"/>
      <c r="B47" s="55"/>
      <c r="C47" s="56"/>
      <c r="D47" s="56"/>
      <c r="E47" s="56"/>
      <c r="F47" s="56"/>
      <c r="G47" s="56"/>
      <c r="H47" s="56"/>
      <c r="I47" s="56"/>
      <c r="J47" s="56"/>
      <c r="K47" s="57"/>
    </row>
    <row r="48" spans="1:14" s="58" customFormat="1" ht="15" customHeight="1">
      <c r="A48" s="59"/>
      <c r="B48" s="55"/>
      <c r="C48" s="56"/>
      <c r="D48" s="56"/>
      <c r="E48" s="56"/>
      <c r="F48" s="56"/>
      <c r="G48" s="56"/>
      <c r="H48" s="56"/>
      <c r="I48" s="60"/>
      <c r="J48" s="60"/>
    </row>
    <row r="49" spans="1:10" ht="17.100000000000001" customHeight="1">
      <c r="A49" s="50"/>
      <c r="B49" s="51"/>
      <c r="C49" s="51"/>
      <c r="D49" s="51"/>
      <c r="E49" s="51"/>
      <c r="F49" s="51"/>
      <c r="G49" s="51"/>
      <c r="H49" s="51"/>
      <c r="I49" s="53"/>
      <c r="J49" s="53"/>
    </row>
    <row r="50" spans="1:10" ht="17.100000000000001" customHeight="1">
      <c r="A50" s="50"/>
      <c r="B50" s="50"/>
      <c r="C50" s="50"/>
      <c r="D50" s="50"/>
      <c r="E50" s="50"/>
      <c r="F50" s="50"/>
      <c r="G50" s="61"/>
      <c r="H50" s="61"/>
      <c r="I50" s="61"/>
      <c r="J50" s="61"/>
    </row>
    <row r="51" spans="1:10" ht="17.100000000000001" customHeight="1">
      <c r="A51" s="50"/>
      <c r="B51" s="50"/>
      <c r="C51" s="50"/>
      <c r="D51" s="50"/>
      <c r="E51" s="50"/>
      <c r="F51" s="50"/>
      <c r="G51" s="61"/>
      <c r="H51" s="61"/>
      <c r="I51" s="61"/>
      <c r="J51" s="61"/>
    </row>
    <row r="52" spans="1:10" ht="17.100000000000001" customHeight="1">
      <c r="A52" s="50"/>
      <c r="B52" s="50"/>
      <c r="C52" s="50"/>
      <c r="D52" s="50"/>
      <c r="E52" s="50"/>
      <c r="F52" s="50"/>
      <c r="G52" s="61"/>
      <c r="H52" s="61"/>
      <c r="I52" s="61"/>
      <c r="J52" s="61"/>
    </row>
    <row r="53" spans="1:10" ht="17.399999999999999">
      <c r="A53" s="50"/>
      <c r="B53" s="50"/>
      <c r="C53" s="50"/>
      <c r="D53" s="50"/>
      <c r="E53" s="50"/>
      <c r="F53" s="50"/>
      <c r="G53" s="50"/>
      <c r="H53" s="50"/>
      <c r="I53" s="50"/>
      <c r="J53" s="50"/>
    </row>
    <row r="54" spans="1:10" ht="17.399999999999999">
      <c r="A54" s="50"/>
      <c r="B54" s="50"/>
      <c r="C54" s="50"/>
      <c r="D54" s="50"/>
      <c r="E54" s="50"/>
      <c r="F54" s="50"/>
      <c r="G54" s="50"/>
      <c r="H54" s="50"/>
      <c r="I54" s="50"/>
      <c r="J54" s="50"/>
    </row>
    <row r="55" spans="1:10" ht="17.399999999999999">
      <c r="A55" s="50"/>
      <c r="B55" s="50"/>
      <c r="C55" s="50"/>
      <c r="D55" s="50"/>
      <c r="E55" s="51"/>
      <c r="F55" s="51"/>
      <c r="G55" s="51"/>
      <c r="H55" s="51"/>
      <c r="I55" s="51"/>
      <c r="J55" s="51"/>
    </row>
    <row r="56" spans="1:10" ht="17.399999999999999">
      <c r="A56" s="50"/>
      <c r="E56" s="62"/>
      <c r="F56" s="62"/>
      <c r="G56" s="62"/>
      <c r="H56" s="62"/>
      <c r="I56" s="62"/>
      <c r="J56" s="62"/>
    </row>
    <row r="57" spans="1:10" ht="17.399999999999999">
      <c r="A57" s="50"/>
      <c r="E57" s="62"/>
      <c r="F57" s="62"/>
      <c r="G57" s="62"/>
      <c r="H57" s="62"/>
      <c r="I57" s="62"/>
      <c r="J57" s="62"/>
    </row>
    <row r="58" spans="1:10" ht="17.399999999999999">
      <c r="A58" s="50"/>
      <c r="E58" s="63"/>
      <c r="G58" s="63"/>
      <c r="I58" s="63"/>
      <c r="J58" s="63"/>
    </row>
    <row r="59" spans="1:10" ht="17.399999999999999">
      <c r="A59" s="50"/>
      <c r="E59" s="63"/>
      <c r="G59" s="63"/>
      <c r="I59" s="63"/>
      <c r="J59" s="63"/>
    </row>
    <row r="60" spans="1:10" ht="17.399999999999999">
      <c r="A60" s="50"/>
      <c r="E60" s="63"/>
      <c r="G60" s="63"/>
    </row>
    <row r="61" spans="1:10" ht="17.399999999999999">
      <c r="A61" s="50"/>
      <c r="E61" s="63"/>
      <c r="G61" s="63"/>
    </row>
    <row r="62" spans="1:10" ht="17.399999999999999">
      <c r="A62" s="50"/>
      <c r="E62" s="63"/>
      <c r="G62" s="63"/>
    </row>
    <row r="63" spans="1:10">
      <c r="E63" s="63"/>
      <c r="G63" s="63"/>
    </row>
    <row r="64" spans="1:10">
      <c r="E64" s="63"/>
      <c r="G64" s="63"/>
    </row>
    <row r="66" spans="5:7">
      <c r="E66" s="63"/>
      <c r="G66" s="63"/>
    </row>
    <row r="67" spans="5:7">
      <c r="E67" s="63"/>
      <c r="G67" s="63"/>
    </row>
    <row r="68" spans="5:7">
      <c r="E68" s="63"/>
      <c r="G68" s="63"/>
    </row>
    <row r="69" spans="5:7">
      <c r="E69" s="63"/>
      <c r="G69" s="63"/>
    </row>
    <row r="70" spans="5:7">
      <c r="E70" s="63"/>
      <c r="G70" s="63"/>
    </row>
    <row r="71" spans="5:7">
      <c r="E71" s="63"/>
      <c r="G71" s="63"/>
    </row>
    <row r="72" spans="5:7">
      <c r="E72" s="63"/>
      <c r="G72" s="63"/>
    </row>
    <row r="73" spans="5:7">
      <c r="E73" s="63"/>
      <c r="G73" s="63"/>
    </row>
    <row r="74" spans="5:7">
      <c r="E74" s="63"/>
      <c r="G74" s="63"/>
    </row>
    <row r="75" spans="5:7">
      <c r="E75" s="63"/>
      <c r="G75" s="63"/>
    </row>
    <row r="76" spans="5:7">
      <c r="E76" s="63"/>
      <c r="G76" s="63"/>
    </row>
    <row r="77" spans="5:7">
      <c r="E77" s="63"/>
      <c r="G77" s="63"/>
    </row>
    <row r="78" spans="5:7">
      <c r="E78" s="63"/>
      <c r="G78" s="63"/>
    </row>
    <row r="79" spans="5:7">
      <c r="E79" s="63"/>
      <c r="G79" s="63"/>
    </row>
    <row r="80" spans="5:7">
      <c r="E80" s="63"/>
      <c r="G80" s="63"/>
    </row>
    <row r="81" spans="5:7">
      <c r="E81" s="63"/>
      <c r="G81" s="63"/>
    </row>
    <row r="82" spans="5:7">
      <c r="E82" s="63"/>
      <c r="G82" s="63"/>
    </row>
    <row r="83" spans="5:7">
      <c r="E83" s="63"/>
      <c r="G83" s="63"/>
    </row>
    <row r="84" spans="5:7">
      <c r="E84" s="63"/>
      <c r="G84" s="63"/>
    </row>
    <row r="85" spans="5:7">
      <c r="E85" s="63"/>
      <c r="G85" s="63"/>
    </row>
    <row r="86" spans="5:7">
      <c r="E86" s="63"/>
      <c r="G86" s="63"/>
    </row>
    <row r="87" spans="5:7">
      <c r="E87" s="63"/>
      <c r="G87" s="63"/>
    </row>
    <row r="88" spans="5:7">
      <c r="E88" s="63"/>
      <c r="G88" s="63"/>
    </row>
    <row r="89" spans="5:7">
      <c r="E89" s="63"/>
      <c r="G89" s="63"/>
    </row>
    <row r="90" spans="5:7">
      <c r="E90" s="63"/>
      <c r="G90" s="63"/>
    </row>
    <row r="91" spans="5:7">
      <c r="E91" s="63"/>
      <c r="G91" s="63"/>
    </row>
    <row r="92" spans="5:7">
      <c r="E92" s="63"/>
      <c r="G92" s="63"/>
    </row>
    <row r="93" spans="5:7">
      <c r="E93" s="63"/>
      <c r="G93" s="63"/>
    </row>
    <row r="94" spans="5:7">
      <c r="E94" s="63"/>
      <c r="G94" s="63"/>
    </row>
    <row r="95" spans="5:7">
      <c r="E95" s="63"/>
      <c r="G95" s="63"/>
    </row>
  </sheetData>
  <mergeCells count="1">
    <mergeCell ref="I9:K9"/>
  </mergeCells>
  <pageMargins left="0.6" right="0.5" top="1" bottom="0.25" header="0" footer="0.25"/>
  <pageSetup scale="63" orientation="landscape" r:id="rId1"/>
  <headerFooter scaleWithDoc="0">
    <oddFooter>&amp;R&amp;8 65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
  <sheetViews>
    <sheetView showGridLines="0" zoomScale="70" zoomScaleNormal="70" workbookViewId="0"/>
  </sheetViews>
  <sheetFormatPr defaultColWidth="8.90625" defaultRowHeight="15"/>
  <cols>
    <col min="1" max="1" width="50.90625" style="1474" customWidth="1"/>
    <col min="2" max="2" width="2" style="1474" customWidth="1"/>
    <col min="3" max="3" width="15.453125" style="1474" customWidth="1"/>
    <col min="4" max="4" width="2" style="1474" customWidth="1"/>
    <col min="5" max="5" width="15.81640625" style="1474" customWidth="1"/>
    <col min="6" max="6" width="2" style="1474" customWidth="1"/>
    <col min="7" max="7" width="15" style="1474" customWidth="1"/>
    <col min="8" max="8" width="2" style="1474" bestFit="1" customWidth="1"/>
    <col min="9" max="9" width="14.6328125" style="1474" customWidth="1"/>
    <col min="10" max="10" width="2" style="1474" customWidth="1"/>
    <col min="11" max="11" width="14.54296875" style="1474" customWidth="1"/>
    <col min="12" max="12" width="2" style="1474" customWidth="1"/>
    <col min="13" max="13" width="15.453125" style="1474" customWidth="1"/>
    <col min="14" max="14" width="1.453125" style="1474" customWidth="1"/>
    <col min="15" max="15" width="15.90625" style="1474" customWidth="1"/>
    <col min="16" max="16" width="2" style="1474" customWidth="1"/>
    <col min="17" max="17" width="13.08984375" style="1474" customWidth="1"/>
    <col min="18" max="18" width="2" style="1474" customWidth="1"/>
    <col min="19" max="19" width="14.08984375" style="1474" customWidth="1"/>
    <col min="20" max="16384" width="8.90625" style="1474"/>
  </cols>
  <sheetData>
    <row r="1" spans="1:28">
      <c r="A1" s="1472" t="s">
        <v>1343</v>
      </c>
    </row>
    <row r="3" spans="1:28" ht="21.6">
      <c r="A3" s="1473" t="s">
        <v>0</v>
      </c>
    </row>
    <row r="4" spans="1:28" ht="21.6">
      <c r="A4" s="1473" t="s">
        <v>1214</v>
      </c>
      <c r="E4" s="2050"/>
      <c r="S4" s="1475" t="s">
        <v>1202</v>
      </c>
    </row>
    <row r="5" spans="1:28" ht="21.6">
      <c r="A5" s="1473" t="s">
        <v>1846</v>
      </c>
    </row>
    <row r="6" spans="1:28" ht="15.6">
      <c r="A6" s="1476"/>
    </row>
    <row r="7" spans="1:28" ht="15.6">
      <c r="A7" s="1476"/>
    </row>
    <row r="8" spans="1:28" ht="15.6">
      <c r="A8" s="1607"/>
      <c r="B8" s="1607"/>
      <c r="C8" s="2340">
        <v>43190</v>
      </c>
      <c r="D8" s="2340"/>
      <c r="E8" s="2340"/>
      <c r="F8" s="2340"/>
      <c r="G8" s="2340"/>
      <c r="H8" s="1607"/>
      <c r="I8" s="2340">
        <v>43555</v>
      </c>
      <c r="J8" s="2340"/>
      <c r="K8" s="2340"/>
      <c r="L8" s="2340"/>
      <c r="M8" s="2340"/>
      <c r="N8" s="1615"/>
      <c r="O8" s="2340">
        <v>43921</v>
      </c>
      <c r="P8" s="2340"/>
      <c r="Q8" s="2340"/>
      <c r="R8" s="2340"/>
      <c r="S8" s="2340"/>
    </row>
    <row r="9" spans="1:28" ht="15.6">
      <c r="A9" s="1609" t="s">
        <v>535</v>
      </c>
      <c r="B9" s="1607"/>
      <c r="C9" s="1609" t="s">
        <v>531</v>
      </c>
      <c r="D9" s="1613"/>
      <c r="E9" s="1609" t="s">
        <v>1204</v>
      </c>
      <c r="F9" s="1613"/>
      <c r="G9" s="1609" t="s">
        <v>271</v>
      </c>
      <c r="H9" s="1607"/>
      <c r="I9" s="1609" t="s">
        <v>531</v>
      </c>
      <c r="J9" s="1613"/>
      <c r="K9" s="1609" t="s">
        <v>1204</v>
      </c>
      <c r="L9" s="1613"/>
      <c r="M9" s="1609" t="s">
        <v>271</v>
      </c>
      <c r="N9" s="1613"/>
      <c r="O9" s="1609" t="s">
        <v>531</v>
      </c>
      <c r="P9" s="1613"/>
      <c r="Q9" s="1609" t="s">
        <v>1204</v>
      </c>
      <c r="R9" s="1613"/>
      <c r="S9" s="1609" t="s">
        <v>271</v>
      </c>
    </row>
    <row r="10" spans="1:28">
      <c r="A10" s="1607"/>
      <c r="B10" s="1607"/>
      <c r="C10" s="1612"/>
      <c r="D10" s="1612"/>
      <c r="E10" s="1612"/>
      <c r="F10" s="1612"/>
      <c r="G10" s="1612"/>
      <c r="H10" s="1607"/>
      <c r="I10" s="1612"/>
      <c r="J10" s="1612"/>
      <c r="K10" s="1612"/>
      <c r="L10" s="1612"/>
      <c r="M10" s="1612"/>
      <c r="N10" s="1612"/>
      <c r="O10" s="1612"/>
      <c r="P10" s="1612"/>
      <c r="Q10" s="1612"/>
      <c r="R10" s="1612"/>
      <c r="S10" s="1612"/>
    </row>
    <row r="11" spans="1:28" ht="15.6">
      <c r="A11" s="1610" t="s">
        <v>539</v>
      </c>
      <c r="B11" s="1607"/>
      <c r="C11" s="1607"/>
      <c r="D11" s="1612"/>
      <c r="E11" s="1607"/>
      <c r="F11" s="1612"/>
      <c r="G11" s="1607"/>
      <c r="H11" s="1607"/>
      <c r="I11" s="1607"/>
      <c r="J11" s="1612"/>
      <c r="K11" s="1607"/>
      <c r="L11" s="1612"/>
      <c r="M11" s="1607"/>
      <c r="N11" s="1607"/>
      <c r="O11" s="1607"/>
      <c r="P11" s="1612"/>
      <c r="Q11" s="1607"/>
      <c r="R11" s="1612"/>
      <c r="S11" s="1607"/>
    </row>
    <row r="12" spans="1:28" ht="15.6">
      <c r="A12" s="1611" t="s">
        <v>1823</v>
      </c>
      <c r="B12" s="1608" t="s">
        <v>6</v>
      </c>
      <c r="C12" s="1683">
        <v>30464862</v>
      </c>
      <c r="D12" s="1680"/>
      <c r="E12" s="1683">
        <v>2377655</v>
      </c>
      <c r="F12" s="1680"/>
      <c r="G12" s="1683">
        <f>ROUND(SUM(C12:E12),0)</f>
        <v>32842517</v>
      </c>
      <c r="H12" s="1683"/>
      <c r="I12" s="1683">
        <v>15527176</v>
      </c>
      <c r="J12" s="1686"/>
      <c r="K12" s="1683">
        <v>1252386</v>
      </c>
      <c r="L12" s="1686"/>
      <c r="M12" s="1685">
        <f>ROUND(SUM(I12:K12),0)</f>
        <v>16779562</v>
      </c>
      <c r="N12" s="1683"/>
      <c r="O12" s="1683">
        <v>5501074</v>
      </c>
      <c r="P12" s="1691"/>
      <c r="Q12" s="1683">
        <v>755643</v>
      </c>
      <c r="R12" s="1691"/>
      <c r="S12" s="1695">
        <f>ROUND(SUM(O12:Q12),0)</f>
        <v>6256717</v>
      </c>
    </row>
    <row r="13" spans="1:28" ht="15.6">
      <c r="A13" s="1610" t="s">
        <v>540</v>
      </c>
      <c r="B13" s="1607"/>
      <c r="C13" s="1678"/>
      <c r="D13" s="1677"/>
      <c r="E13" s="1678"/>
      <c r="F13" s="1677"/>
      <c r="G13" s="1677"/>
      <c r="H13" s="1677"/>
      <c r="I13" s="1678"/>
      <c r="J13" s="1677"/>
      <c r="K13" s="1678"/>
      <c r="L13" s="1677"/>
      <c r="M13" s="1679"/>
      <c r="N13" s="1677"/>
      <c r="O13" s="1678"/>
      <c r="P13" s="1688"/>
      <c r="Q13" s="1678"/>
      <c r="R13" s="1688"/>
      <c r="S13" s="1688"/>
    </row>
    <row r="14" spans="1:28">
      <c r="A14" s="1608" t="s">
        <v>541</v>
      </c>
      <c r="B14" s="1608" t="s">
        <v>6</v>
      </c>
      <c r="C14" s="1751">
        <v>472507</v>
      </c>
      <c r="D14" s="1751"/>
      <c r="E14" s="1751">
        <v>72010</v>
      </c>
      <c r="F14" s="1751"/>
      <c r="G14" s="1751">
        <f t="shared" ref="G14:G50" si="0">ROUND(SUM(C14:E14),0)</f>
        <v>544517</v>
      </c>
      <c r="H14" s="1751"/>
      <c r="I14" s="1751">
        <v>490368</v>
      </c>
      <c r="J14" s="1751"/>
      <c r="K14" s="1751">
        <v>51606</v>
      </c>
      <c r="L14" s="1751"/>
      <c r="M14" s="1752">
        <f>ROUND(SUM(I14:K14),0)</f>
        <v>541974</v>
      </c>
      <c r="N14" s="1751"/>
      <c r="O14" s="1751">
        <v>509359</v>
      </c>
      <c r="P14" s="1755"/>
      <c r="Q14" s="1751">
        <v>30599</v>
      </c>
      <c r="R14" s="1755"/>
      <c r="S14" s="1755">
        <f>ROUND(SUM(O14:Q14),0)</f>
        <v>539958</v>
      </c>
      <c r="T14" s="1479"/>
      <c r="U14" s="1479"/>
      <c r="V14" s="1479"/>
      <c r="W14" s="1479"/>
      <c r="X14" s="1479"/>
      <c r="Y14" s="1479"/>
      <c r="Z14" s="1479"/>
      <c r="AA14" s="1479"/>
      <c r="AB14" s="1479"/>
    </row>
    <row r="15" spans="1:28">
      <c r="A15" s="1608" t="s">
        <v>542</v>
      </c>
      <c r="B15" s="1608" t="s">
        <v>6</v>
      </c>
      <c r="C15" s="1751">
        <v>0</v>
      </c>
      <c r="D15" s="1681"/>
      <c r="E15" s="1751">
        <v>0</v>
      </c>
      <c r="F15" s="1681"/>
      <c r="G15" s="1751">
        <f t="shared" si="0"/>
        <v>0</v>
      </c>
      <c r="H15" s="1681"/>
      <c r="I15" s="1751">
        <v>0</v>
      </c>
      <c r="J15" s="1752"/>
      <c r="K15" s="1751">
        <v>0</v>
      </c>
      <c r="L15" s="1752"/>
      <c r="M15" s="1752">
        <f t="shared" ref="M15:M18" si="1">ROUND(SUM(I15:K15),0)</f>
        <v>0</v>
      </c>
      <c r="N15" s="1681"/>
      <c r="O15" s="1751">
        <v>0</v>
      </c>
      <c r="P15" s="1756"/>
      <c r="Q15" s="1751">
        <v>0</v>
      </c>
      <c r="R15" s="1756"/>
      <c r="S15" s="1755">
        <f t="shared" ref="S15:S52" si="2">ROUND(SUM(O15:Q15),0)</f>
        <v>0</v>
      </c>
    </row>
    <row r="16" spans="1:28">
      <c r="A16" s="1608" t="s">
        <v>543</v>
      </c>
      <c r="B16" s="1608" t="s">
        <v>6</v>
      </c>
      <c r="C16" s="1751">
        <v>26962570</v>
      </c>
      <c r="D16" s="1753"/>
      <c r="E16" s="1751">
        <v>15272791</v>
      </c>
      <c r="F16" s="1753"/>
      <c r="G16" s="1751">
        <f t="shared" si="0"/>
        <v>42235361</v>
      </c>
      <c r="H16" s="1751"/>
      <c r="I16" s="1751">
        <v>25521933</v>
      </c>
      <c r="J16" s="1753"/>
      <c r="K16" s="1751">
        <v>14074480</v>
      </c>
      <c r="L16" s="1753"/>
      <c r="M16" s="1752">
        <f t="shared" si="1"/>
        <v>39596413</v>
      </c>
      <c r="N16" s="1751"/>
      <c r="O16" s="1751">
        <v>26517327</v>
      </c>
      <c r="P16" s="1757"/>
      <c r="Q16" s="1751">
        <v>12948879</v>
      </c>
      <c r="R16" s="1757"/>
      <c r="S16" s="1755">
        <f t="shared" si="2"/>
        <v>39466206</v>
      </c>
    </row>
    <row r="17" spans="1:19">
      <c r="A17" s="1608" t="s">
        <v>544</v>
      </c>
      <c r="B17" s="1608" t="s">
        <v>6</v>
      </c>
      <c r="C17" s="1751">
        <v>5338512</v>
      </c>
      <c r="D17" s="1753"/>
      <c r="E17" s="1751">
        <v>1174711</v>
      </c>
      <c r="F17" s="1753"/>
      <c r="G17" s="1751">
        <f t="shared" si="0"/>
        <v>6513223</v>
      </c>
      <c r="H17" s="1751"/>
      <c r="I17" s="1751">
        <v>5597765</v>
      </c>
      <c r="J17" s="1753"/>
      <c r="K17" s="1751">
        <v>953731</v>
      </c>
      <c r="L17" s="1753"/>
      <c r="M17" s="1752">
        <f t="shared" si="1"/>
        <v>6551496</v>
      </c>
      <c r="N17" s="1751"/>
      <c r="O17" s="1751">
        <v>5784618</v>
      </c>
      <c r="P17" s="1757"/>
      <c r="Q17" s="1751">
        <v>728284</v>
      </c>
      <c r="R17" s="1757"/>
      <c r="S17" s="1755">
        <f t="shared" si="2"/>
        <v>6512902</v>
      </c>
    </row>
    <row r="18" spans="1:19">
      <c r="A18" s="1608" t="s">
        <v>545</v>
      </c>
      <c r="B18" s="1608" t="s">
        <v>6</v>
      </c>
      <c r="C18" s="1751">
        <v>10767101</v>
      </c>
      <c r="D18" s="1753"/>
      <c r="E18" s="1751">
        <v>2803096</v>
      </c>
      <c r="F18" s="1753"/>
      <c r="G18" s="1751">
        <f t="shared" si="0"/>
        <v>13570197</v>
      </c>
      <c r="H18" s="1751"/>
      <c r="I18" s="1751">
        <v>10138496</v>
      </c>
      <c r="J18" s="1753"/>
      <c r="K18" s="1751">
        <v>2316189</v>
      </c>
      <c r="L18" s="1753"/>
      <c r="M18" s="1752">
        <f t="shared" si="1"/>
        <v>12454685</v>
      </c>
      <c r="N18" s="1751"/>
      <c r="O18" s="1751">
        <v>7101664</v>
      </c>
      <c r="P18" s="1757"/>
      <c r="Q18" s="1751">
        <v>1850104</v>
      </c>
      <c r="R18" s="1757"/>
      <c r="S18" s="1755">
        <f t="shared" si="2"/>
        <v>8951768</v>
      </c>
    </row>
    <row r="19" spans="1:19" ht="15.6">
      <c r="A19" s="1610" t="s">
        <v>1216</v>
      </c>
      <c r="B19" s="1607"/>
      <c r="C19" s="1751"/>
      <c r="D19" s="1751"/>
      <c r="E19" s="1751"/>
      <c r="F19" s="1751"/>
      <c r="G19" s="1751" t="s">
        <v>6</v>
      </c>
      <c r="H19" s="1751"/>
      <c r="I19" s="1751"/>
      <c r="J19" s="1751"/>
      <c r="K19" s="1751"/>
      <c r="L19" s="1751"/>
      <c r="M19" s="1752" t="s">
        <v>6</v>
      </c>
      <c r="N19" s="1751"/>
      <c r="O19" s="1751"/>
      <c r="P19" s="1755"/>
      <c r="Q19" s="1751"/>
      <c r="R19" s="1755"/>
      <c r="S19" s="1755"/>
    </row>
    <row r="20" spans="1:19">
      <c r="A20" s="1608" t="s">
        <v>1217</v>
      </c>
      <c r="B20" s="1608" t="s">
        <v>1218</v>
      </c>
      <c r="C20" s="1751">
        <v>0</v>
      </c>
      <c r="D20" s="1682"/>
      <c r="E20" s="1751">
        <v>0</v>
      </c>
      <c r="F20" s="1682"/>
      <c r="G20" s="1751">
        <f t="shared" si="0"/>
        <v>0</v>
      </c>
      <c r="H20" s="1682"/>
      <c r="I20" s="1751">
        <v>0</v>
      </c>
      <c r="J20" s="1752"/>
      <c r="K20" s="1751">
        <v>0</v>
      </c>
      <c r="L20" s="1752"/>
      <c r="M20" s="1752">
        <f t="shared" ref="M20:M21" si="3">ROUND(SUM(I20:K20),0)</f>
        <v>0</v>
      </c>
      <c r="N20" s="1682"/>
      <c r="O20" s="1751">
        <v>0</v>
      </c>
      <c r="P20" s="1756"/>
      <c r="Q20" s="1751">
        <v>0</v>
      </c>
      <c r="R20" s="1756"/>
      <c r="S20" s="1755">
        <f t="shared" si="2"/>
        <v>0</v>
      </c>
    </row>
    <row r="21" spans="1:19">
      <c r="A21" s="1608" t="s">
        <v>1219</v>
      </c>
      <c r="B21" s="1608" t="s">
        <v>6</v>
      </c>
      <c r="C21" s="1751">
        <v>229318</v>
      </c>
      <c r="D21" s="1753"/>
      <c r="E21" s="1751">
        <v>75186</v>
      </c>
      <c r="F21" s="1751"/>
      <c r="G21" s="1751">
        <f t="shared" si="0"/>
        <v>304504</v>
      </c>
      <c r="H21" s="1751"/>
      <c r="I21" s="1751">
        <v>264788</v>
      </c>
      <c r="J21" s="1753"/>
      <c r="K21" s="1751">
        <v>65555</v>
      </c>
      <c r="L21" s="1751"/>
      <c r="M21" s="1752">
        <f t="shared" si="3"/>
        <v>330343</v>
      </c>
      <c r="N21" s="1751"/>
      <c r="O21" s="1751">
        <v>138980</v>
      </c>
      <c r="P21" s="1757"/>
      <c r="Q21" s="1751">
        <v>56736</v>
      </c>
      <c r="R21" s="1755"/>
      <c r="S21" s="1755">
        <f t="shared" si="2"/>
        <v>195716</v>
      </c>
    </row>
    <row r="22" spans="1:19" ht="15.6">
      <c r="A22" s="1610" t="s">
        <v>2347</v>
      </c>
      <c r="B22" s="1607"/>
      <c r="C22" s="1751"/>
      <c r="D22" s="1751"/>
      <c r="E22" s="1751"/>
      <c r="F22" s="1751"/>
      <c r="G22" s="1751" t="s">
        <v>6</v>
      </c>
      <c r="H22" s="1751"/>
      <c r="I22" s="1751"/>
      <c r="J22" s="1751"/>
      <c r="K22" s="1751"/>
      <c r="L22" s="1751"/>
      <c r="M22" s="1752" t="s">
        <v>6</v>
      </c>
      <c r="N22" s="1751"/>
      <c r="O22" s="1751"/>
      <c r="P22" s="1755"/>
      <c r="Q22" s="1751"/>
      <c r="R22" s="1755"/>
      <c r="S22" s="1755"/>
    </row>
    <row r="23" spans="1:19">
      <c r="A23" s="1608" t="s">
        <v>549</v>
      </c>
      <c r="B23" s="1608" t="s">
        <v>6</v>
      </c>
      <c r="C23" s="1751">
        <v>162864</v>
      </c>
      <c r="D23" s="1753"/>
      <c r="E23" s="1751">
        <v>12450</v>
      </c>
      <c r="F23" s="1753"/>
      <c r="G23" s="1751">
        <f t="shared" si="0"/>
        <v>175314</v>
      </c>
      <c r="H23" s="1751"/>
      <c r="I23" s="1751">
        <v>162960</v>
      </c>
      <c r="J23" s="1753"/>
      <c r="K23" s="1751">
        <v>4357</v>
      </c>
      <c r="L23" s="1753"/>
      <c r="M23" s="1752">
        <f t="shared" ref="M23:M25" si="4">ROUND(SUM(I23:K23),0)</f>
        <v>167317</v>
      </c>
      <c r="N23" s="1751"/>
      <c r="O23" s="1751">
        <v>3063</v>
      </c>
      <c r="P23" s="1757"/>
      <c r="Q23" s="1751">
        <v>250</v>
      </c>
      <c r="R23" s="1757"/>
      <c r="S23" s="1755">
        <f t="shared" si="2"/>
        <v>3313</v>
      </c>
    </row>
    <row r="24" spans="1:19">
      <c r="A24" s="1608" t="s">
        <v>550</v>
      </c>
      <c r="B24" s="1608" t="s">
        <v>6</v>
      </c>
      <c r="C24" s="1751">
        <v>709823</v>
      </c>
      <c r="D24" s="1751"/>
      <c r="E24" s="1751">
        <v>176258</v>
      </c>
      <c r="F24" s="1751"/>
      <c r="G24" s="1751">
        <f t="shared" si="0"/>
        <v>886081</v>
      </c>
      <c r="H24" s="1751"/>
      <c r="I24" s="1751">
        <v>986004</v>
      </c>
      <c r="J24" s="1751"/>
      <c r="K24" s="1751">
        <v>136191</v>
      </c>
      <c r="L24" s="1751"/>
      <c r="M24" s="1752">
        <f t="shared" si="4"/>
        <v>1122195</v>
      </c>
      <c r="N24" s="1751"/>
      <c r="O24" s="1751">
        <v>570058</v>
      </c>
      <c r="P24" s="1755"/>
      <c r="Q24" s="1751">
        <v>98225</v>
      </c>
      <c r="R24" s="1755"/>
      <c r="S24" s="1755">
        <f t="shared" si="2"/>
        <v>668283</v>
      </c>
    </row>
    <row r="25" spans="1:19">
      <c r="A25" s="1608" t="s">
        <v>551</v>
      </c>
      <c r="B25" s="1608" t="s">
        <v>6</v>
      </c>
      <c r="C25" s="1751">
        <v>5880496</v>
      </c>
      <c r="D25" s="1753"/>
      <c r="E25" s="1751">
        <v>729351</v>
      </c>
      <c r="F25" s="1753"/>
      <c r="G25" s="1751">
        <f t="shared" si="0"/>
        <v>6609847</v>
      </c>
      <c r="H25" s="1751"/>
      <c r="I25" s="1751">
        <v>4821685</v>
      </c>
      <c r="J25" s="1753"/>
      <c r="K25" s="1751">
        <v>532750</v>
      </c>
      <c r="L25" s="1753"/>
      <c r="M25" s="1752">
        <f t="shared" si="4"/>
        <v>5354435</v>
      </c>
      <c r="N25" s="1751"/>
      <c r="O25" s="1751">
        <v>4038036</v>
      </c>
      <c r="P25" s="1757"/>
      <c r="Q25" s="1751">
        <v>375590</v>
      </c>
      <c r="R25" s="1757"/>
      <c r="S25" s="1755">
        <f t="shared" si="2"/>
        <v>4413626</v>
      </c>
    </row>
    <row r="26" spans="1:19" ht="15.6">
      <c r="A26" s="1610" t="s">
        <v>552</v>
      </c>
      <c r="B26" s="1608" t="s">
        <v>6</v>
      </c>
      <c r="C26" s="1751"/>
      <c r="D26" s="1751"/>
      <c r="E26" s="1751"/>
      <c r="F26" s="1751"/>
      <c r="G26" s="1751" t="s">
        <v>6</v>
      </c>
      <c r="H26" s="1751"/>
      <c r="I26" s="1751"/>
      <c r="J26" s="1751"/>
      <c r="K26" s="1751"/>
      <c r="L26" s="1751"/>
      <c r="M26" s="1752" t="s">
        <v>6</v>
      </c>
      <c r="N26" s="1751"/>
      <c r="O26" s="1751"/>
      <c r="P26" s="1755"/>
      <c r="Q26" s="1751"/>
      <c r="R26" s="1755"/>
      <c r="S26" s="1755"/>
    </row>
    <row r="27" spans="1:19">
      <c r="A27" s="1886" t="s">
        <v>2348</v>
      </c>
      <c r="B27" s="1608" t="s">
        <v>6</v>
      </c>
      <c r="C27" s="1751">
        <v>3182377</v>
      </c>
      <c r="D27" s="1753"/>
      <c r="E27" s="1751">
        <v>466474</v>
      </c>
      <c r="F27" s="1753"/>
      <c r="G27" s="1751">
        <f t="shared" si="0"/>
        <v>3648851</v>
      </c>
      <c r="H27" s="1751"/>
      <c r="I27" s="1751">
        <v>2379711</v>
      </c>
      <c r="J27" s="1753"/>
      <c r="K27" s="1751">
        <v>343339</v>
      </c>
      <c r="L27" s="1753"/>
      <c r="M27" s="1752">
        <f t="shared" ref="M27:M28" si="5">ROUND(SUM(I27:K27),0)</f>
        <v>2723050</v>
      </c>
      <c r="N27" s="1751"/>
      <c r="O27" s="1751">
        <v>2311965</v>
      </c>
      <c r="P27" s="1757"/>
      <c r="Q27" s="1751">
        <v>242904</v>
      </c>
      <c r="R27" s="1757"/>
      <c r="S27" s="1755">
        <f t="shared" si="2"/>
        <v>2554869</v>
      </c>
    </row>
    <row r="28" spans="1:19">
      <c r="A28" s="1886" t="s">
        <v>553</v>
      </c>
      <c r="B28" s="1608" t="s">
        <v>6</v>
      </c>
      <c r="C28" s="1751">
        <v>27787939</v>
      </c>
      <c r="D28" s="1753"/>
      <c r="E28" s="1751">
        <v>6215298</v>
      </c>
      <c r="F28" s="1753"/>
      <c r="G28" s="1751">
        <f t="shared" si="0"/>
        <v>34003237</v>
      </c>
      <c r="H28" s="1751"/>
      <c r="I28" s="1751">
        <v>14088373</v>
      </c>
      <c r="J28" s="1753"/>
      <c r="K28" s="1751">
        <v>4942716</v>
      </c>
      <c r="L28" s="1753"/>
      <c r="M28" s="1752">
        <f t="shared" si="5"/>
        <v>19031089</v>
      </c>
      <c r="N28" s="1751"/>
      <c r="O28" s="1751">
        <v>14561297</v>
      </c>
      <c r="P28" s="1757"/>
      <c r="Q28" s="1751">
        <v>4295907</v>
      </c>
      <c r="R28" s="1757"/>
      <c r="S28" s="1755">
        <f t="shared" si="2"/>
        <v>18857204</v>
      </c>
    </row>
    <row r="29" spans="1:19" ht="15.6">
      <c r="A29" s="1610" t="s">
        <v>554</v>
      </c>
      <c r="B29" s="1607"/>
      <c r="C29" s="1751"/>
      <c r="D29" s="1751"/>
      <c r="E29" s="1751"/>
      <c r="F29" s="1751"/>
      <c r="G29" s="1751" t="s">
        <v>6</v>
      </c>
      <c r="H29" s="1751"/>
      <c r="I29" s="1751"/>
      <c r="J29" s="1751"/>
      <c r="K29" s="1751"/>
      <c r="L29" s="1751"/>
      <c r="M29" s="1752" t="s">
        <v>6</v>
      </c>
      <c r="N29" s="1751"/>
      <c r="O29" s="1751"/>
      <c r="P29" s="1755"/>
      <c r="Q29" s="1751"/>
      <c r="R29" s="1755"/>
      <c r="S29" s="1755"/>
    </row>
    <row r="30" spans="1:19">
      <c r="A30" s="1608" t="s">
        <v>555</v>
      </c>
      <c r="B30" s="1608" t="s">
        <v>6</v>
      </c>
      <c r="C30" s="1751">
        <v>2880000</v>
      </c>
      <c r="D30" s="1751"/>
      <c r="E30" s="1751">
        <v>382800</v>
      </c>
      <c r="F30" s="1753"/>
      <c r="G30" s="1751">
        <f t="shared" si="0"/>
        <v>3262800</v>
      </c>
      <c r="H30" s="1751"/>
      <c r="I30" s="1751">
        <v>1860000</v>
      </c>
      <c r="J30" s="1751"/>
      <c r="K30" s="1751">
        <v>302800</v>
      </c>
      <c r="L30" s="1753"/>
      <c r="M30" s="1752">
        <f t="shared" ref="M30:M36" si="6">ROUND(SUM(I30:K30),0)</f>
        <v>2162800</v>
      </c>
      <c r="N30" s="1751"/>
      <c r="O30" s="1751">
        <v>1860000</v>
      </c>
      <c r="P30" s="1755"/>
      <c r="Q30" s="1751">
        <v>243000</v>
      </c>
      <c r="R30" s="1757"/>
      <c r="S30" s="1755">
        <f t="shared" si="2"/>
        <v>2103000</v>
      </c>
    </row>
    <row r="31" spans="1:19">
      <c r="A31" s="1608" t="s">
        <v>556</v>
      </c>
      <c r="B31" s="1608" t="s">
        <v>6</v>
      </c>
      <c r="C31" s="1751">
        <v>2110000</v>
      </c>
      <c r="D31" s="1751"/>
      <c r="E31" s="1751">
        <v>341882</v>
      </c>
      <c r="F31" s="1751"/>
      <c r="G31" s="1751">
        <f t="shared" si="0"/>
        <v>2451882</v>
      </c>
      <c r="H31" s="1751"/>
      <c r="I31" s="1751">
        <v>2185000</v>
      </c>
      <c r="J31" s="1751"/>
      <c r="K31" s="1751">
        <v>275781</v>
      </c>
      <c r="L31" s="1751"/>
      <c r="M31" s="1752">
        <f t="shared" si="6"/>
        <v>2460781</v>
      </c>
      <c r="N31" s="1751"/>
      <c r="O31" s="1751">
        <v>2190000</v>
      </c>
      <c r="P31" s="1755"/>
      <c r="Q31" s="1751">
        <v>200855</v>
      </c>
      <c r="R31" s="1755"/>
      <c r="S31" s="1755">
        <f t="shared" si="2"/>
        <v>2390855</v>
      </c>
    </row>
    <row r="32" spans="1:19">
      <c r="A32" s="1608" t="s">
        <v>1220</v>
      </c>
      <c r="B32" s="1608" t="s">
        <v>1218</v>
      </c>
      <c r="C32" s="1751">
        <v>0</v>
      </c>
      <c r="D32" s="1752"/>
      <c r="E32" s="1751">
        <v>0</v>
      </c>
      <c r="F32" s="1752"/>
      <c r="G32" s="1751">
        <f t="shared" si="0"/>
        <v>0</v>
      </c>
      <c r="H32" s="1682"/>
      <c r="I32" s="1751">
        <v>0</v>
      </c>
      <c r="J32" s="1752"/>
      <c r="K32" s="1751">
        <v>0</v>
      </c>
      <c r="L32" s="1752"/>
      <c r="M32" s="1752">
        <f t="shared" si="6"/>
        <v>0</v>
      </c>
      <c r="N32" s="1682"/>
      <c r="O32" s="1751">
        <v>0</v>
      </c>
      <c r="P32" s="1756"/>
      <c r="Q32" s="1751">
        <v>0</v>
      </c>
      <c r="R32" s="1756"/>
      <c r="S32" s="1755">
        <f t="shared" si="2"/>
        <v>0</v>
      </c>
    </row>
    <row r="33" spans="1:19" ht="15.6">
      <c r="A33" s="1610" t="s">
        <v>1824</v>
      </c>
      <c r="B33" s="1608" t="s">
        <v>6</v>
      </c>
      <c r="C33" s="1751">
        <v>0</v>
      </c>
      <c r="D33" s="1752"/>
      <c r="E33" s="1751">
        <v>0</v>
      </c>
      <c r="F33" s="1752"/>
      <c r="G33" s="1751">
        <f t="shared" si="0"/>
        <v>0</v>
      </c>
      <c r="H33" s="1682"/>
      <c r="I33" s="1751">
        <v>0</v>
      </c>
      <c r="J33" s="1752"/>
      <c r="K33" s="1751">
        <v>0</v>
      </c>
      <c r="L33" s="1752"/>
      <c r="M33" s="1752">
        <f t="shared" si="6"/>
        <v>0</v>
      </c>
      <c r="N33" s="1682"/>
      <c r="O33" s="1751">
        <v>0</v>
      </c>
      <c r="P33" s="1756"/>
      <c r="Q33" s="1751">
        <v>0</v>
      </c>
      <c r="R33" s="1756"/>
      <c r="S33" s="1755">
        <f t="shared" si="2"/>
        <v>0</v>
      </c>
    </row>
    <row r="34" spans="1:19" ht="15.6">
      <c r="A34" s="1610" t="s">
        <v>1825</v>
      </c>
      <c r="B34" s="1608" t="s">
        <v>12</v>
      </c>
      <c r="C34" s="1751">
        <v>3238</v>
      </c>
      <c r="D34" s="1681"/>
      <c r="E34" s="1751">
        <v>130</v>
      </c>
      <c r="F34" s="1681"/>
      <c r="G34" s="1751">
        <f t="shared" si="0"/>
        <v>3368</v>
      </c>
      <c r="H34" s="1751"/>
      <c r="I34" s="1751">
        <v>0</v>
      </c>
      <c r="J34" s="1681"/>
      <c r="K34" s="1751">
        <v>0</v>
      </c>
      <c r="L34" s="1681"/>
      <c r="M34" s="1752">
        <f t="shared" si="6"/>
        <v>0</v>
      </c>
      <c r="N34" s="1751"/>
      <c r="O34" s="1751">
        <v>0</v>
      </c>
      <c r="P34" s="1755"/>
      <c r="Q34" s="1751">
        <v>0</v>
      </c>
      <c r="R34" s="1755"/>
      <c r="S34" s="1755">
        <f t="shared" si="2"/>
        <v>0</v>
      </c>
    </row>
    <row r="35" spans="1:19" ht="15.6">
      <c r="A35" s="1610" t="s">
        <v>1826</v>
      </c>
      <c r="B35" s="1608" t="s">
        <v>6</v>
      </c>
      <c r="C35" s="1751">
        <v>4276347</v>
      </c>
      <c r="D35" s="1751"/>
      <c r="E35" s="1751">
        <v>986610</v>
      </c>
      <c r="F35" s="1751"/>
      <c r="G35" s="1751">
        <f t="shared" si="0"/>
        <v>5262957</v>
      </c>
      <c r="H35" s="1751"/>
      <c r="I35" s="1751">
        <v>3217264</v>
      </c>
      <c r="J35" s="1751"/>
      <c r="K35" s="1751">
        <v>839407</v>
      </c>
      <c r="L35" s="1751"/>
      <c r="M35" s="1752">
        <f t="shared" si="6"/>
        <v>4056671</v>
      </c>
      <c r="N35" s="1751"/>
      <c r="O35" s="1751">
        <v>2775450</v>
      </c>
      <c r="P35" s="1755"/>
      <c r="Q35" s="1751">
        <v>726634</v>
      </c>
      <c r="R35" s="1755"/>
      <c r="S35" s="1755">
        <f t="shared" si="2"/>
        <v>3502084</v>
      </c>
    </row>
    <row r="36" spans="1:19" ht="15.6">
      <c r="A36" s="1610" t="s">
        <v>1827</v>
      </c>
      <c r="B36" s="1608" t="s">
        <v>6</v>
      </c>
      <c r="C36" s="1751">
        <v>0</v>
      </c>
      <c r="D36" s="1753"/>
      <c r="E36" s="1751">
        <v>0</v>
      </c>
      <c r="F36" s="1753"/>
      <c r="G36" s="1751">
        <f t="shared" si="0"/>
        <v>0</v>
      </c>
      <c r="H36" s="1751"/>
      <c r="I36" s="1751">
        <v>0</v>
      </c>
      <c r="J36" s="1752"/>
      <c r="K36" s="1751">
        <v>0</v>
      </c>
      <c r="L36" s="1752"/>
      <c r="M36" s="1752">
        <f t="shared" si="6"/>
        <v>0</v>
      </c>
      <c r="N36" s="1751"/>
      <c r="O36" s="1751">
        <v>0</v>
      </c>
      <c r="P36" s="1756"/>
      <c r="Q36" s="1751">
        <v>0</v>
      </c>
      <c r="R36" s="1756"/>
      <c r="S36" s="1755">
        <f t="shared" si="2"/>
        <v>0</v>
      </c>
    </row>
    <row r="37" spans="1:19" ht="15.6">
      <c r="A37" s="1610" t="s">
        <v>562</v>
      </c>
      <c r="B37" s="1608" t="s">
        <v>6</v>
      </c>
      <c r="C37" s="1751"/>
      <c r="D37" s="1751"/>
      <c r="E37" s="1751"/>
      <c r="F37" s="1751"/>
      <c r="G37" s="1751" t="s">
        <v>6</v>
      </c>
      <c r="H37" s="1751"/>
      <c r="I37" s="1751"/>
      <c r="J37" s="1751"/>
      <c r="K37" s="1751"/>
      <c r="L37" s="1751"/>
      <c r="M37" s="1752" t="s">
        <v>6</v>
      </c>
      <c r="N37" s="1751"/>
      <c r="O37" s="1751"/>
      <c r="P37" s="1755"/>
      <c r="Q37" s="1751"/>
      <c r="R37" s="1755"/>
      <c r="S37" s="1755"/>
    </row>
    <row r="38" spans="1:19">
      <c r="A38" s="1608" t="s">
        <v>563</v>
      </c>
      <c r="B38" s="1608" t="s">
        <v>6</v>
      </c>
      <c r="C38" s="1751">
        <v>55858222</v>
      </c>
      <c r="D38" s="1751"/>
      <c r="E38" s="1751">
        <v>33511076</v>
      </c>
      <c r="F38" s="1751"/>
      <c r="G38" s="1751">
        <f t="shared" si="0"/>
        <v>89369298</v>
      </c>
      <c r="H38" s="1751"/>
      <c r="I38" s="1751">
        <v>49599735</v>
      </c>
      <c r="J38" s="1751"/>
      <c r="K38" s="1751">
        <v>30971323</v>
      </c>
      <c r="L38" s="1751"/>
      <c r="M38" s="1752">
        <f t="shared" ref="M38:M43" si="7">ROUND(SUM(I38:K38),0)</f>
        <v>80571058</v>
      </c>
      <c r="N38" s="1751"/>
      <c r="O38" s="1751">
        <v>49509436</v>
      </c>
      <c r="P38" s="1755"/>
      <c r="Q38" s="1751">
        <v>28847621</v>
      </c>
      <c r="R38" s="1755"/>
      <c r="S38" s="1755">
        <f t="shared" si="2"/>
        <v>78357057</v>
      </c>
    </row>
    <row r="39" spans="1:19">
      <c r="A39" s="1614" t="s">
        <v>564</v>
      </c>
      <c r="B39" s="1614" t="s">
        <v>6</v>
      </c>
      <c r="C39" s="1751">
        <v>2692443</v>
      </c>
      <c r="D39" s="1681"/>
      <c r="E39" s="1751">
        <v>591155</v>
      </c>
      <c r="F39" s="1681"/>
      <c r="G39" s="1751">
        <f t="shared" si="0"/>
        <v>3283598</v>
      </c>
      <c r="H39" s="1751"/>
      <c r="I39" s="1751">
        <v>2815133</v>
      </c>
      <c r="J39" s="1681"/>
      <c r="K39" s="1751">
        <v>468539</v>
      </c>
      <c r="L39" s="1681"/>
      <c r="M39" s="1752">
        <f t="shared" si="7"/>
        <v>3283672</v>
      </c>
      <c r="N39" s="1751"/>
      <c r="O39" s="1751">
        <v>1971091</v>
      </c>
      <c r="P39" s="1692"/>
      <c r="Q39" s="1751">
        <v>339085</v>
      </c>
      <c r="R39" s="1692"/>
      <c r="S39" s="1755">
        <f t="shared" si="2"/>
        <v>2310176</v>
      </c>
    </row>
    <row r="40" spans="1:19">
      <c r="A40" s="1614" t="s">
        <v>565</v>
      </c>
      <c r="B40" s="1614" t="s">
        <v>6</v>
      </c>
      <c r="C40" s="1751">
        <v>2849840</v>
      </c>
      <c r="D40" s="1681"/>
      <c r="E40" s="1751">
        <v>1982870</v>
      </c>
      <c r="F40" s="1681"/>
      <c r="G40" s="1751">
        <f t="shared" si="0"/>
        <v>4832710</v>
      </c>
      <c r="H40" s="1751"/>
      <c r="I40" s="1751">
        <v>2984498</v>
      </c>
      <c r="J40" s="1681"/>
      <c r="K40" s="1751">
        <v>1848517</v>
      </c>
      <c r="L40" s="1681"/>
      <c r="M40" s="1752">
        <f t="shared" si="7"/>
        <v>4833015</v>
      </c>
      <c r="N40" s="1751"/>
      <c r="O40" s="1751">
        <v>2300142</v>
      </c>
      <c r="P40" s="1692"/>
      <c r="Q40" s="1751">
        <v>1724050</v>
      </c>
      <c r="R40" s="1692"/>
      <c r="S40" s="1755">
        <f t="shared" si="2"/>
        <v>4024192</v>
      </c>
    </row>
    <row r="41" spans="1:19">
      <c r="A41" s="1608" t="s">
        <v>566</v>
      </c>
      <c r="B41" s="1608" t="s">
        <v>6</v>
      </c>
      <c r="C41" s="1751">
        <v>3414705</v>
      </c>
      <c r="D41" s="1682"/>
      <c r="E41" s="1751">
        <v>3485942</v>
      </c>
      <c r="F41" s="1681"/>
      <c r="G41" s="1751">
        <f t="shared" si="0"/>
        <v>6900647</v>
      </c>
      <c r="H41" s="1751"/>
      <c r="I41" s="1751">
        <v>3591108</v>
      </c>
      <c r="J41" s="1682"/>
      <c r="K41" s="1751">
        <v>3310819</v>
      </c>
      <c r="L41" s="1681"/>
      <c r="M41" s="1752">
        <f t="shared" si="7"/>
        <v>6901927</v>
      </c>
      <c r="N41" s="1751"/>
      <c r="O41" s="1751">
        <v>2661304</v>
      </c>
      <c r="P41" s="1694"/>
      <c r="Q41" s="1751">
        <v>3151341</v>
      </c>
      <c r="R41" s="1692"/>
      <c r="S41" s="1755">
        <f t="shared" si="2"/>
        <v>5812645</v>
      </c>
    </row>
    <row r="42" spans="1:19">
      <c r="A42" s="1608" t="s">
        <v>1212</v>
      </c>
      <c r="B42" s="1608" t="s">
        <v>6</v>
      </c>
      <c r="C42" s="1751">
        <v>1892336</v>
      </c>
      <c r="D42" s="1754"/>
      <c r="E42" s="1751">
        <v>205135</v>
      </c>
      <c r="F42" s="1754"/>
      <c r="G42" s="1751">
        <f t="shared" si="0"/>
        <v>2097471</v>
      </c>
      <c r="H42" s="1751"/>
      <c r="I42" s="1751">
        <v>1495780</v>
      </c>
      <c r="J42" s="1754"/>
      <c r="K42" s="1751">
        <v>120699</v>
      </c>
      <c r="L42" s="1754"/>
      <c r="M42" s="1752">
        <f t="shared" si="7"/>
        <v>1616479</v>
      </c>
      <c r="N42" s="1751"/>
      <c r="O42" s="1751">
        <v>520267</v>
      </c>
      <c r="P42" s="1759"/>
      <c r="Q42" s="1751">
        <v>53327</v>
      </c>
      <c r="R42" s="1759"/>
      <c r="S42" s="1755">
        <f t="shared" si="2"/>
        <v>573594</v>
      </c>
    </row>
    <row r="43" spans="1:19">
      <c r="A43" s="1608" t="s">
        <v>568</v>
      </c>
      <c r="B43" s="1608" t="s">
        <v>6</v>
      </c>
      <c r="C43" s="1751">
        <v>40070170</v>
      </c>
      <c r="D43" s="1753"/>
      <c r="E43" s="1751">
        <v>35343116</v>
      </c>
      <c r="F43" s="1753"/>
      <c r="G43" s="1751">
        <f t="shared" si="0"/>
        <v>75413286</v>
      </c>
      <c r="H43" s="1751"/>
      <c r="I43" s="1751">
        <v>37449646</v>
      </c>
      <c r="J43" s="1753"/>
      <c r="K43" s="1751">
        <v>33753946</v>
      </c>
      <c r="L43" s="1753"/>
      <c r="M43" s="1752">
        <f t="shared" si="7"/>
        <v>71203592</v>
      </c>
      <c r="N43" s="1751"/>
      <c r="O43" s="1751">
        <v>34468972</v>
      </c>
      <c r="P43" s="1757"/>
      <c r="Q43" s="1751">
        <v>32361383</v>
      </c>
      <c r="R43" s="1757"/>
      <c r="S43" s="1755">
        <f t="shared" si="2"/>
        <v>66830355</v>
      </c>
    </row>
    <row r="44" spans="1:19" ht="15.6">
      <c r="A44" s="1610" t="s">
        <v>569</v>
      </c>
      <c r="B44" s="1607"/>
      <c r="C44" s="1751"/>
      <c r="D44" s="1751"/>
      <c r="E44" s="1751"/>
      <c r="F44" s="1751"/>
      <c r="G44" s="1751" t="s">
        <v>6</v>
      </c>
      <c r="H44" s="1751"/>
      <c r="I44" s="1751"/>
      <c r="J44" s="1751"/>
      <c r="K44" s="1751"/>
      <c r="L44" s="1751"/>
      <c r="M44" s="1752" t="s">
        <v>6</v>
      </c>
      <c r="N44" s="1751"/>
      <c r="O44" s="1751"/>
      <c r="P44" s="1755"/>
      <c r="Q44" s="1751"/>
      <c r="R44" s="1755"/>
      <c r="S44" s="1755"/>
    </row>
    <row r="45" spans="1:19">
      <c r="A45" s="1608" t="s">
        <v>599</v>
      </c>
      <c r="B45" s="1608" t="s">
        <v>6</v>
      </c>
      <c r="C45" s="1751">
        <v>169791</v>
      </c>
      <c r="D45" s="1751"/>
      <c r="E45" s="1751">
        <v>52793</v>
      </c>
      <c r="F45" s="1751"/>
      <c r="G45" s="1751">
        <f t="shared" si="0"/>
        <v>222584</v>
      </c>
      <c r="H45" s="1751"/>
      <c r="I45" s="1751">
        <v>178281</v>
      </c>
      <c r="J45" s="1751"/>
      <c r="K45" s="1751">
        <v>44303</v>
      </c>
      <c r="L45" s="1751"/>
      <c r="M45" s="1752">
        <f t="shared" ref="M45:M48" si="8">ROUND(SUM(I45:K45),0)</f>
        <v>222584</v>
      </c>
      <c r="N45" s="1751"/>
      <c r="O45" s="1751">
        <v>187195</v>
      </c>
      <c r="P45" s="1755"/>
      <c r="Q45" s="1751">
        <v>35389</v>
      </c>
      <c r="R45" s="1755"/>
      <c r="S45" s="1755">
        <f t="shared" si="2"/>
        <v>222584</v>
      </c>
    </row>
    <row r="46" spans="1:19">
      <c r="A46" s="1608" t="s">
        <v>600</v>
      </c>
      <c r="B46" s="1608" t="s">
        <v>6</v>
      </c>
      <c r="C46" s="1751">
        <v>0</v>
      </c>
      <c r="D46" s="1752"/>
      <c r="E46" s="1751">
        <v>0</v>
      </c>
      <c r="F46" s="1752"/>
      <c r="G46" s="1751">
        <f t="shared" si="0"/>
        <v>0</v>
      </c>
      <c r="H46" s="1682"/>
      <c r="I46" s="1751">
        <v>0</v>
      </c>
      <c r="J46" s="1752"/>
      <c r="K46" s="1751">
        <v>0</v>
      </c>
      <c r="L46" s="1752"/>
      <c r="M46" s="1752">
        <f t="shared" si="8"/>
        <v>0</v>
      </c>
      <c r="N46" s="1682"/>
      <c r="O46" s="1751">
        <v>0</v>
      </c>
      <c r="P46" s="1756"/>
      <c r="Q46" s="1751">
        <v>0</v>
      </c>
      <c r="R46" s="1756"/>
      <c r="S46" s="1755">
        <f t="shared" si="2"/>
        <v>0</v>
      </c>
    </row>
    <row r="47" spans="1:19">
      <c r="A47" s="1608" t="s">
        <v>601</v>
      </c>
      <c r="B47" s="1608" t="s">
        <v>6</v>
      </c>
      <c r="C47" s="1751">
        <v>781006</v>
      </c>
      <c r="D47" s="1753"/>
      <c r="E47" s="1751">
        <v>183789</v>
      </c>
      <c r="F47" s="1753"/>
      <c r="G47" s="1751">
        <f t="shared" si="0"/>
        <v>964795</v>
      </c>
      <c r="H47" s="1751"/>
      <c r="I47" s="1751">
        <v>1088953</v>
      </c>
      <c r="J47" s="1753"/>
      <c r="K47" s="1751">
        <v>147448</v>
      </c>
      <c r="L47" s="1753"/>
      <c r="M47" s="1752">
        <f t="shared" si="8"/>
        <v>1236401</v>
      </c>
      <c r="N47" s="1751"/>
      <c r="O47" s="1751">
        <v>566568</v>
      </c>
      <c r="P47" s="1757"/>
      <c r="Q47" s="1751">
        <v>112023</v>
      </c>
      <c r="R47" s="1757"/>
      <c r="S47" s="1755">
        <f t="shared" si="2"/>
        <v>678591</v>
      </c>
    </row>
    <row r="48" spans="1:19" ht="15.6">
      <c r="A48" s="738" t="s">
        <v>2301</v>
      </c>
      <c r="B48" s="1886" t="s">
        <v>6</v>
      </c>
      <c r="C48" s="1751">
        <v>0</v>
      </c>
      <c r="D48" s="1753"/>
      <c r="E48" s="1751">
        <v>0</v>
      </c>
      <c r="F48" s="1753"/>
      <c r="G48" s="1751">
        <f t="shared" si="0"/>
        <v>0</v>
      </c>
      <c r="H48" s="1751"/>
      <c r="I48" s="1751">
        <v>0</v>
      </c>
      <c r="J48" s="1753"/>
      <c r="K48" s="1751">
        <v>0</v>
      </c>
      <c r="L48" s="1753"/>
      <c r="M48" s="1752">
        <f t="shared" si="8"/>
        <v>0</v>
      </c>
      <c r="N48" s="1751"/>
      <c r="O48" s="1751">
        <v>0</v>
      </c>
      <c r="P48" s="1757"/>
      <c r="Q48" s="1751">
        <v>0</v>
      </c>
      <c r="R48" s="1757"/>
      <c r="S48" s="1755">
        <f t="shared" si="2"/>
        <v>0</v>
      </c>
    </row>
    <row r="49" spans="1:19" ht="15.6">
      <c r="A49" s="1610" t="s">
        <v>573</v>
      </c>
      <c r="B49" s="1607"/>
      <c r="C49" s="1751"/>
      <c r="D49" s="1751"/>
      <c r="E49" s="1751"/>
      <c r="F49" s="1751"/>
      <c r="G49" s="1751" t="s">
        <v>6</v>
      </c>
      <c r="H49" s="1751"/>
      <c r="I49" s="1751"/>
      <c r="J49" s="1751"/>
      <c r="K49" s="1751"/>
      <c r="L49" s="1751"/>
      <c r="M49" s="1752" t="s">
        <v>6</v>
      </c>
      <c r="N49" s="1751"/>
      <c r="O49" s="1751"/>
      <c r="P49" s="1755"/>
      <c r="Q49" s="1751"/>
      <c r="R49" s="1755"/>
      <c r="S49" s="1755"/>
    </row>
    <row r="50" spans="1:19">
      <c r="A50" s="1608" t="s">
        <v>574</v>
      </c>
      <c r="B50" s="1608" t="s">
        <v>6</v>
      </c>
      <c r="C50" s="1751">
        <v>628533</v>
      </c>
      <c r="D50" s="1751"/>
      <c r="E50" s="1751">
        <v>170406</v>
      </c>
      <c r="F50" s="1751"/>
      <c r="G50" s="1751">
        <f t="shared" si="0"/>
        <v>798939</v>
      </c>
      <c r="H50" s="1751"/>
      <c r="I50" s="1751">
        <v>720343</v>
      </c>
      <c r="J50" s="1751"/>
      <c r="K50" s="1751">
        <v>145408</v>
      </c>
      <c r="L50" s="1751"/>
      <c r="M50" s="1752">
        <f t="shared" ref="M50:M52" si="9">ROUND(SUM(I50:K50),0)</f>
        <v>865751</v>
      </c>
      <c r="N50" s="1751"/>
      <c r="O50" s="1751">
        <v>947134</v>
      </c>
      <c r="P50" s="1755"/>
      <c r="Q50" s="1751">
        <v>114603</v>
      </c>
      <c r="R50" s="1755"/>
      <c r="S50" s="1755">
        <f t="shared" si="2"/>
        <v>1061737</v>
      </c>
    </row>
    <row r="51" spans="1:19">
      <c r="A51" s="1608" t="s">
        <v>1221</v>
      </c>
      <c r="B51" s="1608" t="s">
        <v>1218</v>
      </c>
      <c r="C51" s="1751">
        <v>0</v>
      </c>
      <c r="D51" s="1752"/>
      <c r="E51" s="1751">
        <v>0</v>
      </c>
      <c r="F51" s="1752"/>
      <c r="G51" s="1751">
        <f t="shared" ref="G51:G52" si="10">ROUND(SUM(C51:E51),0)</f>
        <v>0</v>
      </c>
      <c r="H51" s="1682"/>
      <c r="I51" s="1751">
        <v>0</v>
      </c>
      <c r="J51" s="1752"/>
      <c r="K51" s="1751">
        <v>0</v>
      </c>
      <c r="L51" s="1752"/>
      <c r="M51" s="1752">
        <f t="shared" si="9"/>
        <v>0</v>
      </c>
      <c r="N51" s="1682"/>
      <c r="O51" s="1751">
        <v>0</v>
      </c>
      <c r="P51" s="1756"/>
      <c r="Q51" s="1751">
        <v>0</v>
      </c>
      <c r="R51" s="1756"/>
      <c r="S51" s="1755">
        <f t="shared" si="2"/>
        <v>0</v>
      </c>
    </row>
    <row r="52" spans="1:19">
      <c r="A52" s="1608" t="s">
        <v>602</v>
      </c>
      <c r="B52" s="1608" t="s">
        <v>6</v>
      </c>
      <c r="C52" s="1751">
        <v>0</v>
      </c>
      <c r="D52" s="1751"/>
      <c r="E52" s="1751">
        <v>0</v>
      </c>
      <c r="F52" s="1751"/>
      <c r="G52" s="1751">
        <f t="shared" si="10"/>
        <v>0</v>
      </c>
      <c r="H52" s="1751"/>
      <c r="I52" s="1751">
        <v>0</v>
      </c>
      <c r="J52" s="1752"/>
      <c r="K52" s="1751">
        <v>0</v>
      </c>
      <c r="L52" s="1752"/>
      <c r="M52" s="1752">
        <f t="shared" si="9"/>
        <v>0</v>
      </c>
      <c r="N52" s="1751"/>
      <c r="O52" s="1751">
        <v>0</v>
      </c>
      <c r="P52" s="1756"/>
      <c r="Q52" s="1751">
        <v>0</v>
      </c>
      <c r="R52" s="1756"/>
      <c r="S52" s="1755">
        <f t="shared" si="2"/>
        <v>0</v>
      </c>
    </row>
    <row r="53" spans="1:19" ht="21.75" customHeight="1" thickBot="1">
      <c r="A53" s="1610" t="s">
        <v>1828</v>
      </c>
      <c r="B53" s="1608" t="s">
        <v>6</v>
      </c>
      <c r="C53" s="1684">
        <f>ROUND(SUM(C12:C52),0)</f>
        <v>229585000</v>
      </c>
      <c r="D53" s="1680"/>
      <c r="E53" s="1684">
        <f>ROUND(SUM(E12:E52),0)</f>
        <v>106612984</v>
      </c>
      <c r="F53" s="1680"/>
      <c r="G53" s="1684">
        <f>ROUND(SUM(G12:G52),0)</f>
        <v>336197984</v>
      </c>
      <c r="H53" s="1680"/>
      <c r="I53" s="1684">
        <f>ROUND(SUM(I12:I52),0)</f>
        <v>187165000</v>
      </c>
      <c r="J53" s="1680"/>
      <c r="K53" s="1684">
        <f>ROUND(SUM(K12:K52),0)</f>
        <v>96902290</v>
      </c>
      <c r="L53" s="1680"/>
      <c r="M53" s="1684">
        <f>ROUND(SUM(M12:M52),0)</f>
        <v>284067290</v>
      </c>
      <c r="N53" s="1921"/>
      <c r="O53" s="1684">
        <f>ROUND(SUM(O12:O52),0)</f>
        <v>166995000</v>
      </c>
      <c r="P53" s="1680"/>
      <c r="Q53" s="1684">
        <f>ROUND(SUM(Q12:Q52),0)</f>
        <v>89292432</v>
      </c>
      <c r="R53" s="1680"/>
      <c r="S53" s="1684">
        <f>ROUND(SUM(S12:S52),0)</f>
        <v>256287432</v>
      </c>
    </row>
    <row r="54" spans="1:19" ht="15.6" thickTop="1">
      <c r="B54" s="1474" t="s">
        <v>6</v>
      </c>
      <c r="C54" s="1481"/>
      <c r="D54" s="1478"/>
      <c r="E54" s="1481"/>
      <c r="F54" s="1478"/>
      <c r="G54" s="1481"/>
      <c r="H54" s="1478"/>
      <c r="I54" s="1481"/>
      <c r="J54" s="1478"/>
      <c r="K54" s="1481"/>
      <c r="L54" s="1478"/>
      <c r="M54" s="1482"/>
    </row>
    <row r="55" spans="1:19" ht="15.6">
      <c r="A55" s="1470" t="s">
        <v>1844</v>
      </c>
      <c r="C55" s="1478"/>
      <c r="D55" s="1478"/>
      <c r="E55" s="1478"/>
      <c r="F55" s="1478"/>
      <c r="G55" s="1478"/>
      <c r="H55" s="1478"/>
      <c r="I55" s="1478"/>
      <c r="J55" s="1478"/>
      <c r="K55" s="1478"/>
      <c r="L55" s="1478"/>
      <c r="M55" s="1478"/>
      <c r="R55" s="1484"/>
    </row>
    <row r="56" spans="1:19">
      <c r="A56" s="1483" t="s">
        <v>6</v>
      </c>
      <c r="C56" s="1478"/>
      <c r="D56" s="1478"/>
      <c r="E56" s="1478"/>
      <c r="F56" s="1478"/>
      <c r="G56" s="1478"/>
      <c r="H56" s="1478"/>
      <c r="I56" s="1478"/>
      <c r="J56" s="1478"/>
      <c r="K56" s="1478"/>
      <c r="L56" s="1478"/>
      <c r="M56" s="1478"/>
    </row>
    <row r="57" spans="1:19">
      <c r="A57" s="1485"/>
      <c r="C57" s="1478"/>
      <c r="D57" s="1478"/>
      <c r="E57" s="1478"/>
      <c r="F57" s="1478"/>
      <c r="G57" s="1478"/>
      <c r="H57" s="1478"/>
      <c r="L57" s="1478"/>
      <c r="M57" s="1478"/>
    </row>
  </sheetData>
  <mergeCells count="3">
    <mergeCell ref="C8:G8"/>
    <mergeCell ref="I8:M8"/>
    <mergeCell ref="O8:S8"/>
  </mergeCells>
  <printOptions verticalCentered="1"/>
  <pageMargins left="0.75" right="0.4" top="0.5" bottom="0.5" header="0.5" footer="0.25"/>
  <pageSetup scale="50" firstPageNumber="96" orientation="landscape" useFirstPageNumber="1" r:id="rId1"/>
  <headerFooter scaleWithDoc="0">
    <oddFooter>&amp;R&amp;8 96</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7"/>
  <sheetViews>
    <sheetView showGridLines="0" zoomScale="70" zoomScaleNormal="70" zoomScaleSheetLayoutView="40" workbookViewId="0"/>
  </sheetViews>
  <sheetFormatPr defaultColWidth="8.90625" defaultRowHeight="15"/>
  <cols>
    <col min="1" max="1" width="48" style="1474" customWidth="1"/>
    <col min="2" max="2" width="2" style="1474" customWidth="1"/>
    <col min="3" max="3" width="15.453125" style="1480" customWidth="1"/>
    <col min="4" max="4" width="1.453125" style="1474" customWidth="1"/>
    <col min="5" max="5" width="14" style="1480" customWidth="1"/>
    <col min="6" max="6" width="1.90625" style="1474" customWidth="1"/>
    <col min="7" max="7" width="14.08984375" style="1480" customWidth="1"/>
    <col min="8" max="8" width="1.6328125" style="1474" customWidth="1"/>
    <col min="9" max="9" width="14.54296875" style="1474" customWidth="1"/>
    <col min="10" max="10" width="1.1796875" style="1474" customWidth="1"/>
    <col min="11" max="11" width="13.54296875" style="1474" customWidth="1"/>
    <col min="12" max="12" width="1.1796875" style="1474" customWidth="1"/>
    <col min="13" max="13" width="15" style="1474" customWidth="1"/>
    <col min="14" max="14" width="1.08984375" style="1474" customWidth="1"/>
    <col min="15" max="15" width="15.36328125" style="1474" customWidth="1"/>
    <col min="16" max="16" width="1.08984375" style="1474" customWidth="1"/>
    <col min="17" max="17" width="15.1796875" style="1474" customWidth="1"/>
    <col min="18" max="18" width="0.90625" style="1474" customWidth="1"/>
    <col min="19" max="19" width="15.453125" style="1474" customWidth="1"/>
    <col min="20" max="20" width="0.90625" style="1474" customWidth="1"/>
    <col min="21" max="21" width="15.6328125" style="1474" customWidth="1"/>
    <col min="22" max="22" width="1.08984375" style="1474" customWidth="1"/>
    <col min="23" max="23" width="15.453125" style="1474" customWidth="1"/>
    <col min="24" max="24" width="1" style="1474" customWidth="1"/>
    <col min="25" max="25" width="16.08984375" style="1474" customWidth="1"/>
    <col min="26" max="26" width="2.54296875" style="1474" customWidth="1"/>
    <col min="27" max="27" width="14.36328125" style="1474" bestFit="1" customWidth="1"/>
    <col min="28" max="28" width="2" style="1474" customWidth="1"/>
    <col min="29" max="29" width="14.453125" style="1474" customWidth="1"/>
    <col min="30" max="30" width="2" style="1474" customWidth="1"/>
    <col min="31" max="31" width="15.81640625" style="1474" customWidth="1"/>
    <col min="32" max="32" width="2" style="1474" customWidth="1"/>
    <col min="33" max="16384" width="8.90625" style="1474"/>
  </cols>
  <sheetData>
    <row r="1" spans="1:25">
      <c r="A1" s="1472" t="s">
        <v>1343</v>
      </c>
    </row>
    <row r="3" spans="1:25" ht="21.6">
      <c r="A3" s="1473" t="s">
        <v>0</v>
      </c>
    </row>
    <row r="4" spans="1:25" ht="22.8">
      <c r="A4" s="1473" t="s">
        <v>1214</v>
      </c>
      <c r="Y4" s="1486" t="s">
        <v>1202</v>
      </c>
    </row>
    <row r="5" spans="1:25" ht="21.6">
      <c r="A5" s="1473" t="s">
        <v>1847</v>
      </c>
      <c r="Y5" s="1487" t="s">
        <v>130</v>
      </c>
    </row>
    <row r="6" spans="1:25" ht="15.6">
      <c r="A6" s="1476"/>
    </row>
    <row r="7" spans="1:25" ht="15.6">
      <c r="A7" s="1476"/>
    </row>
    <row r="8" spans="1:25" ht="15.6">
      <c r="A8" s="1616"/>
      <c r="B8" s="1616"/>
      <c r="C8" s="2341">
        <v>44286</v>
      </c>
      <c r="D8" s="2341"/>
      <c r="E8" s="2341"/>
      <c r="F8" s="2341"/>
      <c r="G8" s="2341"/>
      <c r="H8" s="1624"/>
      <c r="I8" s="2341">
        <v>44651</v>
      </c>
      <c r="J8" s="2341"/>
      <c r="K8" s="2341"/>
      <c r="L8" s="2341"/>
      <c r="M8" s="2341"/>
      <c r="N8" s="1616"/>
      <c r="O8" s="2341" t="s">
        <v>1222</v>
      </c>
      <c r="P8" s="2341"/>
      <c r="Q8" s="2341"/>
      <c r="R8" s="2341"/>
      <c r="S8" s="2341"/>
      <c r="T8" s="1616"/>
      <c r="U8" s="2341" t="s">
        <v>1223</v>
      </c>
      <c r="V8" s="2341"/>
      <c r="W8" s="2341"/>
      <c r="X8" s="2341"/>
      <c r="Y8" s="2341"/>
    </row>
    <row r="9" spans="1:25" ht="15.6">
      <c r="A9" s="1618" t="s">
        <v>535</v>
      </c>
      <c r="B9" s="1616"/>
      <c r="C9" s="1618" t="s">
        <v>531</v>
      </c>
      <c r="D9" s="1622"/>
      <c r="E9" s="1618" t="s">
        <v>1204</v>
      </c>
      <c r="F9" s="1622"/>
      <c r="G9" s="1618" t="s">
        <v>271</v>
      </c>
      <c r="H9" s="1622"/>
      <c r="I9" s="1618" t="s">
        <v>531</v>
      </c>
      <c r="J9" s="1622"/>
      <c r="K9" s="1618" t="s">
        <v>1204</v>
      </c>
      <c r="L9" s="1622"/>
      <c r="M9" s="1618" t="s">
        <v>271</v>
      </c>
      <c r="N9" s="1616"/>
      <c r="O9" s="1618" t="s">
        <v>531</v>
      </c>
      <c r="P9" s="1622"/>
      <c r="Q9" s="1618" t="s">
        <v>1204</v>
      </c>
      <c r="R9" s="1622"/>
      <c r="S9" s="1618" t="s">
        <v>271</v>
      </c>
      <c r="T9" s="1616"/>
      <c r="U9" s="1618" t="s">
        <v>531</v>
      </c>
      <c r="V9" s="1622"/>
      <c r="W9" s="1618" t="s">
        <v>1204</v>
      </c>
      <c r="X9" s="1622"/>
      <c r="Y9" s="1618" t="s">
        <v>271</v>
      </c>
    </row>
    <row r="10" spans="1:25">
      <c r="A10" s="1616"/>
      <c r="B10" s="1616"/>
      <c r="C10" s="1616"/>
      <c r="D10" s="1616"/>
      <c r="E10" s="1616"/>
      <c r="F10" s="1616"/>
      <c r="G10" s="1616"/>
      <c r="H10" s="1616"/>
      <c r="I10" s="1625"/>
      <c r="J10" s="1621"/>
      <c r="K10" s="1625"/>
      <c r="L10" s="1621"/>
      <c r="M10" s="1625"/>
      <c r="N10" s="1616"/>
      <c r="O10" s="1621"/>
      <c r="P10" s="1621"/>
      <c r="Q10" s="1621"/>
      <c r="R10" s="1621"/>
      <c r="S10" s="1621"/>
      <c r="T10" s="1616"/>
      <c r="U10" s="1621"/>
      <c r="V10" s="1621"/>
      <c r="W10" s="1621"/>
      <c r="X10" s="1621"/>
      <c r="Y10" s="1621"/>
    </row>
    <row r="11" spans="1:25" ht="15.6">
      <c r="A11" s="1619" t="s">
        <v>539</v>
      </c>
      <c r="B11" s="1616"/>
      <c r="C11" s="1616"/>
      <c r="D11" s="1616"/>
      <c r="E11" s="1616"/>
      <c r="F11" s="1616"/>
      <c r="G11" s="1616"/>
      <c r="H11" s="1616"/>
      <c r="I11" s="1616"/>
      <c r="J11" s="1621"/>
      <c r="K11" s="1616"/>
      <c r="L11" s="1621"/>
      <c r="M11" s="1616"/>
      <c r="N11" s="1616"/>
      <c r="O11" s="1616"/>
      <c r="P11" s="1621"/>
      <c r="Q11" s="1616"/>
      <c r="R11" s="1621"/>
      <c r="S11" s="1616"/>
      <c r="T11" s="1616"/>
      <c r="U11" s="1616"/>
      <c r="V11" s="1621"/>
      <c r="W11" s="1616"/>
      <c r="X11" s="1621"/>
      <c r="Y11" s="1616"/>
    </row>
    <row r="12" spans="1:25" ht="15.6">
      <c r="A12" s="1620" t="s">
        <v>1829</v>
      </c>
      <c r="B12" s="1617" t="s">
        <v>6</v>
      </c>
      <c r="C12" s="1698">
        <v>1464683</v>
      </c>
      <c r="D12" s="1691"/>
      <c r="E12" s="1698">
        <v>504701</v>
      </c>
      <c r="F12" s="1691"/>
      <c r="G12" s="1698">
        <f>ROUND(SUM(C12:E12),0)</f>
        <v>1969384</v>
      </c>
      <c r="H12" s="1691"/>
      <c r="I12" s="1698">
        <v>1562917</v>
      </c>
      <c r="J12" s="1691"/>
      <c r="K12" s="1698">
        <v>434131</v>
      </c>
      <c r="L12" s="1691"/>
      <c r="M12" s="1698">
        <f>ROUND(SUM(I12:K12),0)</f>
        <v>1997048</v>
      </c>
      <c r="N12" s="1691"/>
      <c r="O12" s="1698">
        <v>8219251</v>
      </c>
      <c r="P12" s="1691"/>
      <c r="Q12" s="1698">
        <v>1303513</v>
      </c>
      <c r="R12" s="1691"/>
      <c r="S12" s="1695">
        <f>ROUND(SUM(O12:Q12),0)</f>
        <v>9522764</v>
      </c>
      <c r="T12" s="1691"/>
      <c r="U12" s="1698">
        <f>'SCH 17 pg1'!C12+'SCH 17 pg1'!I12+'SCH 17 pg1'!O12+'SCH 17 pg2'!C12+'SCH 17 pg2'!I12+O12</f>
        <v>62739963</v>
      </c>
      <c r="V12" s="1691"/>
      <c r="W12" s="1698">
        <f>'SCH 17 pg1'!E12+'SCH 17 pg1'!K12+'SCH 17 pg1'!Q12+'SCH 17 pg2'!E12+'SCH 17 pg2'!K12+'SCH 17 pg2'!Q12</f>
        <v>6628029</v>
      </c>
      <c r="X12" s="1691"/>
      <c r="Y12" s="1695">
        <f>ROUND(SUM(U12:W12),0)</f>
        <v>69367992</v>
      </c>
    </row>
    <row r="13" spans="1:25" ht="15.6">
      <c r="A13" s="1619" t="s">
        <v>540</v>
      </c>
      <c r="B13" s="1617" t="s">
        <v>6</v>
      </c>
      <c r="C13" s="1693"/>
      <c r="D13" s="1687"/>
      <c r="E13" s="1693"/>
      <c r="F13" s="1687"/>
      <c r="G13" s="1689"/>
      <c r="H13" s="1688"/>
      <c r="I13" s="1693"/>
      <c r="J13" s="1687"/>
      <c r="K13" s="1693"/>
      <c r="L13" s="1687"/>
      <c r="M13" s="1689"/>
      <c r="N13" s="1688"/>
      <c r="O13" s="1693"/>
      <c r="P13" s="1687"/>
      <c r="Q13" s="1693"/>
      <c r="R13" s="1687"/>
      <c r="S13" s="1687"/>
      <c r="T13" s="1688"/>
      <c r="U13" s="1693"/>
      <c r="V13" s="1690"/>
      <c r="W13" s="1693"/>
      <c r="X13" s="1690"/>
      <c r="Y13" s="1690"/>
    </row>
    <row r="14" spans="1:25">
      <c r="A14" s="1617" t="s">
        <v>541</v>
      </c>
      <c r="B14" s="1617" t="s">
        <v>6</v>
      </c>
      <c r="C14" s="1756">
        <v>309518</v>
      </c>
      <c r="D14" s="1755"/>
      <c r="E14" s="1756">
        <v>14179</v>
      </c>
      <c r="F14" s="1755"/>
      <c r="G14" s="1756">
        <f>ROUND(SUM(C14:E14),0)</f>
        <v>323697</v>
      </c>
      <c r="H14" s="1755"/>
      <c r="I14" s="1756">
        <v>33926</v>
      </c>
      <c r="J14" s="1755"/>
      <c r="K14" s="1756">
        <v>1018</v>
      </c>
      <c r="L14" s="1755"/>
      <c r="M14" s="1756">
        <f>ROUND(SUM(I14:K14),0)</f>
        <v>34944</v>
      </c>
      <c r="N14" s="1755"/>
      <c r="O14" s="1756">
        <v>0</v>
      </c>
      <c r="P14" s="1755"/>
      <c r="Q14" s="1756">
        <v>0</v>
      </c>
      <c r="R14" s="1755"/>
      <c r="S14" s="1755">
        <f>ROUND(SUM(O14:Q14),0)</f>
        <v>0</v>
      </c>
      <c r="T14" s="1755"/>
      <c r="U14" s="1756">
        <f>'SCH 17 pg1'!C14+'SCH 17 pg1'!I14+'SCH 17 pg1'!O14+'SCH 17 pg2'!C14+'SCH 17 pg2'!I14+'SCH 17 pg2'!O14</f>
        <v>1815678</v>
      </c>
      <c r="V14" s="1755"/>
      <c r="W14" s="1756">
        <f>'SCH 17 pg1'!E14+'SCH 17 pg1'!K14+'SCH 17 pg1'!Q14+'SCH 17 pg2'!E14+'SCH 17 pg2'!K14+'SCH 17 pg2'!Q14</f>
        <v>169412</v>
      </c>
      <c r="X14" s="1755"/>
      <c r="Y14" s="1755">
        <f>ROUND(SUM(U14:W14),0)</f>
        <v>1985090</v>
      </c>
    </row>
    <row r="15" spans="1:25">
      <c r="A15" s="1617" t="s">
        <v>542</v>
      </c>
      <c r="B15" s="1617" t="s">
        <v>6</v>
      </c>
      <c r="C15" s="1756">
        <v>0</v>
      </c>
      <c r="D15" s="1756"/>
      <c r="E15" s="1756">
        <v>0</v>
      </c>
      <c r="F15" s="1756"/>
      <c r="G15" s="1756">
        <f t="shared" ref="G15:G18" si="0">ROUND(SUM(C15:E15),0)</f>
        <v>0</v>
      </c>
      <c r="H15" s="1756"/>
      <c r="I15" s="1756">
        <v>0</v>
      </c>
      <c r="J15" s="1756"/>
      <c r="K15" s="1756">
        <v>0</v>
      </c>
      <c r="L15" s="1756"/>
      <c r="M15" s="1756">
        <f t="shared" ref="M15:M52" si="1">ROUND(SUM(I15:K15),0)</f>
        <v>0</v>
      </c>
      <c r="N15" s="1756"/>
      <c r="O15" s="1756">
        <v>0</v>
      </c>
      <c r="P15" s="1755"/>
      <c r="Q15" s="1756">
        <v>0</v>
      </c>
      <c r="R15" s="1756"/>
      <c r="S15" s="1755">
        <f t="shared" ref="S15:S52" si="2">ROUND(SUM(O15:Q15),0)</f>
        <v>0</v>
      </c>
      <c r="T15" s="1755"/>
      <c r="U15" s="1756">
        <f>'SCH 17 pg1'!C15+'SCH 17 pg1'!I15+'SCH 17 pg1'!O15+'SCH 17 pg2'!C15+'SCH 17 pg2'!I15+'SCH 17 pg2'!O15</f>
        <v>0</v>
      </c>
      <c r="V15" s="1755"/>
      <c r="W15" s="1756">
        <f>'SCH 17 pg1'!E15+'SCH 17 pg1'!K15+'SCH 17 pg1'!Q15+'SCH 17 pg2'!E15+'SCH 17 pg2'!K15+'SCH 17 pg2'!Q15</f>
        <v>0</v>
      </c>
      <c r="X15" s="1694"/>
      <c r="Y15" s="1755">
        <f t="shared" ref="Y15:Y52" si="3">ROUND(SUM(U15:W15),0)</f>
        <v>0</v>
      </c>
    </row>
    <row r="16" spans="1:25">
      <c r="A16" s="1617" t="s">
        <v>543</v>
      </c>
      <c r="B16" s="1617" t="s">
        <v>6</v>
      </c>
      <c r="C16" s="1756">
        <v>25986973</v>
      </c>
      <c r="D16" s="1757"/>
      <c r="E16" s="1756">
        <v>11784735</v>
      </c>
      <c r="F16" s="1757"/>
      <c r="G16" s="1756">
        <f t="shared" si="0"/>
        <v>37771708</v>
      </c>
      <c r="H16" s="1755"/>
      <c r="I16" s="1756">
        <v>24488912</v>
      </c>
      <c r="J16" s="1756"/>
      <c r="K16" s="1756">
        <v>10673584</v>
      </c>
      <c r="L16" s="1757"/>
      <c r="M16" s="1756">
        <f t="shared" si="1"/>
        <v>35162496</v>
      </c>
      <c r="N16" s="1755"/>
      <c r="O16" s="1756">
        <v>244553631</v>
      </c>
      <c r="P16" s="1755"/>
      <c r="Q16" s="1756">
        <v>72798461</v>
      </c>
      <c r="R16" s="1757"/>
      <c r="S16" s="1755">
        <f t="shared" si="2"/>
        <v>317352092</v>
      </c>
      <c r="T16" s="1755"/>
      <c r="U16" s="1756">
        <f>'SCH 17 pg1'!C16+'SCH 17 pg1'!I16+'SCH 17 pg1'!O16+'SCH 17 pg2'!C16+'SCH 17 pg2'!I16+'SCH 17 pg2'!O16</f>
        <v>374031346</v>
      </c>
      <c r="V16" s="1755"/>
      <c r="W16" s="1756">
        <f>'SCH 17 pg1'!E16+'SCH 17 pg1'!K16+'SCH 17 pg1'!Q16+'SCH 17 pg2'!E16+'SCH 17 pg2'!K16+'SCH 17 pg2'!Q16</f>
        <v>137552930</v>
      </c>
      <c r="X16" s="1755"/>
      <c r="Y16" s="1755">
        <f t="shared" si="3"/>
        <v>511584276</v>
      </c>
    </row>
    <row r="17" spans="1:26">
      <c r="A17" s="1617" t="s">
        <v>544</v>
      </c>
      <c r="B17" s="1617" t="s">
        <v>6</v>
      </c>
      <c r="C17" s="1756">
        <v>5546300</v>
      </c>
      <c r="D17" s="1757"/>
      <c r="E17" s="1756">
        <v>508000</v>
      </c>
      <c r="F17" s="1757"/>
      <c r="G17" s="1756">
        <f t="shared" si="0"/>
        <v>6054300</v>
      </c>
      <c r="H17" s="1755"/>
      <c r="I17" s="1756">
        <v>3869820</v>
      </c>
      <c r="J17" s="1756"/>
      <c r="K17" s="1756">
        <v>329175</v>
      </c>
      <c r="L17" s="1757"/>
      <c r="M17" s="1756">
        <f t="shared" si="1"/>
        <v>4198995</v>
      </c>
      <c r="N17" s="1755"/>
      <c r="O17" s="1756">
        <v>5334092</v>
      </c>
      <c r="P17" s="1755"/>
      <c r="Q17" s="1756">
        <v>1128952</v>
      </c>
      <c r="R17" s="1757"/>
      <c r="S17" s="1755">
        <f t="shared" si="2"/>
        <v>6463044</v>
      </c>
      <c r="T17" s="1755"/>
      <c r="U17" s="1756">
        <f>'SCH 17 pg1'!C17+'SCH 17 pg1'!I17+'SCH 17 pg1'!O17+'SCH 17 pg2'!C17+'SCH 17 pg2'!I17+'SCH 17 pg2'!O17</f>
        <v>31471107</v>
      </c>
      <c r="V17" s="1755"/>
      <c r="W17" s="1756">
        <f>'SCH 17 pg1'!E17+'SCH 17 pg1'!K17+'SCH 17 pg1'!Q17+'SCH 17 pg2'!E17+'SCH 17 pg2'!K17+'SCH 17 pg2'!Q17</f>
        <v>4822853</v>
      </c>
      <c r="X17" s="1755"/>
      <c r="Y17" s="1755">
        <f t="shared" si="3"/>
        <v>36293960</v>
      </c>
      <c r="Z17" s="1474" t="s">
        <v>6</v>
      </c>
    </row>
    <row r="18" spans="1:26">
      <c r="A18" s="1617" t="s">
        <v>545</v>
      </c>
      <c r="B18" s="1617" t="s">
        <v>6</v>
      </c>
      <c r="C18" s="1756">
        <v>5239087</v>
      </c>
      <c r="D18" s="1757"/>
      <c r="E18" s="1756">
        <v>1566073</v>
      </c>
      <c r="F18" s="1757"/>
      <c r="G18" s="1756">
        <f t="shared" si="0"/>
        <v>6805160</v>
      </c>
      <c r="H18" s="1755"/>
      <c r="I18" s="1756">
        <v>3294594</v>
      </c>
      <c r="J18" s="1756"/>
      <c r="K18" s="1756">
        <v>1350343</v>
      </c>
      <c r="L18" s="1757"/>
      <c r="M18" s="1756">
        <f t="shared" si="1"/>
        <v>4644937</v>
      </c>
      <c r="N18" s="1755"/>
      <c r="O18" s="1756">
        <v>30554985</v>
      </c>
      <c r="P18" s="1755"/>
      <c r="Q18" s="1756">
        <v>7153242</v>
      </c>
      <c r="R18" s="1755"/>
      <c r="S18" s="1755">
        <f t="shared" si="2"/>
        <v>37708227</v>
      </c>
      <c r="T18" s="1755"/>
      <c r="U18" s="1756">
        <f>'SCH 17 pg1'!C18+'SCH 17 pg1'!I18+'SCH 17 pg1'!O18+'SCH 17 pg2'!C18+'SCH 17 pg2'!I18+'SCH 17 pg2'!O18</f>
        <v>67095927</v>
      </c>
      <c r="V18" s="1755"/>
      <c r="W18" s="1756">
        <f>'SCH 17 pg1'!E18+'SCH 17 pg1'!K18+'SCH 17 pg1'!Q18+'SCH 17 pg2'!E18+'SCH 17 pg2'!K18+'SCH 17 pg2'!Q18</f>
        <v>17039047</v>
      </c>
      <c r="X18" s="1755"/>
      <c r="Y18" s="1755">
        <f t="shared" si="3"/>
        <v>84134974</v>
      </c>
    </row>
    <row r="19" spans="1:26" ht="15.6">
      <c r="A19" s="1619" t="s">
        <v>1216</v>
      </c>
      <c r="B19" s="1616"/>
      <c r="C19" s="1756"/>
      <c r="D19" s="1755"/>
      <c r="E19" s="1756"/>
      <c r="F19" s="1755"/>
      <c r="G19" s="1756"/>
      <c r="H19" s="1755"/>
      <c r="I19" s="1756"/>
      <c r="J19" s="1755"/>
      <c r="K19" s="1756"/>
      <c r="L19" s="1755"/>
      <c r="M19" s="1756"/>
      <c r="N19" s="1755"/>
      <c r="O19" s="1756"/>
      <c r="P19" s="1755"/>
      <c r="Q19" s="1756"/>
      <c r="R19" s="1755"/>
      <c r="S19" s="1755"/>
      <c r="T19" s="1755"/>
      <c r="U19" s="1756" t="s">
        <v>6</v>
      </c>
      <c r="V19" s="1755" t="s">
        <v>6</v>
      </c>
      <c r="W19" s="1756" t="s">
        <v>6</v>
      </c>
      <c r="X19" s="1755"/>
      <c r="Y19" s="1755"/>
    </row>
    <row r="20" spans="1:26">
      <c r="A20" s="1617" t="s">
        <v>1217</v>
      </c>
      <c r="B20" s="1617" t="s">
        <v>6</v>
      </c>
      <c r="C20" s="1756">
        <v>0</v>
      </c>
      <c r="D20" s="1756"/>
      <c r="E20" s="1756">
        <v>0</v>
      </c>
      <c r="F20" s="1756"/>
      <c r="G20" s="1756">
        <f t="shared" ref="G20:G21" si="4">ROUND(SUM(C20:E20),0)</f>
        <v>0</v>
      </c>
      <c r="H20" s="1756"/>
      <c r="I20" s="1756">
        <v>0</v>
      </c>
      <c r="J20" s="1756"/>
      <c r="K20" s="1756">
        <v>0</v>
      </c>
      <c r="L20" s="1756"/>
      <c r="M20" s="1756">
        <f t="shared" si="1"/>
        <v>0</v>
      </c>
      <c r="N20" s="1756"/>
      <c r="O20" s="1756">
        <v>0</v>
      </c>
      <c r="P20" s="1756"/>
      <c r="Q20" s="1756">
        <v>0</v>
      </c>
      <c r="R20" s="1756"/>
      <c r="S20" s="1755">
        <f t="shared" si="2"/>
        <v>0</v>
      </c>
      <c r="T20" s="1756"/>
      <c r="U20" s="1756">
        <f>'SCH 17 pg1'!C20+'SCH 17 pg1'!I20+'SCH 17 pg1'!O20+'SCH 17 pg2'!C20+'SCH 17 pg2'!I20+'SCH 17 pg2'!O20</f>
        <v>0</v>
      </c>
      <c r="V20" s="1755"/>
      <c r="W20" s="1756">
        <f>'SCH 17 pg1'!E20+'SCH 17 pg1'!K20+'SCH 17 pg1'!Q20+'SCH 17 pg2'!E20+'SCH 17 pg2'!K20+'SCH 17 pg2'!Q20</f>
        <v>0</v>
      </c>
      <c r="X20" s="1694"/>
      <c r="Y20" s="1755">
        <f t="shared" si="3"/>
        <v>0</v>
      </c>
    </row>
    <row r="21" spans="1:26">
      <c r="A21" s="1617" t="s">
        <v>1219</v>
      </c>
      <c r="B21" s="1617" t="s">
        <v>6</v>
      </c>
      <c r="C21" s="1756">
        <v>191808</v>
      </c>
      <c r="D21" s="1757"/>
      <c r="E21" s="1756">
        <v>49218</v>
      </c>
      <c r="F21" s="1755"/>
      <c r="G21" s="1756">
        <f t="shared" si="4"/>
        <v>241026</v>
      </c>
      <c r="H21" s="1755"/>
      <c r="I21" s="1756">
        <v>263712</v>
      </c>
      <c r="J21" s="1757"/>
      <c r="K21" s="1756">
        <v>38507</v>
      </c>
      <c r="L21" s="1755"/>
      <c r="M21" s="1756">
        <f t="shared" si="1"/>
        <v>302219</v>
      </c>
      <c r="N21" s="1755"/>
      <c r="O21" s="1756">
        <v>758744</v>
      </c>
      <c r="P21" s="1757"/>
      <c r="Q21" s="1756">
        <v>102808</v>
      </c>
      <c r="R21" s="1755"/>
      <c r="S21" s="1755">
        <f t="shared" si="2"/>
        <v>861552</v>
      </c>
      <c r="T21" s="1755"/>
      <c r="U21" s="1756">
        <f>'SCH 17 pg1'!C21+'SCH 17 pg1'!I21+'SCH 17 pg1'!O21+'SCH 17 pg2'!C21+'SCH 17 pg2'!I21+'SCH 17 pg2'!O21</f>
        <v>1847350</v>
      </c>
      <c r="V21" s="1755"/>
      <c r="W21" s="1756">
        <f>'SCH 17 pg1'!E21+'SCH 17 pg1'!K21+'SCH 17 pg1'!Q21+'SCH 17 pg2'!E21+'SCH 17 pg2'!K21+'SCH 17 pg2'!Q21</f>
        <v>388010</v>
      </c>
      <c r="X21" s="1755"/>
      <c r="Y21" s="1755">
        <f t="shared" si="3"/>
        <v>2235360</v>
      </c>
    </row>
    <row r="22" spans="1:26" ht="15.6">
      <c r="A22" s="1619" t="s">
        <v>2347</v>
      </c>
      <c r="B22" s="1617" t="s">
        <v>6</v>
      </c>
      <c r="C22" s="1756"/>
      <c r="D22" s="1755"/>
      <c r="E22" s="1756"/>
      <c r="F22" s="1755"/>
      <c r="G22" s="1756"/>
      <c r="H22" s="1755"/>
      <c r="I22" s="1756"/>
      <c r="J22" s="1755"/>
      <c r="K22" s="1756"/>
      <c r="L22" s="1755"/>
      <c r="M22" s="1756"/>
      <c r="N22" s="1755"/>
      <c r="O22" s="1756"/>
      <c r="P22" s="1755"/>
      <c r="Q22" s="1756"/>
      <c r="R22" s="1755"/>
      <c r="S22" s="1755"/>
      <c r="T22" s="1755"/>
      <c r="U22" s="1756" t="s">
        <v>6</v>
      </c>
      <c r="V22" s="1755"/>
      <c r="W22" s="1756" t="s">
        <v>6</v>
      </c>
      <c r="X22" s="1755"/>
      <c r="Y22" s="1755"/>
    </row>
    <row r="23" spans="1:26">
      <c r="A23" s="1617" t="s">
        <v>549</v>
      </c>
      <c r="B23" s="1617" t="s">
        <v>6</v>
      </c>
      <c r="C23" s="1756">
        <v>3185</v>
      </c>
      <c r="D23" s="1757"/>
      <c r="E23" s="1756">
        <v>128</v>
      </c>
      <c r="F23" s="1757"/>
      <c r="G23" s="1756">
        <f t="shared" ref="G23:G25" si="5">ROUND(SUM(C23:E23),0)</f>
        <v>3313</v>
      </c>
      <c r="H23" s="1755"/>
      <c r="I23" s="1756">
        <v>0</v>
      </c>
      <c r="J23" s="1757"/>
      <c r="K23" s="1756">
        <v>0</v>
      </c>
      <c r="L23" s="1757"/>
      <c r="M23" s="1756">
        <f t="shared" si="1"/>
        <v>0</v>
      </c>
      <c r="N23" s="1755"/>
      <c r="O23" s="1756">
        <v>0</v>
      </c>
      <c r="P23" s="1757"/>
      <c r="Q23" s="1756">
        <v>0</v>
      </c>
      <c r="R23" s="1757"/>
      <c r="S23" s="1755">
        <f t="shared" si="2"/>
        <v>0</v>
      </c>
      <c r="T23" s="1755"/>
      <c r="U23" s="1756">
        <f>'SCH 17 pg1'!C23+'SCH 17 pg1'!I23+'SCH 17 pg1'!O23+'SCH 17 pg2'!C23+'SCH 17 pg2'!I23+'SCH 17 pg2'!O23</f>
        <v>332072</v>
      </c>
      <c r="V23" s="1755"/>
      <c r="W23" s="1756">
        <f>'SCH 17 pg1'!E23+'SCH 17 pg1'!K23+'SCH 17 pg1'!Q23+'SCH 17 pg2'!E23+'SCH 17 pg2'!K23+'SCH 17 pg2'!Q23</f>
        <v>17185</v>
      </c>
      <c r="X23" s="1755"/>
      <c r="Y23" s="1755">
        <f t="shared" si="3"/>
        <v>349257</v>
      </c>
    </row>
    <row r="24" spans="1:26">
      <c r="A24" s="1617" t="s">
        <v>550</v>
      </c>
      <c r="B24" s="1617" t="s">
        <v>6</v>
      </c>
      <c r="C24" s="1756">
        <v>304452</v>
      </c>
      <c r="D24" s="1755"/>
      <c r="E24" s="1756">
        <v>71194</v>
      </c>
      <c r="F24" s="1755"/>
      <c r="G24" s="1756">
        <f t="shared" si="5"/>
        <v>375646</v>
      </c>
      <c r="H24" s="1755"/>
      <c r="I24" s="1756">
        <v>316420</v>
      </c>
      <c r="J24" s="1755"/>
      <c r="K24" s="1756">
        <v>56031</v>
      </c>
      <c r="L24" s="1755"/>
      <c r="M24" s="1756">
        <f t="shared" si="1"/>
        <v>372451</v>
      </c>
      <c r="N24" s="1755"/>
      <c r="O24" s="1756">
        <v>826654</v>
      </c>
      <c r="P24" s="1757"/>
      <c r="Q24" s="1756">
        <v>87038</v>
      </c>
      <c r="R24" s="1757"/>
      <c r="S24" s="1755">
        <f t="shared" si="2"/>
        <v>913692</v>
      </c>
      <c r="T24" s="1755"/>
      <c r="U24" s="1756">
        <f>'SCH 17 pg1'!C24+'SCH 17 pg1'!I24+'SCH 17 pg1'!O24+'SCH 17 pg2'!C24+'SCH 17 pg2'!I24+'SCH 17 pg2'!O24</f>
        <v>3713411</v>
      </c>
      <c r="V24" s="1755"/>
      <c r="W24" s="1756">
        <f>'SCH 17 pg1'!E24+'SCH 17 pg1'!K24+'SCH 17 pg1'!Q24+'SCH 17 pg2'!E24+'SCH 17 pg2'!K24+'SCH 17 pg2'!Q24</f>
        <v>624937</v>
      </c>
      <c r="X24" s="1755"/>
      <c r="Y24" s="1755">
        <f t="shared" si="3"/>
        <v>4338348</v>
      </c>
    </row>
    <row r="25" spans="1:26">
      <c r="A25" s="1617" t="s">
        <v>551</v>
      </c>
      <c r="B25" s="1617" t="s">
        <v>6</v>
      </c>
      <c r="C25" s="1756">
        <v>1170720</v>
      </c>
      <c r="D25" s="1757"/>
      <c r="E25" s="1756">
        <v>278686</v>
      </c>
      <c r="F25" s="1757"/>
      <c r="G25" s="1756">
        <f t="shared" si="5"/>
        <v>1449406</v>
      </c>
      <c r="H25" s="1755"/>
      <c r="I25" s="1756">
        <v>2122395</v>
      </c>
      <c r="J25" s="1757"/>
      <c r="K25" s="1756">
        <v>205978</v>
      </c>
      <c r="L25" s="1757"/>
      <c r="M25" s="1756">
        <f t="shared" si="1"/>
        <v>2328373</v>
      </c>
      <c r="N25" s="1755"/>
      <c r="O25" s="1756">
        <v>3505888</v>
      </c>
      <c r="P25" s="1757"/>
      <c r="Q25" s="1756">
        <v>1234716</v>
      </c>
      <c r="R25" s="1757"/>
      <c r="S25" s="1755">
        <f t="shared" si="2"/>
        <v>4740604</v>
      </c>
      <c r="T25" s="1755"/>
      <c r="U25" s="1756">
        <f>'SCH 17 pg1'!C25+'SCH 17 pg1'!I25+'SCH 17 pg1'!O25+'SCH 17 pg2'!C25+'SCH 17 pg2'!I25+'SCH 17 pg2'!O25</f>
        <v>21539220</v>
      </c>
      <c r="V25" s="1755"/>
      <c r="W25" s="1756">
        <f>'SCH 17 pg1'!E25+'SCH 17 pg1'!K25+'SCH 17 pg1'!Q25+'SCH 17 pg2'!E25+'SCH 17 pg2'!K25+'SCH 17 pg2'!Q25</f>
        <v>3357071</v>
      </c>
      <c r="X25" s="1755"/>
      <c r="Y25" s="1755">
        <f t="shared" si="3"/>
        <v>24896291</v>
      </c>
    </row>
    <row r="26" spans="1:26" ht="15.6">
      <c r="A26" s="1619" t="s">
        <v>552</v>
      </c>
      <c r="B26" s="1617" t="s">
        <v>6</v>
      </c>
      <c r="C26" s="1756"/>
      <c r="D26" s="1755"/>
      <c r="E26" s="1756"/>
      <c r="F26" s="1755"/>
      <c r="G26" s="1756"/>
      <c r="H26" s="1755"/>
      <c r="I26" s="1756"/>
      <c r="J26" s="1755"/>
      <c r="K26" s="1756"/>
      <c r="L26" s="1755"/>
      <c r="M26" s="1756"/>
      <c r="N26" s="1755"/>
      <c r="O26" s="1756"/>
      <c r="P26" s="1755"/>
      <c r="Q26" s="1756"/>
      <c r="R26" s="1755"/>
      <c r="S26" s="1755"/>
      <c r="T26" s="1755"/>
      <c r="U26" s="1756" t="s">
        <v>6</v>
      </c>
      <c r="V26" s="1755"/>
      <c r="W26" s="1756" t="s">
        <v>6</v>
      </c>
      <c r="X26" s="1755"/>
      <c r="Y26" s="1755"/>
    </row>
    <row r="27" spans="1:26">
      <c r="A27" s="1885" t="s">
        <v>2348</v>
      </c>
      <c r="B27" s="1617" t="s">
        <v>6</v>
      </c>
      <c r="C27" s="1756">
        <v>1475188</v>
      </c>
      <c r="D27" s="1757"/>
      <c r="E27" s="1756">
        <v>149018</v>
      </c>
      <c r="F27" s="1757"/>
      <c r="G27" s="1756">
        <f t="shared" ref="G27:G28" si="6">ROUND(SUM(C27:E27),0)</f>
        <v>1624206</v>
      </c>
      <c r="H27" s="1755"/>
      <c r="I27" s="1756">
        <v>455644</v>
      </c>
      <c r="J27" s="1757"/>
      <c r="K27" s="1756">
        <v>95855</v>
      </c>
      <c r="L27" s="1757"/>
      <c r="M27" s="1756">
        <f t="shared" si="1"/>
        <v>551499</v>
      </c>
      <c r="N27" s="1755"/>
      <c r="O27" s="1756">
        <v>1959738</v>
      </c>
      <c r="P27" s="1757"/>
      <c r="Q27" s="1756">
        <v>382588</v>
      </c>
      <c r="R27" s="1757"/>
      <c r="S27" s="1755">
        <f t="shared" si="2"/>
        <v>2342326</v>
      </c>
      <c r="T27" s="1755"/>
      <c r="U27" s="1756">
        <f>'SCH 17 pg1'!C27+'SCH 17 pg1'!I27+'SCH 17 pg1'!O27+'SCH 17 pg2'!C27+'SCH 17 pg2'!I27+'SCH 17 pg2'!O27</f>
        <v>11764623</v>
      </c>
      <c r="V27" s="1755"/>
      <c r="W27" s="1756">
        <f>'SCH 17 pg1'!E27+'SCH 17 pg1'!K27+'SCH 17 pg1'!Q27+'SCH 17 pg2'!E27+'SCH 17 pg2'!K27+'SCH 17 pg2'!Q27</f>
        <v>1680178</v>
      </c>
      <c r="X27" s="1755"/>
      <c r="Y27" s="1755">
        <f t="shared" si="3"/>
        <v>13444801</v>
      </c>
    </row>
    <row r="28" spans="1:26">
      <c r="A28" s="1885" t="s">
        <v>553</v>
      </c>
      <c r="B28" s="1617" t="s">
        <v>6</v>
      </c>
      <c r="C28" s="1756">
        <v>14770062</v>
      </c>
      <c r="D28" s="1757"/>
      <c r="E28" s="1756">
        <v>3628854</v>
      </c>
      <c r="F28" s="1757"/>
      <c r="G28" s="1756">
        <f t="shared" si="6"/>
        <v>18398916</v>
      </c>
      <c r="H28" s="1755"/>
      <c r="I28" s="1756">
        <v>14828703</v>
      </c>
      <c r="J28" s="1757"/>
      <c r="K28" s="1756">
        <v>2949163</v>
      </c>
      <c r="L28" s="1757"/>
      <c r="M28" s="1756">
        <f t="shared" si="1"/>
        <v>17777866</v>
      </c>
      <c r="N28" s="1755"/>
      <c r="O28" s="1756">
        <v>55514981</v>
      </c>
      <c r="P28" s="1757"/>
      <c r="Q28" s="1756">
        <v>7549857</v>
      </c>
      <c r="R28" s="1757"/>
      <c r="S28" s="1755">
        <f t="shared" si="2"/>
        <v>63064838</v>
      </c>
      <c r="T28" s="1755"/>
      <c r="U28" s="1756">
        <f>'SCH 17 pg1'!C28+'SCH 17 pg1'!I28+'SCH 17 pg1'!O28+'SCH 17 pg2'!C28+'SCH 17 pg2'!I28+'SCH 17 pg2'!O28</f>
        <v>141551355</v>
      </c>
      <c r="V28" s="1755"/>
      <c r="W28" s="1756">
        <f>'SCH 17 pg1'!E28+'SCH 17 pg1'!K28+'SCH 17 pg1'!Q28+'SCH 17 pg2'!E28+'SCH 17 pg2'!K28+'SCH 17 pg2'!Q28</f>
        <v>29581795</v>
      </c>
      <c r="X28" s="1755"/>
      <c r="Y28" s="1755">
        <f t="shared" si="3"/>
        <v>171133150</v>
      </c>
    </row>
    <row r="29" spans="1:26" ht="15.6">
      <c r="A29" s="1619" t="s">
        <v>554</v>
      </c>
      <c r="B29" s="1617"/>
      <c r="C29" s="1756"/>
      <c r="D29" s="1755"/>
      <c r="E29" s="1756"/>
      <c r="F29" s="1755"/>
      <c r="G29" s="1756"/>
      <c r="H29" s="1755"/>
      <c r="I29" s="1756"/>
      <c r="J29" s="1755"/>
      <c r="K29" s="1756"/>
      <c r="L29" s="1755"/>
      <c r="M29" s="1756"/>
      <c r="N29" s="1755"/>
      <c r="O29" s="1756" t="s">
        <v>6</v>
      </c>
      <c r="P29" s="1755"/>
      <c r="Q29" s="1756"/>
      <c r="R29" s="1755"/>
      <c r="S29" s="1755"/>
      <c r="T29" s="1755"/>
      <c r="U29" s="1756"/>
      <c r="V29" s="1755"/>
      <c r="W29" s="1756"/>
      <c r="X29" s="1755"/>
      <c r="Y29" s="1755"/>
    </row>
    <row r="30" spans="1:26">
      <c r="A30" s="1617" t="s">
        <v>555</v>
      </c>
      <c r="B30" s="1617" t="s">
        <v>6</v>
      </c>
      <c r="C30" s="1756">
        <v>1860000</v>
      </c>
      <c r="D30" s="1755"/>
      <c r="E30" s="1756">
        <v>187200</v>
      </c>
      <c r="F30" s="1757"/>
      <c r="G30" s="1756">
        <f t="shared" ref="G30:G36" si="7">ROUND(SUM(C30:E30),0)</f>
        <v>2047200</v>
      </c>
      <c r="H30" s="1755"/>
      <c r="I30" s="1756">
        <v>1860000</v>
      </c>
      <c r="J30" s="1755"/>
      <c r="K30" s="1756">
        <v>131400</v>
      </c>
      <c r="L30" s="1757"/>
      <c r="M30" s="1756">
        <f t="shared" si="1"/>
        <v>1991400</v>
      </c>
      <c r="N30" s="1755"/>
      <c r="O30" s="1756">
        <v>2920000</v>
      </c>
      <c r="P30" s="1755"/>
      <c r="Q30" s="1756">
        <v>107400</v>
      </c>
      <c r="R30" s="1755"/>
      <c r="S30" s="1755">
        <f t="shared" si="2"/>
        <v>3027400</v>
      </c>
      <c r="T30" s="1755"/>
      <c r="U30" s="1756">
        <f>'SCH 17 pg1'!C30+'SCH 17 pg1'!I30+'SCH 17 pg1'!O30+'SCH 17 pg2'!C30+'SCH 17 pg2'!I30+'SCH 17 pg2'!O30</f>
        <v>13240000</v>
      </c>
      <c r="V30" s="1755"/>
      <c r="W30" s="1756">
        <f>'SCH 17 pg1'!E30+'SCH 17 pg1'!K30+'SCH 17 pg1'!Q30+'SCH 17 pg2'!E30+'SCH 17 pg2'!K30+'SCH 17 pg2'!Q30</f>
        <v>1354600</v>
      </c>
      <c r="X30" s="1755"/>
      <c r="Y30" s="1755">
        <f t="shared" si="3"/>
        <v>14594600</v>
      </c>
    </row>
    <row r="31" spans="1:26">
      <c r="A31" s="1617" t="s">
        <v>556</v>
      </c>
      <c r="B31" s="1617" t="s">
        <v>6</v>
      </c>
      <c r="C31" s="1756">
        <v>2240000</v>
      </c>
      <c r="D31" s="1755"/>
      <c r="E31" s="1756">
        <v>117195</v>
      </c>
      <c r="F31" s="1755"/>
      <c r="G31" s="1756">
        <f t="shared" si="7"/>
        <v>2357195</v>
      </c>
      <c r="H31" s="1755"/>
      <c r="I31" s="1756">
        <v>1280000</v>
      </c>
      <c r="J31" s="1755"/>
      <c r="K31" s="1756">
        <v>47035</v>
      </c>
      <c r="L31" s="1755"/>
      <c r="M31" s="1756">
        <f t="shared" si="1"/>
        <v>1327035</v>
      </c>
      <c r="N31" s="1755"/>
      <c r="O31" s="1756">
        <v>515000</v>
      </c>
      <c r="P31" s="1755"/>
      <c r="Q31" s="1756">
        <v>10558</v>
      </c>
      <c r="R31" s="1757"/>
      <c r="S31" s="1755">
        <f t="shared" si="2"/>
        <v>525558</v>
      </c>
      <c r="T31" s="1755"/>
      <c r="U31" s="1756">
        <f>'SCH 17 pg1'!C31+'SCH 17 pg1'!I31+'SCH 17 pg1'!O31+'SCH 17 pg2'!C31+'SCH 17 pg2'!I31+'SCH 17 pg2'!O31</f>
        <v>10520000</v>
      </c>
      <c r="V31" s="1755"/>
      <c r="W31" s="1756">
        <f>'SCH 17 pg1'!E31+'SCH 17 pg1'!K31+'SCH 17 pg1'!Q31+'SCH 17 pg2'!E31+'SCH 17 pg2'!K31+'SCH 17 pg2'!Q31</f>
        <v>993306</v>
      </c>
      <c r="X31" s="1755"/>
      <c r="Y31" s="1755">
        <f t="shared" si="3"/>
        <v>11513306</v>
      </c>
    </row>
    <row r="32" spans="1:26">
      <c r="A32" s="1617" t="s">
        <v>1220</v>
      </c>
      <c r="B32" s="1617" t="s">
        <v>6</v>
      </c>
      <c r="C32" s="1756">
        <v>0</v>
      </c>
      <c r="D32" s="1756"/>
      <c r="E32" s="1756">
        <v>0</v>
      </c>
      <c r="F32" s="1756"/>
      <c r="G32" s="1756">
        <f t="shared" si="7"/>
        <v>0</v>
      </c>
      <c r="H32" s="1756"/>
      <c r="I32" s="1756">
        <v>0</v>
      </c>
      <c r="J32" s="1756"/>
      <c r="K32" s="1756">
        <v>0</v>
      </c>
      <c r="L32" s="1756"/>
      <c r="M32" s="1756">
        <f t="shared" si="1"/>
        <v>0</v>
      </c>
      <c r="N32" s="1756"/>
      <c r="O32" s="1756">
        <v>0</v>
      </c>
      <c r="P32" s="1756"/>
      <c r="Q32" s="1756">
        <v>0</v>
      </c>
      <c r="R32" s="1756"/>
      <c r="S32" s="1755">
        <f t="shared" si="2"/>
        <v>0</v>
      </c>
      <c r="T32" s="1756"/>
      <c r="U32" s="1756">
        <f>'SCH 17 pg1'!C32+'SCH 17 pg1'!I32+'SCH 17 pg1'!O32+'SCH 17 pg2'!C32+'SCH 17 pg2'!I32+'SCH 17 pg2'!O32</f>
        <v>0</v>
      </c>
      <c r="V32" s="1755"/>
      <c r="W32" s="1756">
        <f>'SCH 17 pg1'!E32+'SCH 17 pg1'!K32+'SCH 17 pg1'!Q32+'SCH 17 pg2'!E32+'SCH 17 pg2'!K32+'SCH 17 pg2'!Q32</f>
        <v>0</v>
      </c>
      <c r="X32" s="1694"/>
      <c r="Y32" s="1755">
        <f t="shared" si="3"/>
        <v>0</v>
      </c>
    </row>
    <row r="33" spans="1:25" ht="15.6">
      <c r="A33" s="1619" t="s">
        <v>1824</v>
      </c>
      <c r="B33" s="1617" t="s">
        <v>6</v>
      </c>
      <c r="C33" s="1756">
        <v>0</v>
      </c>
      <c r="D33" s="1756"/>
      <c r="E33" s="1756">
        <v>0</v>
      </c>
      <c r="F33" s="1756"/>
      <c r="G33" s="1756">
        <f t="shared" si="7"/>
        <v>0</v>
      </c>
      <c r="H33" s="1756"/>
      <c r="I33" s="1756">
        <v>0</v>
      </c>
      <c r="J33" s="1756"/>
      <c r="K33" s="1756">
        <v>0</v>
      </c>
      <c r="L33" s="1756"/>
      <c r="M33" s="1756">
        <f t="shared" si="1"/>
        <v>0</v>
      </c>
      <c r="N33" s="1756"/>
      <c r="O33" s="1756">
        <v>0</v>
      </c>
      <c r="P33" s="1756"/>
      <c r="Q33" s="1756">
        <v>0</v>
      </c>
      <c r="R33" s="1756"/>
      <c r="S33" s="1755">
        <f t="shared" si="2"/>
        <v>0</v>
      </c>
      <c r="T33" s="1756"/>
      <c r="U33" s="1756">
        <f>'SCH 17 pg1'!C33+'SCH 17 pg1'!I33+'SCH 17 pg1'!O33+'SCH 17 pg2'!C33+'SCH 17 pg2'!I33+'SCH 17 pg2'!O33</f>
        <v>0</v>
      </c>
      <c r="V33" s="1755"/>
      <c r="W33" s="1756">
        <f>'SCH 17 pg1'!E33+'SCH 17 pg1'!K33+'SCH 17 pg1'!Q33+'SCH 17 pg2'!E33+'SCH 17 pg2'!K33+'SCH 17 pg2'!Q33</f>
        <v>0</v>
      </c>
      <c r="X33" s="1694"/>
      <c r="Y33" s="1755">
        <f t="shared" si="3"/>
        <v>0</v>
      </c>
    </row>
    <row r="34" spans="1:25" ht="15.6">
      <c r="A34" s="1619" t="s">
        <v>1825</v>
      </c>
      <c r="B34" s="1617" t="s">
        <v>6</v>
      </c>
      <c r="C34" s="1756">
        <v>0</v>
      </c>
      <c r="D34" s="1756"/>
      <c r="E34" s="1756">
        <v>0</v>
      </c>
      <c r="F34" s="1756"/>
      <c r="G34" s="1756">
        <f t="shared" si="7"/>
        <v>0</v>
      </c>
      <c r="H34" s="1755"/>
      <c r="I34" s="1756">
        <v>0</v>
      </c>
      <c r="J34" s="1756"/>
      <c r="K34" s="1756">
        <v>0</v>
      </c>
      <c r="L34" s="1756"/>
      <c r="M34" s="1756">
        <f t="shared" si="1"/>
        <v>0</v>
      </c>
      <c r="N34" s="1755"/>
      <c r="O34" s="1756">
        <v>0</v>
      </c>
      <c r="P34" s="1755"/>
      <c r="Q34" s="1756">
        <v>0</v>
      </c>
      <c r="R34" s="1755"/>
      <c r="S34" s="1755">
        <f t="shared" si="2"/>
        <v>0</v>
      </c>
      <c r="T34" s="1755"/>
      <c r="U34" s="1756">
        <f>'SCH 17 pg1'!C34+'SCH 17 pg1'!I34+'SCH 17 pg1'!O34+'SCH 17 pg2'!C34+'SCH 17 pg2'!I34+'SCH 17 pg2'!O34</f>
        <v>3238</v>
      </c>
      <c r="V34" s="1755"/>
      <c r="W34" s="1756">
        <f>'SCH 17 pg1'!E34+'SCH 17 pg1'!K34+'SCH 17 pg1'!Q34+'SCH 17 pg2'!E34+'SCH 17 pg2'!K34+'SCH 17 pg2'!Q34</f>
        <v>130</v>
      </c>
      <c r="X34" s="1692"/>
      <c r="Y34" s="1755">
        <f t="shared" si="3"/>
        <v>3368</v>
      </c>
    </row>
    <row r="35" spans="1:25" ht="15.6">
      <c r="A35" s="1619" t="s">
        <v>1826</v>
      </c>
      <c r="B35" s="1617" t="s">
        <v>6</v>
      </c>
      <c r="C35" s="1756">
        <v>2228016</v>
      </c>
      <c r="D35" s="1755"/>
      <c r="E35" s="1756">
        <v>629101</v>
      </c>
      <c r="F35" s="1755"/>
      <c r="G35" s="1756">
        <f t="shared" si="7"/>
        <v>2857117</v>
      </c>
      <c r="H35" s="1755"/>
      <c r="I35" s="1756">
        <v>1229090</v>
      </c>
      <c r="J35" s="1755"/>
      <c r="K35" s="1756">
        <v>554891</v>
      </c>
      <c r="L35" s="1755"/>
      <c r="M35" s="1756">
        <f t="shared" si="1"/>
        <v>1783981</v>
      </c>
      <c r="N35" s="1755"/>
      <c r="O35" s="1756">
        <v>11822964</v>
      </c>
      <c r="P35" s="1757"/>
      <c r="Q35" s="1756">
        <v>4293524</v>
      </c>
      <c r="R35" s="1757"/>
      <c r="S35" s="1755">
        <f t="shared" si="2"/>
        <v>16116488</v>
      </c>
      <c r="T35" s="1755"/>
      <c r="U35" s="1756">
        <f>'SCH 17 pg1'!C35+'SCH 17 pg1'!I35+'SCH 17 pg1'!O35+'SCH 17 pg2'!C35+'SCH 17 pg2'!I35+'SCH 17 pg2'!O35</f>
        <v>25549131</v>
      </c>
      <c r="V35" s="1755"/>
      <c r="W35" s="1756">
        <f>'SCH 17 pg1'!E35+'SCH 17 pg1'!K35+'SCH 17 pg1'!Q35+'SCH 17 pg2'!E35+'SCH 17 pg2'!K35+'SCH 17 pg2'!Q35</f>
        <v>8030167</v>
      </c>
      <c r="X35" s="1755"/>
      <c r="Y35" s="1755">
        <f t="shared" si="3"/>
        <v>33579298</v>
      </c>
    </row>
    <row r="36" spans="1:25" ht="15.6">
      <c r="A36" s="1619" t="s">
        <v>1827</v>
      </c>
      <c r="B36" s="1617" t="s">
        <v>6</v>
      </c>
      <c r="C36" s="1756">
        <v>0</v>
      </c>
      <c r="D36" s="1756"/>
      <c r="E36" s="1756">
        <v>0</v>
      </c>
      <c r="F36" s="1756"/>
      <c r="G36" s="1756">
        <f t="shared" si="7"/>
        <v>0</v>
      </c>
      <c r="H36" s="1756"/>
      <c r="I36" s="1756">
        <v>0</v>
      </c>
      <c r="J36" s="1756"/>
      <c r="K36" s="1756">
        <v>0</v>
      </c>
      <c r="L36" s="1756"/>
      <c r="M36" s="1756">
        <f t="shared" si="1"/>
        <v>0</v>
      </c>
      <c r="N36" s="1756"/>
      <c r="O36" s="1756">
        <v>0</v>
      </c>
      <c r="P36" s="1756"/>
      <c r="Q36" s="1756">
        <v>0</v>
      </c>
      <c r="R36" s="1756"/>
      <c r="S36" s="1755">
        <f t="shared" si="2"/>
        <v>0</v>
      </c>
      <c r="T36" s="1755"/>
      <c r="U36" s="1756">
        <f>'SCH 17 pg1'!C36+'SCH 17 pg1'!I36+'SCH 17 pg1'!O36+'SCH 17 pg2'!C36+'SCH 17 pg2'!I36+'SCH 17 pg2'!O36</f>
        <v>0</v>
      </c>
      <c r="V36" s="1755"/>
      <c r="W36" s="1756">
        <f>'SCH 17 pg1'!E36+'SCH 17 pg1'!K36+'SCH 17 pg1'!Q36+'SCH 17 pg2'!E36+'SCH 17 pg2'!K36+'SCH 17 pg2'!Q36</f>
        <v>0</v>
      </c>
      <c r="X36" s="1694"/>
      <c r="Y36" s="1755">
        <f t="shared" si="3"/>
        <v>0</v>
      </c>
    </row>
    <row r="37" spans="1:25" ht="15.6">
      <c r="A37" s="1619" t="s">
        <v>562</v>
      </c>
      <c r="B37" s="1617" t="s">
        <v>6</v>
      </c>
      <c r="C37" s="1756"/>
      <c r="D37" s="1755"/>
      <c r="E37" s="1756"/>
      <c r="F37" s="1755"/>
      <c r="G37" s="1756"/>
      <c r="H37" s="1755"/>
      <c r="I37" s="1756"/>
      <c r="J37" s="1755"/>
      <c r="K37" s="1756"/>
      <c r="L37" s="1755"/>
      <c r="M37" s="1756"/>
      <c r="N37" s="1755"/>
      <c r="O37" s="1756"/>
      <c r="P37" s="1755"/>
      <c r="Q37" s="1756"/>
      <c r="R37" s="1755"/>
      <c r="S37" s="1755"/>
      <c r="T37" s="1755"/>
      <c r="U37" s="1756" t="s">
        <v>6</v>
      </c>
      <c r="V37" s="1755"/>
      <c r="W37" s="1756" t="s">
        <v>6</v>
      </c>
      <c r="X37" s="1755"/>
      <c r="Y37" s="1755"/>
    </row>
    <row r="38" spans="1:25">
      <c r="A38" s="1617" t="s">
        <v>563</v>
      </c>
      <c r="B38" s="1617" t="s">
        <v>6</v>
      </c>
      <c r="C38" s="1756">
        <v>47341116</v>
      </c>
      <c r="D38" s="1755"/>
      <c r="E38" s="1756">
        <v>26752171</v>
      </c>
      <c r="F38" s="1755"/>
      <c r="G38" s="1756">
        <f t="shared" ref="G38:G43" si="8">ROUND(SUM(C38:E38),0)</f>
        <v>74093287</v>
      </c>
      <c r="H38" s="1755"/>
      <c r="I38" s="1756">
        <v>49549362</v>
      </c>
      <c r="J38" s="1755"/>
      <c r="K38" s="1756">
        <v>24523877</v>
      </c>
      <c r="L38" s="1755"/>
      <c r="M38" s="1756">
        <f t="shared" si="1"/>
        <v>74073239</v>
      </c>
      <c r="N38" s="1755"/>
      <c r="O38" s="1756">
        <v>494922762</v>
      </c>
      <c r="P38" s="1755"/>
      <c r="Q38" s="1756">
        <v>118655993</v>
      </c>
      <c r="R38" s="1755"/>
      <c r="S38" s="1755">
        <f t="shared" si="2"/>
        <v>613578755</v>
      </c>
      <c r="T38" s="1755"/>
      <c r="U38" s="1756">
        <f>'SCH 17 pg1'!C38+'SCH 17 pg1'!I38+'SCH 17 pg1'!O38+'SCH 17 pg2'!C38+'SCH 17 pg2'!I38+'SCH 17 pg2'!O38</f>
        <v>746780633</v>
      </c>
      <c r="V38" s="1755"/>
      <c r="W38" s="1756">
        <f>'SCH 17 pg1'!E38+'SCH 17 pg1'!K38+'SCH 17 pg1'!Q38+'SCH 17 pg2'!E38+'SCH 17 pg2'!K38+'SCH 17 pg2'!Q38</f>
        <v>263262061</v>
      </c>
      <c r="X38" s="1755"/>
      <c r="Y38" s="1755">
        <f t="shared" si="3"/>
        <v>1010042694</v>
      </c>
    </row>
    <row r="39" spans="1:25">
      <c r="A39" s="1623" t="s">
        <v>564</v>
      </c>
      <c r="B39" s="1617" t="s">
        <v>6</v>
      </c>
      <c r="C39" s="1756">
        <v>1294178</v>
      </c>
      <c r="D39" s="1692"/>
      <c r="E39" s="1756">
        <v>246069</v>
      </c>
      <c r="F39" s="1692"/>
      <c r="G39" s="1756">
        <f t="shared" si="8"/>
        <v>1540247</v>
      </c>
      <c r="H39" s="1755"/>
      <c r="I39" s="1756">
        <v>1358887</v>
      </c>
      <c r="J39" s="1692"/>
      <c r="K39" s="1756">
        <v>181360</v>
      </c>
      <c r="L39" s="1692"/>
      <c r="M39" s="1756">
        <f t="shared" si="1"/>
        <v>1540247</v>
      </c>
      <c r="N39" s="1755"/>
      <c r="O39" s="1756">
        <v>2308020</v>
      </c>
      <c r="P39" s="1692"/>
      <c r="Q39" s="1756">
        <v>222318</v>
      </c>
      <c r="R39" s="1692"/>
      <c r="S39" s="1755">
        <f t="shared" si="2"/>
        <v>2530338</v>
      </c>
      <c r="T39" s="1755"/>
      <c r="U39" s="1756">
        <f>'SCH 17 pg1'!C39+'SCH 17 pg1'!I39+'SCH 17 pg1'!O39+'SCH 17 pg2'!C39+'SCH 17 pg2'!I39+'SCH 17 pg2'!O39</f>
        <v>12439752</v>
      </c>
      <c r="V39" s="1755"/>
      <c r="W39" s="1756">
        <f>'SCH 17 pg1'!E39+'SCH 17 pg1'!K39+'SCH 17 pg1'!Q39+'SCH 17 pg2'!E39+'SCH 17 pg2'!K39+'SCH 17 pg2'!Q39</f>
        <v>2048526</v>
      </c>
      <c r="X39" s="1755"/>
      <c r="Y39" s="1755">
        <f t="shared" si="3"/>
        <v>14488278</v>
      </c>
    </row>
    <row r="40" spans="1:25">
      <c r="A40" s="1623" t="s">
        <v>565</v>
      </c>
      <c r="B40" s="1617" t="s">
        <v>6</v>
      </c>
      <c r="C40" s="1756">
        <v>1785925</v>
      </c>
      <c r="D40" s="1692"/>
      <c r="E40" s="1756">
        <v>1656470</v>
      </c>
      <c r="F40" s="1692"/>
      <c r="G40" s="1756">
        <f t="shared" si="8"/>
        <v>3442395</v>
      </c>
      <c r="H40" s="1755"/>
      <c r="I40" s="1756">
        <v>1291583</v>
      </c>
      <c r="J40" s="1692"/>
      <c r="K40" s="1756">
        <v>1575111</v>
      </c>
      <c r="L40" s="1692"/>
      <c r="M40" s="1756">
        <f t="shared" si="1"/>
        <v>2866694</v>
      </c>
      <c r="N40" s="1755"/>
      <c r="O40" s="1756">
        <v>34756166</v>
      </c>
      <c r="P40" s="1692"/>
      <c r="Q40" s="1756">
        <v>16942420</v>
      </c>
      <c r="R40" s="1692"/>
      <c r="S40" s="1755">
        <f t="shared" si="2"/>
        <v>51698586</v>
      </c>
      <c r="T40" s="1755"/>
      <c r="U40" s="1756">
        <f>'SCH 17 pg1'!C40+'SCH 17 pg1'!I40+'SCH 17 pg1'!O40+'SCH 17 pg2'!C40+'SCH 17 pg2'!I40+'SCH 17 pg2'!O40</f>
        <v>45968154</v>
      </c>
      <c r="V40" s="1755"/>
      <c r="W40" s="1756">
        <f>'SCH 17 pg1'!E40+'SCH 17 pg1'!K40+'SCH 17 pg1'!Q40+'SCH 17 pg2'!E40+'SCH 17 pg2'!K40+'SCH 17 pg2'!Q40</f>
        <v>25729438</v>
      </c>
      <c r="X40" s="1755"/>
      <c r="Y40" s="1755">
        <f t="shared" si="3"/>
        <v>71697592</v>
      </c>
    </row>
    <row r="41" spans="1:25">
      <c r="A41" s="1617" t="s">
        <v>566</v>
      </c>
      <c r="B41" s="1617" t="s">
        <v>6</v>
      </c>
      <c r="C41" s="1756">
        <v>2757022</v>
      </c>
      <c r="D41" s="1694"/>
      <c r="E41" s="1756">
        <v>3054806</v>
      </c>
      <c r="F41" s="1692"/>
      <c r="G41" s="1756">
        <f t="shared" si="8"/>
        <v>5811828</v>
      </c>
      <c r="H41" s="1755"/>
      <c r="I41" s="1756">
        <v>2877992</v>
      </c>
      <c r="J41" s="1694"/>
      <c r="K41" s="1756">
        <v>2933419</v>
      </c>
      <c r="L41" s="1692"/>
      <c r="M41" s="1756">
        <f t="shared" si="1"/>
        <v>5811411</v>
      </c>
      <c r="N41" s="1755"/>
      <c r="O41" s="1756">
        <v>61091942</v>
      </c>
      <c r="P41" s="1692"/>
      <c r="Q41" s="1756">
        <v>29071368</v>
      </c>
      <c r="R41" s="1692"/>
      <c r="S41" s="1755">
        <f t="shared" si="2"/>
        <v>90163310</v>
      </c>
      <c r="T41" s="1755"/>
      <c r="U41" s="1756">
        <f>'SCH 17 pg1'!C41+'SCH 17 pg1'!I41+'SCH 17 pg1'!O41+'SCH 17 pg2'!C41+'SCH 17 pg2'!I41+'SCH 17 pg2'!O41</f>
        <v>76394073</v>
      </c>
      <c r="V41" s="1755"/>
      <c r="W41" s="1756">
        <f>'SCH 17 pg1'!E41+'SCH 17 pg1'!K41+'SCH 17 pg1'!Q41+'SCH 17 pg2'!E41+'SCH 17 pg2'!K41+'SCH 17 pg2'!Q41</f>
        <v>45007695</v>
      </c>
      <c r="X41" s="1755"/>
      <c r="Y41" s="1755">
        <f t="shared" si="3"/>
        <v>121401768</v>
      </c>
    </row>
    <row r="42" spans="1:25">
      <c r="A42" s="1617" t="s">
        <v>1212</v>
      </c>
      <c r="B42" s="1617" t="s">
        <v>6</v>
      </c>
      <c r="C42" s="1756">
        <v>546281</v>
      </c>
      <c r="D42" s="1759"/>
      <c r="E42" s="1756">
        <v>27314</v>
      </c>
      <c r="F42" s="1759"/>
      <c r="G42" s="1756">
        <f t="shared" si="8"/>
        <v>573595</v>
      </c>
      <c r="H42" s="1758"/>
      <c r="I42" s="1756">
        <v>0</v>
      </c>
      <c r="J42" s="1759"/>
      <c r="K42" s="1756">
        <v>0</v>
      </c>
      <c r="L42" s="1759"/>
      <c r="M42" s="1756">
        <f t="shared" si="1"/>
        <v>0</v>
      </c>
      <c r="N42" s="1758"/>
      <c r="O42" s="1756">
        <v>0</v>
      </c>
      <c r="P42" s="1760"/>
      <c r="Q42" s="1756">
        <v>0</v>
      </c>
      <c r="R42" s="1759"/>
      <c r="S42" s="1755">
        <f t="shared" si="2"/>
        <v>0</v>
      </c>
      <c r="T42" s="1758"/>
      <c r="U42" s="1756">
        <f>'SCH 17 pg1'!C42+'SCH 17 pg1'!I42+'SCH 17 pg1'!O42+'SCH 17 pg2'!C42+'SCH 17 pg2'!I42+'SCH 17 pg2'!O42</f>
        <v>4454664</v>
      </c>
      <c r="V42" s="1755"/>
      <c r="W42" s="1756">
        <f>'SCH 17 pg1'!E42+'SCH 17 pg1'!K42+'SCH 17 pg1'!Q42+'SCH 17 pg2'!E42+'SCH 17 pg2'!K42+'SCH 17 pg2'!Q42</f>
        <v>406475</v>
      </c>
      <c r="X42" s="1755"/>
      <c r="Y42" s="1755">
        <f t="shared" si="3"/>
        <v>4861139</v>
      </c>
    </row>
    <row r="43" spans="1:25">
      <c r="A43" s="1617" t="s">
        <v>568</v>
      </c>
      <c r="B43" s="1617" t="s">
        <v>6</v>
      </c>
      <c r="C43" s="1756">
        <v>30907004</v>
      </c>
      <c r="D43" s="1757"/>
      <c r="E43" s="1756">
        <v>31035423</v>
      </c>
      <c r="F43" s="1757"/>
      <c r="G43" s="1756">
        <f t="shared" si="8"/>
        <v>61942427</v>
      </c>
      <c r="H43" s="1755"/>
      <c r="I43" s="1756">
        <v>31342288</v>
      </c>
      <c r="J43" s="1757"/>
      <c r="K43" s="1756">
        <v>29755962</v>
      </c>
      <c r="L43" s="1757"/>
      <c r="M43" s="1756">
        <f t="shared" si="1"/>
        <v>61098250</v>
      </c>
      <c r="N43" s="1755"/>
      <c r="O43" s="1756">
        <v>625173135</v>
      </c>
      <c r="P43" s="1757"/>
      <c r="Q43" s="1756">
        <v>312966279</v>
      </c>
      <c r="R43" s="1757"/>
      <c r="S43" s="1755">
        <f t="shared" si="2"/>
        <v>938139414</v>
      </c>
      <c r="T43" s="1755"/>
      <c r="U43" s="1756">
        <f>'SCH 17 pg1'!C43+'SCH 17 pg1'!I43+'SCH 17 pg1'!O43+'SCH 17 pg2'!C43+'SCH 17 pg2'!I43+'SCH 17 pg2'!O43</f>
        <v>799411215</v>
      </c>
      <c r="V43" s="1755"/>
      <c r="W43" s="1756">
        <f>'SCH 17 pg1'!E43+'SCH 17 pg1'!K43+'SCH 17 pg1'!Q43+'SCH 17 pg2'!E43+'SCH 17 pg2'!K43+'SCH 17 pg2'!Q43</f>
        <v>475216109</v>
      </c>
      <c r="X43" s="1755"/>
      <c r="Y43" s="1755">
        <f t="shared" si="3"/>
        <v>1274627324</v>
      </c>
    </row>
    <row r="44" spans="1:25" ht="15.6">
      <c r="A44" s="1619" t="s">
        <v>569</v>
      </c>
      <c r="B44" s="1616"/>
      <c r="C44" s="1756"/>
      <c r="D44" s="1755"/>
      <c r="E44" s="1756"/>
      <c r="F44" s="1755"/>
      <c r="G44" s="1756"/>
      <c r="H44" s="1755"/>
      <c r="I44" s="1756"/>
      <c r="J44" s="1755"/>
      <c r="K44" s="1756"/>
      <c r="L44" s="1755"/>
      <c r="M44" s="1756"/>
      <c r="N44" s="1755"/>
      <c r="O44" s="1756"/>
      <c r="P44" s="1755"/>
      <c r="Q44" s="1756"/>
      <c r="R44" s="1755"/>
      <c r="S44" s="1755"/>
      <c r="T44" s="1755"/>
      <c r="U44" s="1756" t="s">
        <v>6</v>
      </c>
      <c r="V44" s="1755"/>
      <c r="W44" s="1756" t="s">
        <v>6</v>
      </c>
      <c r="X44" s="1755"/>
      <c r="Y44" s="1755"/>
    </row>
    <row r="45" spans="1:25">
      <c r="A45" s="1617" t="s">
        <v>599</v>
      </c>
      <c r="B45" s="1617" t="s">
        <v>6</v>
      </c>
      <c r="C45" s="1756">
        <v>196555</v>
      </c>
      <c r="D45" s="1755"/>
      <c r="E45" s="1756">
        <v>26029</v>
      </c>
      <c r="F45" s="1755"/>
      <c r="G45" s="1756">
        <f t="shared" ref="G45:G48" si="9">ROUND(SUM(C45:E45),0)</f>
        <v>222584</v>
      </c>
      <c r="H45" s="1755"/>
      <c r="I45" s="1756">
        <v>180373</v>
      </c>
      <c r="J45" s="1755"/>
      <c r="K45" s="1756">
        <v>16202</v>
      </c>
      <c r="L45" s="1755"/>
      <c r="M45" s="1756">
        <f t="shared" si="1"/>
        <v>196575</v>
      </c>
      <c r="N45" s="1755"/>
      <c r="O45" s="1756">
        <v>177295</v>
      </c>
      <c r="P45" s="1757"/>
      <c r="Q45" s="1756">
        <v>7653</v>
      </c>
      <c r="R45" s="1757"/>
      <c r="S45" s="1755">
        <f t="shared" si="2"/>
        <v>184948</v>
      </c>
      <c r="T45" s="1755"/>
      <c r="U45" s="1756">
        <f>'SCH 17 pg1'!C45+'SCH 17 pg1'!I45+'SCH 17 pg1'!O45+'SCH 17 pg2'!C45+'SCH 17 pg2'!I45+'SCH 17 pg2'!O45</f>
        <v>1089490</v>
      </c>
      <c r="V45" s="1755"/>
      <c r="W45" s="1756">
        <f>'SCH 17 pg1'!E45+'SCH 17 pg1'!K45+'SCH 17 pg1'!Q45+'SCH 17 pg2'!E45+'SCH 17 pg2'!K45+'SCH 17 pg2'!Q45</f>
        <v>182369</v>
      </c>
      <c r="X45" s="1755"/>
      <c r="Y45" s="1755">
        <f t="shared" si="3"/>
        <v>1271859</v>
      </c>
    </row>
    <row r="46" spans="1:25">
      <c r="A46" s="1617" t="s">
        <v>600</v>
      </c>
      <c r="B46" s="1617" t="s">
        <v>6</v>
      </c>
      <c r="C46" s="1756">
        <v>0</v>
      </c>
      <c r="D46" s="1756"/>
      <c r="E46" s="1756">
        <v>0</v>
      </c>
      <c r="F46" s="1756"/>
      <c r="G46" s="1756">
        <f t="shared" si="9"/>
        <v>0</v>
      </c>
      <c r="H46" s="1756"/>
      <c r="I46" s="1756">
        <v>0</v>
      </c>
      <c r="J46" s="1756"/>
      <c r="K46" s="1756">
        <v>0</v>
      </c>
      <c r="L46" s="1756"/>
      <c r="M46" s="1756">
        <f t="shared" si="1"/>
        <v>0</v>
      </c>
      <c r="N46" s="1756"/>
      <c r="O46" s="1756">
        <v>0</v>
      </c>
      <c r="P46" s="1756"/>
      <c r="Q46" s="1756">
        <v>0</v>
      </c>
      <c r="R46" s="1756"/>
      <c r="S46" s="1755">
        <f t="shared" si="2"/>
        <v>0</v>
      </c>
      <c r="T46" s="1756"/>
      <c r="U46" s="1756">
        <f>'SCH 17 pg1'!C46+'SCH 17 pg1'!I46+'SCH 17 pg1'!O46+'SCH 17 pg2'!C46+'SCH 17 pg2'!I46+'SCH 17 pg2'!O46</f>
        <v>0</v>
      </c>
      <c r="V46" s="1755"/>
      <c r="W46" s="1756">
        <f>'SCH 17 pg1'!E46+'SCH 17 pg1'!K46+'SCH 17 pg1'!Q46+'SCH 17 pg2'!E46+'SCH 17 pg2'!K46+'SCH 17 pg2'!Q46</f>
        <v>0</v>
      </c>
      <c r="X46" s="1694"/>
      <c r="Y46" s="1755">
        <f t="shared" si="3"/>
        <v>0</v>
      </c>
    </row>
    <row r="47" spans="1:25">
      <c r="A47" s="1617" t="s">
        <v>601</v>
      </c>
      <c r="B47" s="1617" t="s">
        <v>6</v>
      </c>
      <c r="C47" s="1756">
        <v>491155</v>
      </c>
      <c r="D47" s="1757"/>
      <c r="E47" s="1756">
        <v>85698</v>
      </c>
      <c r="F47" s="1757"/>
      <c r="G47" s="1756">
        <f t="shared" si="9"/>
        <v>576853</v>
      </c>
      <c r="H47" s="1755"/>
      <c r="I47" s="1756">
        <v>347474</v>
      </c>
      <c r="J47" s="1757"/>
      <c r="K47" s="1756">
        <v>64854</v>
      </c>
      <c r="L47" s="1757"/>
      <c r="M47" s="1756">
        <f t="shared" si="1"/>
        <v>412328</v>
      </c>
      <c r="N47" s="1755"/>
      <c r="O47" s="1756">
        <v>1196791</v>
      </c>
      <c r="P47" s="1757"/>
      <c r="Q47" s="1756">
        <v>96578</v>
      </c>
      <c r="R47" s="1757"/>
      <c r="S47" s="1755">
        <f t="shared" si="2"/>
        <v>1293369</v>
      </c>
      <c r="T47" s="1755"/>
      <c r="U47" s="1756">
        <f>'SCH 17 pg1'!C47+'SCH 17 pg1'!I47+'SCH 17 pg1'!O47+'SCH 17 pg2'!C47+'SCH 17 pg2'!I47+'SCH 17 pg2'!O47</f>
        <v>4471947</v>
      </c>
      <c r="V47" s="1755"/>
      <c r="W47" s="1756">
        <f>'SCH 17 pg1'!E47+'SCH 17 pg1'!K47+'SCH 17 pg1'!Q47+'SCH 17 pg2'!E47+'SCH 17 pg2'!K47+'SCH 17 pg2'!Q47</f>
        <v>690390</v>
      </c>
      <c r="X47" s="1755"/>
      <c r="Y47" s="1755">
        <f t="shared" si="3"/>
        <v>5162337</v>
      </c>
    </row>
    <row r="48" spans="1:25" ht="15.6">
      <c r="A48" s="738" t="s">
        <v>2301</v>
      </c>
      <c r="B48" s="1885" t="s">
        <v>6</v>
      </c>
      <c r="C48" s="1756">
        <v>0</v>
      </c>
      <c r="D48" s="1757"/>
      <c r="E48" s="1756">
        <v>0</v>
      </c>
      <c r="F48" s="1757"/>
      <c r="G48" s="1756">
        <f t="shared" si="9"/>
        <v>0</v>
      </c>
      <c r="H48" s="1755"/>
      <c r="I48" s="1756">
        <v>0</v>
      </c>
      <c r="J48" s="1757"/>
      <c r="K48" s="1756">
        <v>0</v>
      </c>
      <c r="L48" s="1757"/>
      <c r="M48" s="1756">
        <f t="shared" si="1"/>
        <v>0</v>
      </c>
      <c r="N48" s="1755"/>
      <c r="O48" s="1756">
        <v>0</v>
      </c>
      <c r="P48" s="1757"/>
      <c r="Q48" s="1756">
        <v>0</v>
      </c>
      <c r="R48" s="1757"/>
      <c r="S48" s="1755">
        <f t="shared" si="2"/>
        <v>0</v>
      </c>
      <c r="T48" s="1755"/>
      <c r="U48" s="1756">
        <f>'SCH 17 pg1'!C48+'SCH 17 pg1'!I48+'SCH 17 pg1'!O48+'SCH 17 pg2'!C48+'SCH 17 pg2'!I48+'SCH 17 pg2'!O48</f>
        <v>0</v>
      </c>
      <c r="V48" s="1755"/>
      <c r="W48" s="1756">
        <f>'SCH 17 pg1'!E48+'SCH 17 pg1'!K48+'SCH 17 pg1'!Q48+'SCH 17 pg2'!E48+'SCH 17 pg2'!K48+'SCH 17 pg2'!Q48</f>
        <v>0</v>
      </c>
      <c r="X48" s="1755"/>
      <c r="Y48" s="1755">
        <v>0</v>
      </c>
    </row>
    <row r="49" spans="1:31" ht="15.6">
      <c r="A49" s="1619" t="s">
        <v>573</v>
      </c>
      <c r="B49" s="1617" t="s">
        <v>6</v>
      </c>
      <c r="C49" s="1756"/>
      <c r="D49" s="1755"/>
      <c r="E49" s="1756"/>
      <c r="F49" s="1755"/>
      <c r="G49" s="1756"/>
      <c r="H49" s="1755"/>
      <c r="I49" s="1756"/>
      <c r="J49" s="1755"/>
      <c r="K49" s="1756"/>
      <c r="L49" s="1755"/>
      <c r="M49" s="1756"/>
      <c r="N49" s="1755"/>
      <c r="O49" s="1756"/>
      <c r="P49" s="1755"/>
      <c r="Q49" s="1756"/>
      <c r="R49" s="1755"/>
      <c r="S49" s="1755"/>
      <c r="T49" s="1755"/>
      <c r="U49" s="1756" t="s">
        <v>6</v>
      </c>
      <c r="V49" s="1755"/>
      <c r="W49" s="1756" t="s">
        <v>6</v>
      </c>
      <c r="X49" s="1755"/>
      <c r="Y49" s="1755"/>
    </row>
    <row r="50" spans="1:31">
      <c r="A50" s="1617" t="s">
        <v>574</v>
      </c>
      <c r="B50" s="1617" t="s">
        <v>6</v>
      </c>
      <c r="C50" s="1756">
        <v>460772</v>
      </c>
      <c r="D50" s="1755"/>
      <c r="E50" s="1756">
        <v>87746</v>
      </c>
      <c r="F50" s="1755"/>
      <c r="G50" s="1756">
        <f t="shared" ref="G50:G52" si="10">ROUND(SUM(C50:E50),0)</f>
        <v>548518</v>
      </c>
      <c r="H50" s="1755"/>
      <c r="I50" s="1756">
        <v>550908</v>
      </c>
      <c r="J50" s="1755"/>
      <c r="K50" s="1756">
        <v>64599</v>
      </c>
      <c r="L50" s="1755"/>
      <c r="M50" s="1756">
        <f t="shared" si="1"/>
        <v>615507</v>
      </c>
      <c r="N50" s="1755"/>
      <c r="O50" s="1756">
        <v>1082960</v>
      </c>
      <c r="P50" s="1755"/>
      <c r="Q50" s="1756">
        <v>95215</v>
      </c>
      <c r="R50" s="1755"/>
      <c r="S50" s="1755">
        <f t="shared" si="2"/>
        <v>1178175</v>
      </c>
      <c r="T50" s="1755"/>
      <c r="U50" s="1756">
        <f>'SCH 17 pg1'!C50+'SCH 17 pg1'!I50+'SCH 17 pg1'!O50+'SCH 17 pg2'!C50+'SCH 17 pg2'!I50+'SCH 17 pg2'!O50</f>
        <v>4390650</v>
      </c>
      <c r="V50" s="1755"/>
      <c r="W50" s="1756">
        <f>'SCH 17 pg1'!E50+'SCH 17 pg1'!K50+'SCH 17 pg1'!Q50+'SCH 17 pg2'!E50+'SCH 17 pg2'!K50+'SCH 17 pg2'!Q50</f>
        <v>677977</v>
      </c>
      <c r="X50" s="1755"/>
      <c r="Y50" s="1755">
        <f>ROUND(SUM(U50:W50),0)</f>
        <v>5068627</v>
      </c>
    </row>
    <row r="51" spans="1:31">
      <c r="A51" s="1617" t="s">
        <v>1221</v>
      </c>
      <c r="B51" s="1617" t="s">
        <v>6</v>
      </c>
      <c r="C51" s="1756">
        <v>0</v>
      </c>
      <c r="D51" s="1756"/>
      <c r="E51" s="1756">
        <v>0</v>
      </c>
      <c r="F51" s="1756"/>
      <c r="G51" s="1756">
        <f t="shared" si="10"/>
        <v>0</v>
      </c>
      <c r="H51" s="1756"/>
      <c r="I51" s="1756">
        <v>0</v>
      </c>
      <c r="J51" s="1756"/>
      <c r="K51" s="1756">
        <v>0</v>
      </c>
      <c r="L51" s="1756"/>
      <c r="M51" s="1756">
        <f t="shared" si="1"/>
        <v>0</v>
      </c>
      <c r="N51" s="1756"/>
      <c r="O51" s="1756">
        <v>0</v>
      </c>
      <c r="P51" s="1756"/>
      <c r="Q51" s="1756">
        <v>0</v>
      </c>
      <c r="R51" s="1756"/>
      <c r="S51" s="1755">
        <f t="shared" si="2"/>
        <v>0</v>
      </c>
      <c r="T51" s="1756"/>
      <c r="U51" s="1756">
        <f>'SCH 17 pg1'!C51+'SCH 17 pg1'!I51+'SCH 17 pg1'!O51+'SCH 17 pg2'!C51+'SCH 17 pg2'!I51+'SCH 17 pg2'!O51</f>
        <v>0</v>
      </c>
      <c r="V51" s="1755"/>
      <c r="W51" s="1756">
        <f>'SCH 17 pg1'!E51+'SCH 17 pg1'!K51+'SCH 17 pg1'!Q51+'SCH 17 pg2'!E51+'SCH 17 pg2'!K51+'SCH 17 pg2'!Q51</f>
        <v>0</v>
      </c>
      <c r="X51" s="1694"/>
      <c r="Y51" s="1755">
        <f t="shared" si="3"/>
        <v>0</v>
      </c>
    </row>
    <row r="52" spans="1:31">
      <c r="A52" s="1617" t="s">
        <v>602</v>
      </c>
      <c r="B52" s="1617" t="s">
        <v>6</v>
      </c>
      <c r="C52" s="1756">
        <v>0</v>
      </c>
      <c r="D52" s="1756"/>
      <c r="E52" s="1756">
        <v>0</v>
      </c>
      <c r="F52" s="1756"/>
      <c r="G52" s="1756">
        <f t="shared" si="10"/>
        <v>0</v>
      </c>
      <c r="H52" s="1756"/>
      <c r="I52" s="1756">
        <v>0</v>
      </c>
      <c r="J52" s="1756"/>
      <c r="K52" s="1756">
        <v>0</v>
      </c>
      <c r="L52" s="1756"/>
      <c r="M52" s="1756">
        <f t="shared" si="1"/>
        <v>0</v>
      </c>
      <c r="N52" s="1756"/>
      <c r="O52" s="1756">
        <v>0</v>
      </c>
      <c r="P52" s="1756"/>
      <c r="Q52" s="1756">
        <v>0</v>
      </c>
      <c r="R52" s="1756"/>
      <c r="S52" s="1755">
        <f t="shared" si="2"/>
        <v>0</v>
      </c>
      <c r="T52" s="1755"/>
      <c r="U52" s="1756">
        <f>'SCH 17 pg1'!C52+'SCH 17 pg1'!I52+'SCH 17 pg1'!O52+'SCH 17 pg2'!C52+'SCH 17 pg2'!I52+'SCH 17 pg2'!O52</f>
        <v>0</v>
      </c>
      <c r="V52" s="1755"/>
      <c r="W52" s="1756">
        <f>'SCH 17 pg1'!E52+'SCH 17 pg1'!K52+'SCH 17 pg1'!Q52+'SCH 17 pg2'!E52+'SCH 17 pg2'!K52+'SCH 17 pg2'!Q52</f>
        <v>0</v>
      </c>
      <c r="X52" s="1694"/>
      <c r="Y52" s="1755">
        <f t="shared" si="3"/>
        <v>0</v>
      </c>
    </row>
    <row r="53" spans="1:31" ht="21.75" customHeight="1" thickBot="1">
      <c r="A53" s="1619" t="s">
        <v>1830</v>
      </c>
      <c r="B53" s="1617" t="s">
        <v>6</v>
      </c>
      <c r="C53" s="1696">
        <f>ROUND(SUM(C12:C52),0)</f>
        <v>148570000</v>
      </c>
      <c r="D53" s="1691"/>
      <c r="E53" s="1696">
        <f>ROUND(SUM(E12:E52),0)</f>
        <v>82460008</v>
      </c>
      <c r="F53" s="1691"/>
      <c r="G53" s="1696">
        <f>ROUND(SUM(G12:G52),0)</f>
        <v>231030008</v>
      </c>
      <c r="H53" s="1691"/>
      <c r="I53" s="1696">
        <f>ROUND(SUM(I12:I52),0)</f>
        <v>143105000</v>
      </c>
      <c r="J53" s="1691"/>
      <c r="K53" s="1696">
        <f>ROUND(SUM(K12:K52),0)</f>
        <v>75982495</v>
      </c>
      <c r="L53" s="1691"/>
      <c r="M53" s="1696">
        <f>ROUND(SUM(M12:M52),0)</f>
        <v>219087495</v>
      </c>
      <c r="N53" s="1691"/>
      <c r="O53" s="1696">
        <f>ROUND(SUM(O12:O52),0)</f>
        <v>1587194999</v>
      </c>
      <c r="P53" s="1691"/>
      <c r="Q53" s="1696">
        <f>ROUND(SUM(Q12:Q52),0)</f>
        <v>574210481</v>
      </c>
      <c r="R53" s="1691"/>
      <c r="S53" s="1696">
        <f>ROUND(SUM(S12:S52),0)</f>
        <v>2161405480</v>
      </c>
      <c r="T53" s="1697"/>
      <c r="U53" s="1696">
        <f>ROUND(SUM(U12:U52),0)</f>
        <v>2462614999</v>
      </c>
      <c r="V53" s="1697"/>
      <c r="W53" s="1696">
        <f>ROUND(SUM(W12:W52),0)</f>
        <v>1025460690</v>
      </c>
      <c r="X53" s="1697"/>
      <c r="Y53" s="1696">
        <f>ROUND(SUM(Y12:Y52),0)</f>
        <v>3488075689</v>
      </c>
    </row>
    <row r="54" spans="1:31" ht="15.6" thickTop="1">
      <c r="B54" s="1474" t="s">
        <v>6</v>
      </c>
      <c r="C54" s="1488"/>
      <c r="E54" s="1488"/>
      <c r="G54" s="1488"/>
      <c r="I54" s="1477"/>
      <c r="K54" s="1477"/>
      <c r="M54" s="1477"/>
      <c r="U54" s="1477"/>
      <c r="W54" s="1477"/>
      <c r="Y54" s="1482"/>
      <c r="Z54" s="1478"/>
      <c r="AA54" s="1481"/>
      <c r="AB54" s="1478"/>
      <c r="AC54" s="1481"/>
      <c r="AD54" s="1478"/>
      <c r="AE54" s="1482"/>
    </row>
    <row r="55" spans="1:31" ht="15.6">
      <c r="A55" s="1470" t="s">
        <v>1844</v>
      </c>
      <c r="AA55" s="1489" t="s">
        <v>6</v>
      </c>
      <c r="AE55" s="1484"/>
    </row>
    <row r="56" spans="1:31">
      <c r="A56" s="1483" t="s">
        <v>6</v>
      </c>
    </row>
    <row r="57" spans="1:31">
      <c r="A57" s="1485"/>
    </row>
  </sheetData>
  <mergeCells count="4">
    <mergeCell ref="I8:M8"/>
    <mergeCell ref="O8:S8"/>
    <mergeCell ref="U8:Y8"/>
    <mergeCell ref="C8:G8"/>
  </mergeCells>
  <printOptions verticalCentered="1"/>
  <pageMargins left="0.4" right="0.5" top="0.5" bottom="0.5" header="0.5" footer="0.25"/>
  <pageSetup scale="44" firstPageNumber="98" orientation="landscape" r:id="rId1"/>
  <headerFooter scaleWithDoc="0">
    <oddFooter>&amp;R&amp;8 97</oddFooter>
  </headerFooter>
  <rowBreaks count="1" manualBreakCount="1">
    <brk id="22" max="16383" man="1"/>
  </rowBreaks>
  <colBreaks count="1" manualBreakCount="1">
    <brk id="3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5"/>
  <sheetViews>
    <sheetView showGridLines="0" showOutlineSymbols="0" zoomScale="70" zoomScaleNormal="70" workbookViewId="0"/>
  </sheetViews>
  <sheetFormatPr defaultColWidth="8.90625" defaultRowHeight="15"/>
  <cols>
    <col min="1" max="1" width="56" style="771" customWidth="1"/>
    <col min="2" max="2" width="1.08984375" style="771" customWidth="1"/>
    <col min="3" max="3" width="15.08984375" style="771" bestFit="1" customWidth="1"/>
    <col min="4" max="4" width="1.1796875" style="771" customWidth="1"/>
    <col min="5" max="5" width="17.1796875" style="772" bestFit="1" customWidth="1"/>
    <col min="6" max="6" width="1.1796875" style="771" customWidth="1"/>
    <col min="7" max="7" width="14.81640625" style="771" bestFit="1" customWidth="1"/>
    <col min="8" max="8" width="0.90625" style="771" customWidth="1"/>
    <col min="9" max="9" width="15.81640625" style="771" bestFit="1" customWidth="1"/>
    <col min="10" max="10" width="0.81640625" style="771" customWidth="1"/>
    <col min="11" max="11" width="15.81640625" style="771" bestFit="1" customWidth="1"/>
    <col min="12" max="12" width="1.08984375" style="771" customWidth="1"/>
    <col min="13" max="13" width="17.1796875" style="771" bestFit="1" customWidth="1"/>
    <col min="14" max="14" width="1.1796875" style="771" customWidth="1"/>
    <col min="15" max="15" width="16" style="771" bestFit="1" customWidth="1"/>
    <col min="16" max="16" width="1.1796875" style="771" customWidth="1"/>
    <col min="17" max="17" width="0.81640625" style="771" customWidth="1"/>
    <col min="18" max="18" width="19.36328125" style="773" bestFit="1" customWidth="1"/>
    <col min="19" max="19" width="1.1796875" style="771" customWidth="1"/>
    <col min="20" max="20" width="17.08984375" style="771" customWidth="1"/>
    <col min="21" max="21" width="1.453125" style="771" customWidth="1"/>
    <col min="22" max="16384" width="8.90625" style="771"/>
  </cols>
  <sheetData>
    <row r="1" spans="1:21">
      <c r="A1" s="1472" t="s">
        <v>1343</v>
      </c>
    </row>
    <row r="3" spans="1:21" ht="17.399999999999999">
      <c r="A3" s="770" t="s">
        <v>0</v>
      </c>
      <c r="B3" s="770"/>
    </row>
    <row r="4" spans="1:21" ht="17.399999999999999">
      <c r="A4" s="770" t="s">
        <v>608</v>
      </c>
      <c r="B4" s="770"/>
      <c r="T4" s="774" t="s">
        <v>1215</v>
      </c>
    </row>
    <row r="5" spans="1:21" ht="17.399999999999999">
      <c r="A5" s="770" t="s">
        <v>2302</v>
      </c>
      <c r="B5" s="770"/>
    </row>
    <row r="6" spans="1:21" ht="17.399999999999999">
      <c r="A6" s="770" t="s">
        <v>2427</v>
      </c>
      <c r="B6" s="770"/>
    </row>
    <row r="7" spans="1:21" ht="15.6">
      <c r="A7" s="775"/>
      <c r="B7" s="775"/>
    </row>
    <row r="8" spans="1:21" ht="16.2">
      <c r="A8" s="776"/>
      <c r="B8" s="776"/>
      <c r="D8" s="777"/>
      <c r="E8" s="777"/>
      <c r="F8" s="777"/>
      <c r="G8" s="777"/>
      <c r="H8" s="777"/>
      <c r="I8" s="777" t="s">
        <v>138</v>
      </c>
      <c r="J8" s="777"/>
      <c r="K8" s="777"/>
      <c r="L8" s="777"/>
      <c r="M8" s="777"/>
      <c r="N8" s="777"/>
      <c r="O8" s="777"/>
      <c r="P8" s="777"/>
      <c r="Q8" s="777"/>
      <c r="R8" s="776"/>
      <c r="S8" s="776"/>
      <c r="T8" s="776"/>
      <c r="U8" s="776"/>
    </row>
    <row r="9" spans="1:21" ht="16.2">
      <c r="A9" s="776"/>
      <c r="B9" s="776"/>
      <c r="C9" s="777" t="s">
        <v>152</v>
      </c>
      <c r="D9" s="777"/>
      <c r="E9" s="777" t="s">
        <v>132</v>
      </c>
      <c r="F9" s="777"/>
      <c r="G9" s="777" t="s">
        <v>611</v>
      </c>
      <c r="H9" s="777"/>
      <c r="I9" s="777" t="s">
        <v>143</v>
      </c>
      <c r="J9" s="777"/>
      <c r="K9" s="777" t="s">
        <v>612</v>
      </c>
      <c r="L9" s="777"/>
      <c r="M9" s="777" t="s">
        <v>613</v>
      </c>
      <c r="N9" s="777"/>
      <c r="O9" s="777" t="s">
        <v>614</v>
      </c>
      <c r="P9" s="777"/>
      <c r="Q9" s="777"/>
      <c r="R9" s="776"/>
      <c r="S9" s="776"/>
      <c r="T9" s="776"/>
      <c r="U9" s="776"/>
    </row>
    <row r="10" spans="1:21" ht="16.2">
      <c r="A10" s="776"/>
      <c r="B10" s="776"/>
      <c r="C10" s="777" t="s">
        <v>610</v>
      </c>
      <c r="D10" s="777"/>
      <c r="E10" s="777" t="s">
        <v>152</v>
      </c>
      <c r="F10" s="777"/>
      <c r="G10" s="777" t="s">
        <v>616</v>
      </c>
      <c r="H10" s="777"/>
      <c r="I10" s="777" t="s">
        <v>153</v>
      </c>
      <c r="J10" s="777"/>
      <c r="K10" s="777" t="s">
        <v>617</v>
      </c>
      <c r="L10" s="777"/>
      <c r="M10" s="778" t="s">
        <v>618</v>
      </c>
      <c r="N10" s="778"/>
      <c r="O10" s="777" t="s">
        <v>619</v>
      </c>
      <c r="P10" s="777"/>
      <c r="Q10" s="777"/>
      <c r="R10" s="771"/>
      <c r="S10" s="779"/>
      <c r="T10" s="779"/>
      <c r="U10" s="779"/>
    </row>
    <row r="11" spans="1:21" ht="16.2">
      <c r="A11" s="776"/>
      <c r="B11" s="776"/>
      <c r="C11" s="777" t="s">
        <v>615</v>
      </c>
      <c r="D11" s="777"/>
      <c r="E11" s="777" t="s">
        <v>621</v>
      </c>
      <c r="F11" s="777"/>
      <c r="G11" s="777" t="s">
        <v>622</v>
      </c>
      <c r="H11" s="777"/>
      <c r="I11" s="777" t="s">
        <v>150</v>
      </c>
      <c r="J11" s="777"/>
      <c r="K11" s="777" t="s">
        <v>623</v>
      </c>
      <c r="L11" s="777"/>
      <c r="M11" s="777" t="s">
        <v>150</v>
      </c>
      <c r="N11" s="777"/>
      <c r="O11" s="777" t="s">
        <v>150</v>
      </c>
      <c r="P11" s="777"/>
      <c r="Q11" s="777"/>
      <c r="R11" s="779" t="s">
        <v>624</v>
      </c>
      <c r="S11" s="780"/>
      <c r="T11" s="780"/>
      <c r="U11" s="781"/>
    </row>
    <row r="12" spans="1:21" ht="16.2">
      <c r="A12" s="782" t="s">
        <v>625</v>
      </c>
      <c r="B12" s="783"/>
      <c r="C12" s="784" t="s">
        <v>626</v>
      </c>
      <c r="D12" s="785"/>
      <c r="E12" s="784" t="s">
        <v>627</v>
      </c>
      <c r="F12" s="785"/>
      <c r="G12" s="786" t="s">
        <v>628</v>
      </c>
      <c r="H12" s="785"/>
      <c r="I12" s="786" t="s">
        <v>174</v>
      </c>
      <c r="J12" s="785"/>
      <c r="K12" s="786" t="s">
        <v>629</v>
      </c>
      <c r="L12" s="785"/>
      <c r="M12" s="787" t="s">
        <v>630</v>
      </c>
      <c r="N12" s="785"/>
      <c r="O12" s="787" t="s">
        <v>631</v>
      </c>
      <c r="P12" s="785"/>
      <c r="Q12" s="785"/>
      <c r="R12" s="788" t="s">
        <v>2440</v>
      </c>
      <c r="S12" s="785"/>
      <c r="T12" s="788" t="s">
        <v>2343</v>
      </c>
      <c r="U12" s="789"/>
    </row>
    <row r="13" spans="1:21" ht="16.2">
      <c r="A13" s="783" t="s">
        <v>632</v>
      </c>
      <c r="B13" s="783"/>
      <c r="C13" s="790"/>
      <c r="D13" s="790"/>
      <c r="E13" s="791"/>
      <c r="F13" s="791"/>
      <c r="G13" s="790"/>
      <c r="H13" s="790"/>
      <c r="I13" s="790"/>
      <c r="J13" s="790"/>
      <c r="K13" s="790"/>
      <c r="L13" s="790"/>
      <c r="M13" s="790"/>
      <c r="N13" s="790"/>
      <c r="O13" s="790"/>
      <c r="P13" s="790"/>
      <c r="Q13" s="790"/>
      <c r="R13" s="790"/>
      <c r="S13" s="790"/>
      <c r="T13" s="792"/>
      <c r="U13" s="792"/>
    </row>
    <row r="14" spans="1:21" ht="16.2">
      <c r="A14" s="776" t="s">
        <v>633</v>
      </c>
      <c r="B14" s="793" t="s">
        <v>6</v>
      </c>
      <c r="C14" s="794">
        <v>0</v>
      </c>
      <c r="D14" s="794"/>
      <c r="E14" s="794">
        <v>162560000</v>
      </c>
      <c r="F14" s="794" t="s">
        <v>1281</v>
      </c>
      <c r="G14" s="794">
        <v>0</v>
      </c>
      <c r="H14" s="794"/>
      <c r="I14" s="794">
        <v>0</v>
      </c>
      <c r="J14" s="794"/>
      <c r="K14" s="794">
        <v>0</v>
      </c>
      <c r="L14" s="794"/>
      <c r="M14" s="794">
        <v>0</v>
      </c>
      <c r="N14" s="794"/>
      <c r="O14" s="794">
        <v>0</v>
      </c>
      <c r="P14" s="794"/>
      <c r="Q14" s="794"/>
      <c r="R14" s="794">
        <f>ROUND(SUM(C14:P14),1)</f>
        <v>162560000</v>
      </c>
      <c r="S14" s="794"/>
      <c r="T14" s="794">
        <v>219529219</v>
      </c>
      <c r="U14" s="794"/>
    </row>
    <row r="15" spans="1:21" ht="16.2">
      <c r="A15" s="776" t="s">
        <v>634</v>
      </c>
      <c r="B15" s="793" t="s">
        <v>6</v>
      </c>
      <c r="C15" s="795"/>
      <c r="D15" s="795"/>
      <c r="E15" s="795"/>
      <c r="F15" s="795"/>
      <c r="G15" s="795"/>
      <c r="H15" s="795"/>
      <c r="I15" s="794"/>
      <c r="J15" s="794"/>
      <c r="K15" s="796"/>
      <c r="L15" s="796"/>
      <c r="M15" s="796"/>
      <c r="N15" s="796"/>
      <c r="O15" s="796" t="s">
        <v>6</v>
      </c>
      <c r="P15" s="796"/>
      <c r="Q15" s="796"/>
      <c r="R15" s="796"/>
      <c r="S15" s="796"/>
      <c r="T15" s="796"/>
      <c r="U15" s="797"/>
    </row>
    <row r="16" spans="1:21" ht="16.2">
      <c r="A16" s="776" t="s">
        <v>635</v>
      </c>
      <c r="B16" s="793" t="s">
        <v>6</v>
      </c>
      <c r="C16" s="795">
        <v>0</v>
      </c>
      <c r="D16" s="795"/>
      <c r="E16" s="796">
        <v>0</v>
      </c>
      <c r="F16" s="796"/>
      <c r="G16" s="795">
        <v>0</v>
      </c>
      <c r="H16" s="795"/>
      <c r="I16" s="796">
        <v>0</v>
      </c>
      <c r="J16" s="796"/>
      <c r="K16" s="796">
        <v>0</v>
      </c>
      <c r="L16" s="796"/>
      <c r="M16" s="796">
        <v>0</v>
      </c>
      <c r="N16" s="796"/>
      <c r="O16" s="796">
        <v>0</v>
      </c>
      <c r="P16" s="796"/>
      <c r="Q16" s="798"/>
      <c r="R16" s="796">
        <f t="shared" ref="R16:R27" si="0">ROUND(SUM(C16:P16),1)</f>
        <v>0</v>
      </c>
      <c r="S16" s="796"/>
      <c r="T16" s="796">
        <v>89809150</v>
      </c>
      <c r="U16" s="797"/>
    </row>
    <row r="17" spans="1:21" ht="16.2">
      <c r="A17" s="776" t="s">
        <v>1821</v>
      </c>
      <c r="B17" s="793"/>
      <c r="C17" s="795">
        <v>0</v>
      </c>
      <c r="D17" s="795"/>
      <c r="E17" s="796">
        <v>0</v>
      </c>
      <c r="F17" s="796"/>
      <c r="G17" s="795">
        <v>0</v>
      </c>
      <c r="H17" s="795"/>
      <c r="I17" s="796">
        <v>0</v>
      </c>
      <c r="J17" s="796"/>
      <c r="K17" s="796">
        <v>0</v>
      </c>
      <c r="L17" s="796"/>
      <c r="M17" s="796">
        <v>1525972544</v>
      </c>
      <c r="N17" s="796"/>
      <c r="O17" s="796">
        <v>569097474</v>
      </c>
      <c r="P17" s="796"/>
      <c r="Q17" s="798"/>
      <c r="R17" s="796">
        <f t="shared" ref="R17" si="1">ROUND(SUM(C17:P17),1)</f>
        <v>2095070018</v>
      </c>
      <c r="S17" s="796"/>
      <c r="T17" s="796">
        <v>1781765665</v>
      </c>
      <c r="U17" s="797"/>
    </row>
    <row r="18" spans="1:21" ht="16.2">
      <c r="A18" s="776" t="s">
        <v>636</v>
      </c>
      <c r="B18" s="793" t="s">
        <v>6</v>
      </c>
      <c r="C18" s="795">
        <v>0</v>
      </c>
      <c r="D18" s="795"/>
      <c r="E18" s="796">
        <v>0</v>
      </c>
      <c r="F18" s="796"/>
      <c r="G18" s="796">
        <v>25572497</v>
      </c>
      <c r="H18" s="796"/>
      <c r="I18" s="796">
        <v>0</v>
      </c>
      <c r="J18" s="796"/>
      <c r="K18" s="796">
        <v>0</v>
      </c>
      <c r="L18" s="796"/>
      <c r="M18" s="796">
        <v>0</v>
      </c>
      <c r="N18" s="796"/>
      <c r="O18" s="796">
        <v>0</v>
      </c>
      <c r="P18" s="796"/>
      <c r="Q18" s="798"/>
      <c r="R18" s="796">
        <f t="shared" si="0"/>
        <v>25572497</v>
      </c>
      <c r="S18" s="796"/>
      <c r="T18" s="796">
        <v>28307274</v>
      </c>
      <c r="U18" s="797"/>
    </row>
    <row r="19" spans="1:21" ht="16.2">
      <c r="A19" s="776" t="s">
        <v>637</v>
      </c>
      <c r="B19" s="793" t="s">
        <v>6</v>
      </c>
      <c r="C19" s="795">
        <v>0</v>
      </c>
      <c r="D19" s="795"/>
      <c r="E19" s="796">
        <v>0</v>
      </c>
      <c r="F19" s="796"/>
      <c r="G19" s="795">
        <v>0</v>
      </c>
      <c r="H19" s="795"/>
      <c r="I19" s="796">
        <v>0</v>
      </c>
      <c r="J19" s="796"/>
      <c r="K19" s="796">
        <v>192864086</v>
      </c>
      <c r="L19" s="796"/>
      <c r="M19" s="796">
        <v>0</v>
      </c>
      <c r="N19" s="796"/>
      <c r="O19" s="796">
        <v>0</v>
      </c>
      <c r="P19" s="796"/>
      <c r="Q19" s="796"/>
      <c r="R19" s="796">
        <f t="shared" si="0"/>
        <v>192864086</v>
      </c>
      <c r="S19" s="796"/>
      <c r="T19" s="796">
        <v>202444923</v>
      </c>
      <c r="U19" s="799"/>
    </row>
    <row r="20" spans="1:21" ht="16.2">
      <c r="A20" s="776" t="s">
        <v>638</v>
      </c>
      <c r="B20" s="793" t="s">
        <v>6</v>
      </c>
      <c r="C20" s="795">
        <v>0</v>
      </c>
      <c r="D20" s="795"/>
      <c r="E20" s="796">
        <v>0</v>
      </c>
      <c r="F20" s="796"/>
      <c r="G20" s="795">
        <v>0</v>
      </c>
      <c r="H20" s="795"/>
      <c r="I20" s="796">
        <v>0</v>
      </c>
      <c r="J20" s="796"/>
      <c r="K20" s="796">
        <v>0</v>
      </c>
      <c r="L20" s="796"/>
      <c r="M20" s="796">
        <v>0</v>
      </c>
      <c r="N20" s="796"/>
      <c r="O20" s="796">
        <v>0</v>
      </c>
      <c r="P20" s="796"/>
      <c r="Q20" s="796"/>
      <c r="R20" s="796">
        <f t="shared" si="0"/>
        <v>0</v>
      </c>
      <c r="S20" s="796"/>
      <c r="T20" s="796">
        <v>0</v>
      </c>
      <c r="U20" s="799"/>
    </row>
    <row r="21" spans="1:21" ht="16.2">
      <c r="A21" s="776" t="s">
        <v>639</v>
      </c>
      <c r="B21" s="793" t="s">
        <v>6</v>
      </c>
      <c r="C21" s="795">
        <v>0</v>
      </c>
      <c r="D21" s="795"/>
      <c r="E21" s="796">
        <v>29550664</v>
      </c>
      <c r="F21" s="796"/>
      <c r="G21" s="795">
        <v>0</v>
      </c>
      <c r="H21" s="795"/>
      <c r="I21" s="796">
        <v>0</v>
      </c>
      <c r="J21" s="796"/>
      <c r="K21" s="796">
        <v>0</v>
      </c>
      <c r="L21" s="796"/>
      <c r="M21" s="796">
        <v>0</v>
      </c>
      <c r="N21" s="796"/>
      <c r="O21" s="796">
        <v>0</v>
      </c>
      <c r="P21" s="796"/>
      <c r="Q21" s="796"/>
      <c r="R21" s="796">
        <f t="shared" si="0"/>
        <v>29550664</v>
      </c>
      <c r="S21" s="796"/>
      <c r="T21" s="796">
        <v>19276575</v>
      </c>
      <c r="U21" s="799"/>
    </row>
    <row r="22" spans="1:21" ht="16.2">
      <c r="A22" s="776" t="s">
        <v>640</v>
      </c>
      <c r="B22" s="793" t="s">
        <v>6</v>
      </c>
      <c r="C22" s="795">
        <v>0</v>
      </c>
      <c r="D22" s="795"/>
      <c r="E22" s="796">
        <v>0</v>
      </c>
      <c r="F22" s="796"/>
      <c r="G22" s="795">
        <v>0</v>
      </c>
      <c r="H22" s="795"/>
      <c r="I22" s="796">
        <v>0</v>
      </c>
      <c r="J22" s="796"/>
      <c r="K22" s="796">
        <v>0</v>
      </c>
      <c r="L22" s="796"/>
      <c r="M22" s="796">
        <v>0</v>
      </c>
      <c r="N22" s="796"/>
      <c r="O22" s="796">
        <v>0</v>
      </c>
      <c r="P22" s="796"/>
      <c r="Q22" s="798"/>
      <c r="R22" s="796">
        <f t="shared" si="0"/>
        <v>0</v>
      </c>
      <c r="S22" s="796"/>
      <c r="T22" s="796">
        <v>2453831</v>
      </c>
      <c r="U22" s="797"/>
    </row>
    <row r="23" spans="1:21" ht="16.2">
      <c r="A23" s="776" t="s">
        <v>641</v>
      </c>
      <c r="B23" s="793" t="s">
        <v>6</v>
      </c>
      <c r="C23" s="795">
        <v>0</v>
      </c>
      <c r="D23" s="795"/>
      <c r="E23" s="796">
        <v>0</v>
      </c>
      <c r="F23" s="796"/>
      <c r="G23" s="795">
        <v>0</v>
      </c>
      <c r="H23" s="795"/>
      <c r="I23" s="796">
        <v>0</v>
      </c>
      <c r="J23" s="796"/>
      <c r="K23" s="796">
        <v>0</v>
      </c>
      <c r="L23" s="796"/>
      <c r="M23" s="796">
        <v>0</v>
      </c>
      <c r="N23" s="796"/>
      <c r="O23" s="796">
        <v>0</v>
      </c>
      <c r="P23" s="796"/>
      <c r="Q23" s="798"/>
      <c r="R23" s="796">
        <f t="shared" si="0"/>
        <v>0</v>
      </c>
      <c r="S23" s="796"/>
      <c r="T23" s="796">
        <v>0</v>
      </c>
      <c r="U23" s="797"/>
    </row>
    <row r="24" spans="1:21" ht="16.2">
      <c r="A24" s="776" t="s">
        <v>642</v>
      </c>
      <c r="B24" s="793" t="s">
        <v>6</v>
      </c>
      <c r="C24" s="795">
        <v>0</v>
      </c>
      <c r="D24" s="795"/>
      <c r="E24" s="796">
        <v>238543485</v>
      </c>
      <c r="F24" s="796"/>
      <c r="G24" s="795">
        <v>0</v>
      </c>
      <c r="H24" s="795"/>
      <c r="I24" s="796">
        <v>0</v>
      </c>
      <c r="J24" s="796"/>
      <c r="K24" s="796">
        <v>0</v>
      </c>
      <c r="L24" s="796"/>
      <c r="M24" s="796">
        <v>0</v>
      </c>
      <c r="N24" s="796"/>
      <c r="O24" s="796">
        <v>0</v>
      </c>
      <c r="P24" s="796"/>
      <c r="Q24" s="796"/>
      <c r="R24" s="796">
        <f t="shared" si="0"/>
        <v>238543485</v>
      </c>
      <c r="S24" s="796"/>
      <c r="T24" s="796">
        <v>93015153</v>
      </c>
      <c r="U24" s="797"/>
    </row>
    <row r="25" spans="1:21" ht="16.2">
      <c r="A25" s="776" t="s">
        <v>643</v>
      </c>
      <c r="B25" s="793" t="s">
        <v>6</v>
      </c>
      <c r="C25" s="795">
        <v>0</v>
      </c>
      <c r="D25" s="795"/>
      <c r="E25" s="796">
        <v>4926010</v>
      </c>
      <c r="F25" s="796"/>
      <c r="G25" s="796">
        <v>0</v>
      </c>
      <c r="H25" s="796"/>
      <c r="I25" s="796">
        <v>0</v>
      </c>
      <c r="J25" s="796"/>
      <c r="K25" s="796">
        <v>0</v>
      </c>
      <c r="L25" s="796"/>
      <c r="M25" s="796">
        <v>53436166</v>
      </c>
      <c r="N25" s="796"/>
      <c r="O25" s="796">
        <v>0</v>
      </c>
      <c r="P25" s="796"/>
      <c r="Q25" s="796"/>
      <c r="R25" s="796">
        <f t="shared" si="0"/>
        <v>58362176</v>
      </c>
      <c r="S25" s="796"/>
      <c r="T25" s="796">
        <v>81179416</v>
      </c>
      <c r="U25" s="797"/>
    </row>
    <row r="26" spans="1:21" ht="16.2">
      <c r="A26" s="776" t="s">
        <v>644</v>
      </c>
      <c r="B26" s="793" t="s">
        <v>6</v>
      </c>
      <c r="C26" s="795">
        <v>0</v>
      </c>
      <c r="D26" s="795"/>
      <c r="E26" s="796">
        <v>27662601</v>
      </c>
      <c r="F26" s="796"/>
      <c r="G26" s="800">
        <v>0</v>
      </c>
      <c r="H26" s="800"/>
      <c r="I26" s="796">
        <v>0</v>
      </c>
      <c r="J26" s="796"/>
      <c r="K26" s="796">
        <v>0</v>
      </c>
      <c r="L26" s="796"/>
      <c r="M26" s="796">
        <v>33703729</v>
      </c>
      <c r="N26" s="796"/>
      <c r="O26" s="796">
        <v>0</v>
      </c>
      <c r="P26" s="796"/>
      <c r="Q26" s="796"/>
      <c r="R26" s="796">
        <f t="shared" si="0"/>
        <v>61366330</v>
      </c>
      <c r="S26" s="796"/>
      <c r="T26" s="796">
        <v>91680705</v>
      </c>
      <c r="U26" s="797"/>
    </row>
    <row r="27" spans="1:21" ht="16.2">
      <c r="A27" s="776" t="s">
        <v>645</v>
      </c>
      <c r="B27" s="793" t="s">
        <v>6</v>
      </c>
      <c r="C27" s="795">
        <v>0</v>
      </c>
      <c r="D27" s="795"/>
      <c r="E27" s="796">
        <v>0</v>
      </c>
      <c r="F27" s="796"/>
      <c r="G27" s="795">
        <v>0</v>
      </c>
      <c r="H27" s="795"/>
      <c r="I27" s="796">
        <v>368407770</v>
      </c>
      <c r="J27" s="796"/>
      <c r="K27" s="796">
        <v>0</v>
      </c>
      <c r="L27" s="796"/>
      <c r="M27" s="796">
        <v>0</v>
      </c>
      <c r="N27" s="796"/>
      <c r="O27" s="796">
        <v>0</v>
      </c>
      <c r="P27" s="796"/>
      <c r="Q27" s="798"/>
      <c r="R27" s="796">
        <f t="shared" si="0"/>
        <v>368407770</v>
      </c>
      <c r="S27" s="796"/>
      <c r="T27" s="796">
        <v>389549865</v>
      </c>
      <c r="U27" s="797"/>
    </row>
    <row r="28" spans="1:21" ht="16.2">
      <c r="A28" s="776" t="s">
        <v>646</v>
      </c>
      <c r="B28" s="793" t="s">
        <v>6</v>
      </c>
      <c r="C28" s="801" t="s">
        <v>6</v>
      </c>
      <c r="D28" s="801"/>
      <c r="E28" s="797" t="s">
        <v>6</v>
      </c>
      <c r="F28" s="797"/>
      <c r="G28" s="801"/>
      <c r="H28" s="801"/>
      <c r="I28" s="797"/>
      <c r="J28" s="797"/>
      <c r="K28" s="797"/>
      <c r="L28" s="797"/>
      <c r="M28" s="797"/>
      <c r="N28" s="797"/>
      <c r="O28" s="797"/>
      <c r="P28" s="797"/>
      <c r="Q28" s="797"/>
      <c r="R28" s="796" t="s">
        <v>6</v>
      </c>
      <c r="S28" s="796"/>
      <c r="T28" s="796" t="s">
        <v>6</v>
      </c>
      <c r="U28" s="797"/>
    </row>
    <row r="29" spans="1:21" ht="16.2">
      <c r="A29" s="776" t="s">
        <v>647</v>
      </c>
      <c r="B29" s="793" t="s">
        <v>6</v>
      </c>
      <c r="C29" s="795">
        <v>0</v>
      </c>
      <c r="D29" s="795"/>
      <c r="E29" s="796">
        <v>84088774</v>
      </c>
      <c r="F29" s="796"/>
      <c r="G29" s="795">
        <v>0</v>
      </c>
      <c r="H29" s="795"/>
      <c r="I29" s="796">
        <v>0</v>
      </c>
      <c r="J29" s="796"/>
      <c r="K29" s="796">
        <v>0</v>
      </c>
      <c r="L29" s="796"/>
      <c r="M29" s="796">
        <v>0</v>
      </c>
      <c r="N29" s="796"/>
      <c r="O29" s="796">
        <v>0</v>
      </c>
      <c r="P29" s="796"/>
      <c r="Q29" s="796"/>
      <c r="R29" s="796">
        <f>ROUND(SUM(C29:P29),1)</f>
        <v>84088774</v>
      </c>
      <c r="S29" s="796"/>
      <c r="T29" s="796">
        <v>84084181</v>
      </c>
      <c r="U29" s="797"/>
    </row>
    <row r="30" spans="1:21" ht="16.2">
      <c r="A30" s="776" t="s">
        <v>648</v>
      </c>
      <c r="B30" s="793" t="s">
        <v>6</v>
      </c>
      <c r="C30" s="795"/>
      <c r="D30" s="795"/>
      <c r="E30" s="796"/>
      <c r="F30" s="796"/>
      <c r="G30" s="795"/>
      <c r="H30" s="795"/>
      <c r="I30" s="796"/>
      <c r="J30" s="796"/>
      <c r="K30" s="796"/>
      <c r="L30" s="796"/>
      <c r="M30" s="796"/>
      <c r="N30" s="796"/>
      <c r="O30" s="796"/>
      <c r="P30" s="796"/>
      <c r="Q30" s="796"/>
      <c r="R30" s="796" t="s">
        <v>6</v>
      </c>
      <c r="S30" s="796" t="s">
        <v>6</v>
      </c>
      <c r="T30" s="796" t="s">
        <v>6</v>
      </c>
      <c r="U30" s="797"/>
    </row>
    <row r="31" spans="1:21" ht="16.2">
      <c r="A31" s="776" t="s">
        <v>649</v>
      </c>
      <c r="B31" s="793" t="s">
        <v>6</v>
      </c>
      <c r="C31" s="795">
        <v>0</v>
      </c>
      <c r="D31" s="795"/>
      <c r="E31" s="796">
        <v>251146620</v>
      </c>
      <c r="F31" s="796"/>
      <c r="G31" s="795">
        <v>0</v>
      </c>
      <c r="H31" s="795"/>
      <c r="I31" s="796">
        <v>0</v>
      </c>
      <c r="J31" s="796"/>
      <c r="K31" s="796">
        <v>0</v>
      </c>
      <c r="L31" s="796"/>
      <c r="M31" s="796">
        <v>0</v>
      </c>
      <c r="N31" s="796"/>
      <c r="O31" s="796">
        <v>0</v>
      </c>
      <c r="P31" s="796"/>
      <c r="Q31" s="796"/>
      <c r="R31" s="796">
        <f>ROUND(SUM(C31:P31),1)</f>
        <v>251146620</v>
      </c>
      <c r="S31" s="796"/>
      <c r="T31" s="796">
        <v>502940316</v>
      </c>
      <c r="U31" s="797"/>
    </row>
    <row r="32" spans="1:21" ht="16.2">
      <c r="A32" s="776" t="s">
        <v>650</v>
      </c>
      <c r="B32" s="793" t="s">
        <v>6</v>
      </c>
      <c r="C32" s="795">
        <v>0</v>
      </c>
      <c r="D32" s="795"/>
      <c r="E32" s="796">
        <v>129855900</v>
      </c>
      <c r="F32" s="796"/>
      <c r="G32" s="800">
        <v>0</v>
      </c>
      <c r="H32" s="800"/>
      <c r="I32" s="796">
        <v>0</v>
      </c>
      <c r="J32" s="796"/>
      <c r="K32" s="796">
        <v>0</v>
      </c>
      <c r="L32" s="796"/>
      <c r="M32" s="796">
        <v>0</v>
      </c>
      <c r="N32" s="796"/>
      <c r="O32" s="796">
        <v>0</v>
      </c>
      <c r="P32" s="796"/>
      <c r="Q32" s="796"/>
      <c r="R32" s="796">
        <f>ROUND(SUM(C32:P32),1)</f>
        <v>129855900</v>
      </c>
      <c r="S32" s="796"/>
      <c r="T32" s="796">
        <v>127271900</v>
      </c>
      <c r="U32" s="797"/>
    </row>
    <row r="33" spans="1:21" ht="16.2">
      <c r="A33" s="776" t="s">
        <v>651</v>
      </c>
      <c r="B33" s="793" t="s">
        <v>6</v>
      </c>
      <c r="C33" s="795">
        <v>0</v>
      </c>
      <c r="D33" s="795"/>
      <c r="E33" s="802">
        <v>0</v>
      </c>
      <c r="F33" s="802"/>
      <c r="G33" s="795">
        <v>0</v>
      </c>
      <c r="H33" s="795"/>
      <c r="I33" s="796">
        <v>0</v>
      </c>
      <c r="J33" s="796"/>
      <c r="K33" s="796">
        <v>0</v>
      </c>
      <c r="L33" s="796"/>
      <c r="M33" s="796">
        <v>262362150</v>
      </c>
      <c r="N33" s="796"/>
      <c r="O33" s="796">
        <v>0</v>
      </c>
      <c r="P33" s="796"/>
      <c r="Q33" s="796"/>
      <c r="R33" s="796">
        <f>ROUND(SUM(C33:P33),1)</f>
        <v>262362150</v>
      </c>
      <c r="S33" s="796"/>
      <c r="T33" s="796">
        <v>290852150</v>
      </c>
      <c r="U33" s="797"/>
    </row>
    <row r="34" spans="1:21" ht="16.2">
      <c r="A34" s="776" t="s">
        <v>652</v>
      </c>
      <c r="B34" s="793" t="s">
        <v>6</v>
      </c>
      <c r="C34" s="795"/>
      <c r="D34" s="795"/>
      <c r="E34" s="796" t="s">
        <v>6</v>
      </c>
      <c r="F34" s="796"/>
      <c r="G34" s="795"/>
      <c r="H34" s="795"/>
      <c r="I34" s="796"/>
      <c r="J34" s="796"/>
      <c r="K34" s="796"/>
      <c r="L34" s="796"/>
      <c r="M34" s="796"/>
      <c r="N34" s="796"/>
      <c r="O34" s="796"/>
      <c r="P34" s="796"/>
      <c r="Q34" s="798"/>
      <c r="R34" s="796" t="s">
        <v>6</v>
      </c>
      <c r="S34" s="796"/>
      <c r="T34" s="796" t="s">
        <v>6</v>
      </c>
      <c r="U34" s="797"/>
    </row>
    <row r="35" spans="1:21" ht="16.2">
      <c r="A35" s="776" t="s">
        <v>653</v>
      </c>
      <c r="B35" s="793" t="s">
        <v>6</v>
      </c>
      <c r="C35" s="795">
        <v>0</v>
      </c>
      <c r="D35" s="795"/>
      <c r="E35" s="796">
        <v>75900</v>
      </c>
      <c r="F35" s="796"/>
      <c r="G35" s="795">
        <v>0</v>
      </c>
      <c r="H35" s="795"/>
      <c r="I35" s="796">
        <v>0</v>
      </c>
      <c r="J35" s="796"/>
      <c r="K35" s="796">
        <v>0</v>
      </c>
      <c r="L35" s="796"/>
      <c r="M35" s="796">
        <v>0</v>
      </c>
      <c r="N35" s="796"/>
      <c r="O35" s="796">
        <v>0</v>
      </c>
      <c r="P35" s="796"/>
      <c r="Q35" s="796"/>
      <c r="R35" s="796">
        <f t="shared" ref="R35:R43" si="2">ROUND(SUM(C35:P35),1)</f>
        <v>75900</v>
      </c>
      <c r="S35" s="796"/>
      <c r="T35" s="796">
        <v>1927350</v>
      </c>
      <c r="U35" s="799"/>
    </row>
    <row r="36" spans="1:21" ht="16.2">
      <c r="A36" s="803" t="s">
        <v>654</v>
      </c>
      <c r="B36" s="793" t="s">
        <v>6</v>
      </c>
      <c r="C36" s="804">
        <v>0</v>
      </c>
      <c r="D36" s="804"/>
      <c r="E36" s="805">
        <v>2806000</v>
      </c>
      <c r="F36" s="805"/>
      <c r="G36" s="806">
        <v>0</v>
      </c>
      <c r="H36" s="806"/>
      <c r="I36" s="805">
        <v>0</v>
      </c>
      <c r="J36" s="805"/>
      <c r="K36" s="799">
        <v>0</v>
      </c>
      <c r="L36" s="799"/>
      <c r="M36" s="799">
        <v>0</v>
      </c>
      <c r="N36" s="799"/>
      <c r="O36" s="805">
        <v>0</v>
      </c>
      <c r="P36" s="805"/>
      <c r="Q36" s="798"/>
      <c r="R36" s="796">
        <f t="shared" si="2"/>
        <v>2806000</v>
      </c>
      <c r="S36" s="796"/>
      <c r="T36" s="796">
        <v>3516000</v>
      </c>
      <c r="U36" s="797"/>
    </row>
    <row r="37" spans="1:21" ht="16.2">
      <c r="A37" s="776" t="s">
        <v>635</v>
      </c>
      <c r="B37" s="793" t="s">
        <v>6</v>
      </c>
      <c r="C37" s="795">
        <v>0</v>
      </c>
      <c r="D37" s="795"/>
      <c r="E37" s="796">
        <v>36841810</v>
      </c>
      <c r="F37" s="796"/>
      <c r="G37" s="795">
        <v>0</v>
      </c>
      <c r="H37" s="795"/>
      <c r="I37" s="796">
        <v>0</v>
      </c>
      <c r="J37" s="796"/>
      <c r="K37" s="796">
        <v>0</v>
      </c>
      <c r="L37" s="796"/>
      <c r="M37" s="796">
        <v>0</v>
      </c>
      <c r="N37" s="796"/>
      <c r="O37" s="796">
        <v>0</v>
      </c>
      <c r="P37" s="796"/>
      <c r="Q37" s="798"/>
      <c r="R37" s="796">
        <f t="shared" si="2"/>
        <v>36841810</v>
      </c>
      <c r="S37" s="796"/>
      <c r="T37" s="796">
        <v>292929550</v>
      </c>
      <c r="U37" s="797"/>
    </row>
    <row r="38" spans="1:21" ht="16.2">
      <c r="A38" s="807" t="s">
        <v>655</v>
      </c>
      <c r="B38" s="793" t="s">
        <v>6</v>
      </c>
      <c r="C38" s="808">
        <v>0</v>
      </c>
      <c r="D38" s="808"/>
      <c r="E38" s="796">
        <v>366000</v>
      </c>
      <c r="F38" s="796"/>
      <c r="G38" s="795">
        <v>0</v>
      </c>
      <c r="H38" s="795"/>
      <c r="I38" s="796">
        <v>0</v>
      </c>
      <c r="J38" s="796"/>
      <c r="K38" s="796">
        <v>0</v>
      </c>
      <c r="L38" s="796"/>
      <c r="M38" s="796">
        <v>0</v>
      </c>
      <c r="N38" s="796"/>
      <c r="O38" s="796">
        <v>0</v>
      </c>
      <c r="P38" s="796"/>
      <c r="Q38" s="798"/>
      <c r="R38" s="796">
        <f t="shared" si="2"/>
        <v>366000</v>
      </c>
      <c r="S38" s="796"/>
      <c r="T38" s="796">
        <v>492000</v>
      </c>
      <c r="U38" s="797"/>
    </row>
    <row r="39" spans="1:21" ht="16.2">
      <c r="A39" s="776" t="s">
        <v>656</v>
      </c>
      <c r="B39" s="793" t="s">
        <v>6</v>
      </c>
      <c r="C39" s="804">
        <v>0</v>
      </c>
      <c r="D39" s="804"/>
      <c r="E39" s="805">
        <v>18559435</v>
      </c>
      <c r="F39" s="805"/>
      <c r="G39" s="806">
        <v>0</v>
      </c>
      <c r="H39" s="806"/>
      <c r="I39" s="805">
        <v>0</v>
      </c>
      <c r="J39" s="805"/>
      <c r="K39" s="796">
        <v>0</v>
      </c>
      <c r="L39" s="796"/>
      <c r="M39" s="796">
        <v>0</v>
      </c>
      <c r="N39" s="796"/>
      <c r="O39" s="805">
        <v>0</v>
      </c>
      <c r="P39" s="805"/>
      <c r="Q39" s="798"/>
      <c r="R39" s="796">
        <f t="shared" si="2"/>
        <v>18559435</v>
      </c>
      <c r="S39" s="796"/>
      <c r="T39" s="796">
        <v>20169183</v>
      </c>
      <c r="U39" s="797"/>
    </row>
    <row r="40" spans="1:21" ht="16.2">
      <c r="A40" s="807" t="s">
        <v>657</v>
      </c>
      <c r="B40" s="793" t="s">
        <v>6</v>
      </c>
      <c r="C40" s="804">
        <v>0</v>
      </c>
      <c r="D40" s="804"/>
      <c r="E40" s="805">
        <v>0</v>
      </c>
      <c r="F40" s="805"/>
      <c r="G40" s="806">
        <v>0</v>
      </c>
      <c r="H40" s="806"/>
      <c r="I40" s="805">
        <v>0</v>
      </c>
      <c r="J40" s="805"/>
      <c r="K40" s="796">
        <v>0</v>
      </c>
      <c r="L40" s="796"/>
      <c r="M40" s="796">
        <v>0</v>
      </c>
      <c r="N40" s="796"/>
      <c r="O40" s="805">
        <v>0</v>
      </c>
      <c r="P40" s="805"/>
      <c r="Q40" s="796"/>
      <c r="R40" s="796">
        <f t="shared" si="2"/>
        <v>0</v>
      </c>
      <c r="S40" s="796"/>
      <c r="T40" s="796">
        <v>0</v>
      </c>
      <c r="U40" s="797"/>
    </row>
    <row r="41" spans="1:21" ht="16.2">
      <c r="A41" s="776" t="s">
        <v>658</v>
      </c>
      <c r="B41" s="793" t="s">
        <v>6</v>
      </c>
      <c r="C41" s="808">
        <v>0</v>
      </c>
      <c r="D41" s="808"/>
      <c r="E41" s="805">
        <v>0</v>
      </c>
      <c r="F41" s="809"/>
      <c r="G41" s="795">
        <v>0</v>
      </c>
      <c r="H41" s="795"/>
      <c r="I41" s="796">
        <v>0</v>
      </c>
      <c r="J41" s="796"/>
      <c r="K41" s="796">
        <v>0</v>
      </c>
      <c r="L41" s="796"/>
      <c r="M41" s="796">
        <v>0</v>
      </c>
      <c r="N41" s="796"/>
      <c r="O41" s="796">
        <v>0</v>
      </c>
      <c r="P41" s="796"/>
      <c r="Q41" s="796"/>
      <c r="R41" s="796">
        <f t="shared" si="2"/>
        <v>0</v>
      </c>
      <c r="S41" s="796"/>
      <c r="T41" s="796">
        <v>2578638</v>
      </c>
      <c r="U41" s="810"/>
    </row>
    <row r="42" spans="1:21" ht="16.2">
      <c r="A42" s="776" t="s">
        <v>1822</v>
      </c>
      <c r="B42" s="793"/>
      <c r="C42" s="808">
        <v>0</v>
      </c>
      <c r="D42" s="808"/>
      <c r="E42" s="805">
        <v>0</v>
      </c>
      <c r="F42" s="809"/>
      <c r="G42" s="795">
        <v>0</v>
      </c>
      <c r="H42" s="795"/>
      <c r="I42" s="796">
        <v>0</v>
      </c>
      <c r="J42" s="796"/>
      <c r="K42" s="796">
        <v>0</v>
      </c>
      <c r="L42" s="796"/>
      <c r="M42" s="796">
        <v>1115253854</v>
      </c>
      <c r="N42" s="796"/>
      <c r="O42" s="796">
        <v>0</v>
      </c>
      <c r="P42" s="796"/>
      <c r="Q42" s="796"/>
      <c r="R42" s="796">
        <f t="shared" si="2"/>
        <v>1115253854</v>
      </c>
      <c r="S42" s="796"/>
      <c r="T42" s="796">
        <v>856611031</v>
      </c>
      <c r="U42" s="810"/>
    </row>
    <row r="43" spans="1:21" ht="16.2">
      <c r="A43" s="776" t="s">
        <v>659</v>
      </c>
      <c r="B43" s="793" t="s">
        <v>6</v>
      </c>
      <c r="C43" s="808">
        <v>0</v>
      </c>
      <c r="D43" s="808"/>
      <c r="E43" s="808">
        <v>143809</v>
      </c>
      <c r="F43" s="809"/>
      <c r="G43" s="795">
        <v>0</v>
      </c>
      <c r="H43" s="795"/>
      <c r="I43" s="796">
        <v>0</v>
      </c>
      <c r="J43" s="796"/>
      <c r="K43" s="796">
        <v>0</v>
      </c>
      <c r="L43" s="796"/>
      <c r="M43" s="796">
        <v>0</v>
      </c>
      <c r="N43" s="796"/>
      <c r="O43" s="796">
        <v>0</v>
      </c>
      <c r="P43" s="796"/>
      <c r="Q43" s="796"/>
      <c r="R43" s="796">
        <f t="shared" si="2"/>
        <v>143809</v>
      </c>
      <c r="S43" s="796"/>
      <c r="T43" s="796">
        <v>3313503</v>
      </c>
      <c r="U43" s="810"/>
    </row>
    <row r="44" spans="1:21" ht="16.8" thickBot="1">
      <c r="A44" s="811" t="s">
        <v>660</v>
      </c>
      <c r="B44" s="793" t="s">
        <v>6</v>
      </c>
      <c r="C44" s="812">
        <f>ROUND(SUM(C14:C43),1)</f>
        <v>0</v>
      </c>
      <c r="D44" s="813"/>
      <c r="E44" s="812">
        <f>ROUND(SUM(E14:E43),1)</f>
        <v>987127008</v>
      </c>
      <c r="F44" s="813"/>
      <c r="G44" s="812">
        <f>ROUND(SUM(G14:G43),1)</f>
        <v>25572497</v>
      </c>
      <c r="H44" s="813"/>
      <c r="I44" s="812">
        <f>ROUND(SUM(I14:I43),1)</f>
        <v>368407770</v>
      </c>
      <c r="J44" s="813"/>
      <c r="K44" s="812">
        <f>ROUND(SUM(K14:K43),1)</f>
        <v>192864086</v>
      </c>
      <c r="L44" s="813"/>
      <c r="M44" s="812">
        <f>ROUND(SUM(M14:M43),1)</f>
        <v>2990728443</v>
      </c>
      <c r="N44" s="813"/>
      <c r="O44" s="812">
        <f>ROUND(SUM(O14:O43),1)</f>
        <v>569097474</v>
      </c>
      <c r="P44" s="813"/>
      <c r="Q44" s="813"/>
      <c r="R44" s="812">
        <f>ROUND(SUM(R14:R43),1)</f>
        <v>5133797278</v>
      </c>
      <c r="S44" s="813"/>
      <c r="T44" s="812">
        <f>ROUND(SUM(T14:T43),1)</f>
        <v>5185697578</v>
      </c>
      <c r="U44" s="813"/>
    </row>
    <row r="45" spans="1:21" ht="15.6" thickTop="1">
      <c r="B45" s="793" t="s">
        <v>6</v>
      </c>
    </row>
  </sheetData>
  <printOptions horizontalCentered="1"/>
  <pageMargins left="0.5" right="0.5" top="1" bottom="0.25" header="0" footer="0.25"/>
  <pageSetup scale="49" orientation="landscape" r:id="rId1"/>
  <headerFooter scaleWithDoc="0">
    <oddFooter xml:space="preserve">&amp;R&amp;8 98&amp;12
</oddFooter>
  </headerFooter>
  <ignoredErrors>
    <ignoredError sqref="E12 M12:O12"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
  <sheetViews>
    <sheetView showGridLines="0" zoomScale="75" zoomScaleNormal="75" workbookViewId="0"/>
  </sheetViews>
  <sheetFormatPr defaultColWidth="8.90625" defaultRowHeight="15"/>
  <cols>
    <col min="1" max="1" width="64.6328125" style="1427" customWidth="1"/>
    <col min="2" max="2" width="2" style="1427" bestFit="1" customWidth="1"/>
    <col min="3" max="3" width="11.453125" style="1427" customWidth="1"/>
    <col min="4" max="4" width="2" style="1427" bestFit="1" customWidth="1"/>
    <col min="5" max="5" width="11.453125" style="1427" customWidth="1"/>
    <col min="6" max="6" width="2" style="1427" bestFit="1" customWidth="1"/>
    <col min="7" max="7" width="11.453125" style="1427" customWidth="1"/>
    <col min="8" max="8" width="2" style="1427" bestFit="1" customWidth="1"/>
    <col min="9" max="9" width="11.453125" style="1427" customWidth="1"/>
    <col min="10" max="10" width="2" style="1427" bestFit="1" customWidth="1"/>
    <col min="11" max="11" width="11.453125" style="1427" customWidth="1"/>
    <col min="12" max="12" width="2" style="1427" bestFit="1" customWidth="1"/>
    <col min="13" max="13" width="11.453125" style="1427" customWidth="1"/>
    <col min="14" max="14" width="2" style="1427" customWidth="1"/>
    <col min="15" max="15" width="12.453125" style="1427" customWidth="1"/>
    <col min="16" max="16" width="2" style="1427" customWidth="1"/>
    <col min="17" max="17" width="11.54296875" style="1427" customWidth="1"/>
    <col min="18" max="18" width="2" style="1427" customWidth="1"/>
    <col min="19" max="19" width="11.453125" style="1427" customWidth="1"/>
    <col min="20" max="20" width="2" style="1427" customWidth="1"/>
    <col min="21" max="21" width="11.08984375" style="1427" customWidth="1"/>
    <col min="22" max="22" width="2" style="1427" customWidth="1"/>
    <col min="23" max="23" width="11.453125" style="1427" customWidth="1"/>
    <col min="24" max="24" width="2" style="1427" customWidth="1"/>
    <col min="25" max="25" width="11.453125" style="1427" customWidth="1"/>
    <col min="26" max="26" width="2" style="1427" customWidth="1"/>
    <col min="27" max="27" width="11.08984375" style="1427" customWidth="1"/>
    <col min="28" max="28" width="2" style="1427" customWidth="1"/>
    <col min="29" max="29" width="11.453125" style="1427" customWidth="1"/>
    <col min="30" max="30" width="2" style="1427" customWidth="1"/>
    <col min="31" max="31" width="11.453125" style="1427" customWidth="1"/>
    <col min="32" max="32" width="2" style="1427" customWidth="1"/>
    <col min="33" max="33" width="12.1796875" style="1427" customWidth="1"/>
    <col min="34" max="34" width="2" style="1427" customWidth="1"/>
    <col min="35" max="35" width="12.453125" style="1427" customWidth="1"/>
    <col min="36" max="36" width="2" style="1427" customWidth="1"/>
    <col min="37" max="37" width="12.1796875" style="1427" customWidth="1"/>
    <col min="38" max="38" width="2" style="1427" customWidth="1"/>
    <col min="39" max="39" width="12.1796875" style="1427" customWidth="1"/>
    <col min="40" max="40" width="2" style="1427" customWidth="1"/>
    <col min="41" max="41" width="13.08984375" style="1427" customWidth="1"/>
    <col min="42" max="42" width="2" style="1427" customWidth="1"/>
    <col min="43" max="43" width="13.54296875" style="1427" customWidth="1"/>
    <col min="44" max="16384" width="8.90625" style="1427"/>
  </cols>
  <sheetData>
    <row r="1" spans="1:43">
      <c r="A1" s="1472" t="s">
        <v>1343</v>
      </c>
    </row>
    <row r="3" spans="1:43" ht="17.399999999999999">
      <c r="A3" s="1426" t="s">
        <v>0</v>
      </c>
    </row>
    <row r="4" spans="1:43" ht="17.399999999999999">
      <c r="A4" s="1426" t="s">
        <v>1274</v>
      </c>
      <c r="O4" s="730"/>
      <c r="P4" s="730"/>
      <c r="Q4" s="730"/>
      <c r="R4" s="730"/>
      <c r="T4" s="730"/>
      <c r="U4" s="730"/>
      <c r="V4" s="730"/>
      <c r="W4" s="730"/>
      <c r="X4" s="730"/>
      <c r="Y4" s="1428" t="s">
        <v>609</v>
      </c>
      <c r="Z4" s="2309"/>
      <c r="AA4" s="2309"/>
      <c r="AB4" s="2309"/>
      <c r="AC4" s="2309"/>
      <c r="AD4" s="2309"/>
      <c r="AE4" s="2309"/>
      <c r="AF4" s="2309"/>
      <c r="AG4" s="2309"/>
      <c r="AH4" s="2309"/>
      <c r="AI4" s="2309"/>
      <c r="AJ4" s="2309"/>
      <c r="AK4" s="1926"/>
      <c r="AL4" s="2309"/>
      <c r="AM4" s="2309"/>
      <c r="AN4" s="2309"/>
      <c r="AO4" s="2309"/>
      <c r="AP4" s="2309"/>
      <c r="AQ4" s="1926" t="s">
        <v>609</v>
      </c>
    </row>
    <row r="5" spans="1:43" ht="17.399999999999999">
      <c r="A5" s="1426" t="s">
        <v>1276</v>
      </c>
      <c r="C5" s="2308"/>
      <c r="O5" s="730"/>
      <c r="P5" s="730"/>
      <c r="Q5" s="730"/>
      <c r="R5" s="730"/>
      <c r="S5" s="730"/>
      <c r="T5" s="730"/>
      <c r="U5" s="730"/>
      <c r="V5" s="730"/>
      <c r="W5" s="730"/>
      <c r="X5" s="730"/>
      <c r="Y5" s="2309"/>
      <c r="Z5" s="2309"/>
      <c r="AA5" s="2309"/>
      <c r="AB5" s="2309"/>
      <c r="AC5" s="2309"/>
      <c r="AD5" s="2309"/>
      <c r="AE5" s="2309"/>
      <c r="AF5" s="2309"/>
      <c r="AG5" s="2309"/>
      <c r="AH5" s="2309"/>
      <c r="AI5" s="2309"/>
      <c r="AJ5" s="2309"/>
      <c r="AK5" s="2309"/>
      <c r="AL5" s="2309"/>
      <c r="AM5" s="2309"/>
      <c r="AN5" s="2309"/>
      <c r="AO5" s="2309"/>
      <c r="AP5" s="2309"/>
      <c r="AQ5" s="2310" t="s">
        <v>130</v>
      </c>
    </row>
    <row r="6" spans="1:43" ht="17.399999999999999">
      <c r="A6" s="1426" t="s">
        <v>1277</v>
      </c>
      <c r="O6" s="730"/>
      <c r="P6" s="730"/>
      <c r="Q6" s="730"/>
      <c r="R6" s="730"/>
      <c r="S6" s="730"/>
      <c r="T6" s="730"/>
      <c r="U6" s="730"/>
      <c r="V6" s="730"/>
      <c r="W6" s="730"/>
      <c r="X6" s="730"/>
      <c r="Y6" s="730"/>
      <c r="Z6" s="730"/>
      <c r="AA6" s="730"/>
      <c r="AB6" s="730"/>
      <c r="AC6" s="730"/>
      <c r="AD6" s="730"/>
      <c r="AE6" s="730"/>
      <c r="AF6" s="730"/>
      <c r="AG6" s="730"/>
      <c r="AH6" s="730"/>
      <c r="AI6" s="730"/>
      <c r="AJ6" s="730"/>
      <c r="AK6" s="730"/>
      <c r="AL6" s="730"/>
      <c r="AM6" s="730"/>
      <c r="AN6" s="730"/>
      <c r="AO6" s="730"/>
      <c r="AP6" s="730"/>
      <c r="AQ6" s="730"/>
    </row>
    <row r="7" spans="1:43" ht="17.399999999999999">
      <c r="A7" s="1426" t="s">
        <v>4</v>
      </c>
      <c r="O7" s="730"/>
      <c r="P7" s="730"/>
      <c r="Q7" s="730"/>
      <c r="R7" s="730"/>
      <c r="S7" s="730"/>
      <c r="T7" s="730"/>
      <c r="U7" s="730"/>
      <c r="V7" s="730"/>
      <c r="W7" s="730"/>
      <c r="X7" s="730"/>
      <c r="Y7" s="730"/>
      <c r="Z7" s="730"/>
      <c r="AA7" s="730"/>
      <c r="AB7" s="730"/>
      <c r="AC7" s="730"/>
      <c r="AD7" s="730"/>
      <c r="AE7" s="730"/>
      <c r="AF7" s="730"/>
      <c r="AG7" s="730"/>
      <c r="AH7" s="730"/>
      <c r="AI7" s="730"/>
      <c r="AJ7" s="730"/>
      <c r="AK7" s="730"/>
      <c r="AL7" s="730"/>
      <c r="AM7" s="730"/>
      <c r="AN7" s="730"/>
      <c r="AO7" s="730"/>
      <c r="AP7" s="730"/>
      <c r="AQ7" s="730"/>
    </row>
    <row r="8" spans="1:43" ht="15.6">
      <c r="A8" s="1429"/>
      <c r="O8" s="730"/>
      <c r="P8" s="730"/>
      <c r="Q8" s="730"/>
      <c r="R8" s="730"/>
      <c r="S8" s="730"/>
      <c r="T8" s="730"/>
      <c r="U8" s="730"/>
      <c r="V8" s="730"/>
      <c r="W8" s="730"/>
      <c r="X8" s="730"/>
      <c r="Y8" s="730"/>
      <c r="Z8" s="730"/>
      <c r="AA8" s="730"/>
      <c r="AB8" s="730"/>
      <c r="AC8" s="730"/>
      <c r="AD8" s="730"/>
      <c r="AE8" s="730"/>
      <c r="AF8" s="730"/>
      <c r="AG8" s="730"/>
      <c r="AH8" s="730"/>
      <c r="AI8" s="730"/>
      <c r="AJ8" s="730"/>
      <c r="AK8" s="730"/>
      <c r="AL8" s="730"/>
      <c r="AM8" s="730"/>
      <c r="AN8" s="730"/>
      <c r="AO8" s="730"/>
      <c r="AP8" s="730"/>
      <c r="AQ8" s="730"/>
    </row>
    <row r="9" spans="1:43">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row>
    <row r="10" spans="1:43" ht="15.6">
      <c r="C10" s="2342" t="s">
        <v>1308</v>
      </c>
      <c r="D10" s="2342"/>
      <c r="E10" s="2342"/>
      <c r="F10" s="2342"/>
      <c r="G10" s="2342"/>
      <c r="I10" s="2342" t="s">
        <v>1309</v>
      </c>
      <c r="J10" s="2342"/>
      <c r="K10" s="2342"/>
      <c r="L10" s="2342"/>
      <c r="M10" s="2342"/>
      <c r="N10" s="730"/>
      <c r="O10" s="2342" t="s">
        <v>2073</v>
      </c>
      <c r="P10" s="2342"/>
      <c r="Q10" s="2342"/>
      <c r="R10" s="2342"/>
      <c r="S10" s="2342"/>
      <c r="T10" s="730"/>
      <c r="U10" s="2342" t="s">
        <v>2393</v>
      </c>
      <c r="V10" s="2342"/>
      <c r="W10" s="2342"/>
      <c r="X10" s="2342"/>
      <c r="Y10" s="2342"/>
      <c r="Z10" s="730"/>
      <c r="AA10" s="2342" t="s">
        <v>2562</v>
      </c>
      <c r="AB10" s="2342"/>
      <c r="AC10" s="2342"/>
      <c r="AD10" s="2342"/>
      <c r="AE10" s="2342"/>
      <c r="AF10" s="730"/>
      <c r="AG10" s="2343" t="s">
        <v>1222</v>
      </c>
      <c r="AH10" s="2343"/>
      <c r="AI10" s="2343"/>
      <c r="AJ10" s="2343"/>
      <c r="AK10" s="2343"/>
      <c r="AL10" s="730"/>
      <c r="AM10" s="2343" t="s">
        <v>1223</v>
      </c>
      <c r="AN10" s="2343"/>
      <c r="AO10" s="2343"/>
      <c r="AP10" s="2343"/>
      <c r="AQ10" s="2343"/>
    </row>
    <row r="11" spans="1:43" s="1429" customFormat="1" ht="15.6">
      <c r="A11" s="1430" t="s">
        <v>2311</v>
      </c>
      <c r="C11" s="1431" t="s">
        <v>531</v>
      </c>
      <c r="D11" s="1432"/>
      <c r="E11" s="1431" t="s">
        <v>1204</v>
      </c>
      <c r="F11" s="1433"/>
      <c r="G11" s="1431" t="s">
        <v>271</v>
      </c>
      <c r="I11" s="1459" t="s">
        <v>531</v>
      </c>
      <c r="J11" s="734"/>
      <c r="K11" s="1459" t="s">
        <v>1204</v>
      </c>
      <c r="L11" s="733"/>
      <c r="M11" s="1459" t="s">
        <v>271</v>
      </c>
      <c r="N11" s="738"/>
      <c r="O11" s="1459" t="s">
        <v>531</v>
      </c>
      <c r="P11" s="734"/>
      <c r="Q11" s="1459" t="s">
        <v>1204</v>
      </c>
      <c r="R11" s="733"/>
      <c r="S11" s="1459" t="s">
        <v>271</v>
      </c>
      <c r="T11" s="738"/>
      <c r="U11" s="1459" t="s">
        <v>531</v>
      </c>
      <c r="V11" s="734"/>
      <c r="W11" s="1459" t="s">
        <v>1204</v>
      </c>
      <c r="X11" s="733"/>
      <c r="Y11" s="1459" t="s">
        <v>271</v>
      </c>
      <c r="Z11" s="738"/>
      <c r="AA11" s="1459" t="s">
        <v>531</v>
      </c>
      <c r="AB11" s="734"/>
      <c r="AC11" s="1459" t="s">
        <v>1204</v>
      </c>
      <c r="AD11" s="733"/>
      <c r="AE11" s="1459" t="s">
        <v>271</v>
      </c>
      <c r="AF11" s="738"/>
      <c r="AG11" s="1459" t="s">
        <v>531</v>
      </c>
      <c r="AH11" s="734"/>
      <c r="AI11" s="1459" t="s">
        <v>1204</v>
      </c>
      <c r="AJ11" s="733"/>
      <c r="AK11" s="1459" t="s">
        <v>271</v>
      </c>
      <c r="AL11" s="738"/>
      <c r="AM11" s="1459" t="s">
        <v>531</v>
      </c>
      <c r="AN11" s="734"/>
      <c r="AO11" s="1459" t="s">
        <v>1204</v>
      </c>
      <c r="AP11" s="733"/>
      <c r="AQ11" s="1459" t="s">
        <v>271</v>
      </c>
    </row>
    <row r="12" spans="1:43">
      <c r="C12" s="1434"/>
      <c r="D12" s="1434"/>
      <c r="E12" s="1434"/>
      <c r="F12" s="1435"/>
      <c r="G12" s="1434"/>
      <c r="I12" s="2307"/>
      <c r="J12" s="2307"/>
      <c r="K12" s="2307"/>
      <c r="L12" s="741"/>
      <c r="M12" s="2307"/>
      <c r="N12" s="730"/>
      <c r="O12" s="2307"/>
      <c r="P12" s="2307"/>
      <c r="Q12" s="2307"/>
      <c r="R12" s="741"/>
      <c r="S12" s="2307"/>
      <c r="T12" s="730"/>
      <c r="U12" s="2307"/>
      <c r="V12" s="2307"/>
      <c r="W12" s="2307"/>
      <c r="X12" s="741"/>
      <c r="Y12" s="2307"/>
      <c r="Z12" s="730"/>
      <c r="AA12" s="2014"/>
      <c r="AB12" s="2014"/>
      <c r="AC12" s="2014"/>
      <c r="AD12" s="741"/>
      <c r="AE12" s="2014"/>
      <c r="AF12" s="730"/>
      <c r="AG12" s="1424"/>
      <c r="AH12" s="1424"/>
      <c r="AI12" s="1424"/>
      <c r="AJ12" s="741"/>
      <c r="AK12" s="1424"/>
      <c r="AL12" s="730"/>
      <c r="AM12" s="1424"/>
      <c r="AN12" s="1424"/>
      <c r="AO12" s="1424"/>
      <c r="AP12" s="741"/>
      <c r="AQ12" s="1424"/>
    </row>
    <row r="13" spans="1:43" ht="15.6">
      <c r="A13" s="1429" t="s">
        <v>1278</v>
      </c>
      <c r="I13" s="730"/>
      <c r="J13" s="730"/>
      <c r="K13" s="730"/>
      <c r="L13" s="730"/>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row>
    <row r="14" spans="1:43">
      <c r="A14" s="1436" t="s">
        <v>1279</v>
      </c>
      <c r="B14" s="1437" t="s">
        <v>6</v>
      </c>
      <c r="C14" s="1438">
        <v>174996</v>
      </c>
      <c r="D14" s="1460" t="s">
        <v>6</v>
      </c>
      <c r="E14" s="1438">
        <v>242869</v>
      </c>
      <c r="F14" s="1460" t="s">
        <v>6</v>
      </c>
      <c r="G14" s="1438">
        <f t="shared" ref="G14:G17" si="0">SUM(C14+E14)</f>
        <v>417865</v>
      </c>
      <c r="H14" s="1460" t="s">
        <v>6</v>
      </c>
      <c r="I14" s="1438">
        <v>196889</v>
      </c>
      <c r="J14" s="1460" t="s">
        <v>6</v>
      </c>
      <c r="K14" s="1438">
        <v>233964</v>
      </c>
      <c r="L14" s="1460" t="s">
        <v>6</v>
      </c>
      <c r="M14" s="1438">
        <f>SUM(I14+K14)</f>
        <v>430853</v>
      </c>
      <c r="N14" s="1460" t="s">
        <v>6</v>
      </c>
      <c r="O14" s="1438">
        <v>224514</v>
      </c>
      <c r="P14" s="1460" t="s">
        <v>6</v>
      </c>
      <c r="Q14" s="1438">
        <v>224337</v>
      </c>
      <c r="R14" s="1460" t="s">
        <v>6</v>
      </c>
      <c r="S14" s="1438">
        <f t="shared" ref="S14:S23" si="1">SUM(O14+Q14)</f>
        <v>448851</v>
      </c>
      <c r="T14" s="1460" t="s">
        <v>6</v>
      </c>
      <c r="U14" s="1438">
        <v>265860</v>
      </c>
      <c r="V14" s="1460"/>
      <c r="W14" s="1438">
        <v>210115</v>
      </c>
      <c r="X14" s="1460"/>
      <c r="Y14" s="1438">
        <f t="shared" ref="Y14:Y15" si="2">SUM(U14+W14)</f>
        <v>475975</v>
      </c>
      <c r="Z14" s="1460" t="s">
        <v>6</v>
      </c>
      <c r="AA14" s="1438">
        <v>168650</v>
      </c>
      <c r="AB14" s="1460"/>
      <c r="AC14" s="1438">
        <v>197807</v>
      </c>
      <c r="AD14" s="1460"/>
      <c r="AE14" s="1438">
        <f t="shared" ref="AE14:AE23" si="3">SUM(AA14+AC14)</f>
        <v>366457</v>
      </c>
      <c r="AF14" s="1460" t="s">
        <v>6</v>
      </c>
      <c r="AG14" s="1438">
        <v>3689400</v>
      </c>
      <c r="AH14" s="1460"/>
      <c r="AI14" s="1438">
        <v>2002102</v>
      </c>
      <c r="AJ14" s="1460"/>
      <c r="AK14" s="1438">
        <f>SUM(AG14+AI14)</f>
        <v>5691502</v>
      </c>
      <c r="AL14" s="1460" t="s">
        <v>6</v>
      </c>
      <c r="AM14" s="1438">
        <f>C14+I14+O14+U14+AA14+AG14</f>
        <v>4720309</v>
      </c>
      <c r="AN14" s="1460" t="s">
        <v>6</v>
      </c>
      <c r="AO14" s="1438">
        <f>E14+K14+Q14+W14+AC14+AI14</f>
        <v>3111194</v>
      </c>
      <c r="AP14" s="1460"/>
      <c r="AQ14" s="1438">
        <f>SUM(AM14+AO14)</f>
        <v>7831503</v>
      </c>
    </row>
    <row r="15" spans="1:43">
      <c r="A15" s="1439" t="s">
        <v>1280</v>
      </c>
      <c r="B15" s="1440" t="s">
        <v>1281</v>
      </c>
      <c r="C15" s="1441">
        <v>0</v>
      </c>
      <c r="D15" s="1461"/>
      <c r="E15" s="1441">
        <v>10117</v>
      </c>
      <c r="F15" s="1461"/>
      <c r="G15" s="1441">
        <f t="shared" si="0"/>
        <v>10117</v>
      </c>
      <c r="H15" s="1461"/>
      <c r="I15" s="1441">
        <v>0</v>
      </c>
      <c r="J15" s="1461"/>
      <c r="K15" s="1441">
        <v>10117</v>
      </c>
      <c r="L15" s="1461"/>
      <c r="M15" s="1441">
        <f t="shared" ref="M15" si="4">SUM(I15+K15)</f>
        <v>10117</v>
      </c>
      <c r="N15" s="1461"/>
      <c r="O15" s="1441">
        <v>0</v>
      </c>
      <c r="P15" s="1461"/>
      <c r="Q15" s="1441">
        <v>10117</v>
      </c>
      <c r="R15" s="1461"/>
      <c r="S15" s="1441">
        <f t="shared" si="1"/>
        <v>10117</v>
      </c>
      <c r="T15" s="1461"/>
      <c r="U15" s="1441">
        <v>0</v>
      </c>
      <c r="V15" s="1461"/>
      <c r="W15" s="1441">
        <v>10117</v>
      </c>
      <c r="X15" s="1461"/>
      <c r="Y15" s="1441">
        <f t="shared" si="2"/>
        <v>10117</v>
      </c>
      <c r="Z15" s="1461"/>
      <c r="AA15" s="1441">
        <v>0</v>
      </c>
      <c r="AB15" s="1461"/>
      <c r="AC15" s="1441">
        <v>10117</v>
      </c>
      <c r="AD15" s="1461"/>
      <c r="AE15" s="1441">
        <f t="shared" si="3"/>
        <v>10117</v>
      </c>
      <c r="AF15" s="1461"/>
      <c r="AG15" s="1441">
        <v>204515</v>
      </c>
      <c r="AH15" s="1461"/>
      <c r="AI15" s="1441">
        <v>60244</v>
      </c>
      <c r="AJ15" s="1461"/>
      <c r="AK15" s="1441">
        <f t="shared" ref="AK15:AK23" si="5">SUM(AG15+AI15)</f>
        <v>264759</v>
      </c>
      <c r="AL15" s="1461"/>
      <c r="AM15" s="1441">
        <f>C15+I15+O15+U15+AA15+AG15</f>
        <v>204515</v>
      </c>
      <c r="AN15" s="1461"/>
      <c r="AO15" s="1441">
        <f>E15+K15+Q15+W15+AC15+AI15</f>
        <v>110829</v>
      </c>
      <c r="AP15" s="1461"/>
      <c r="AQ15" s="1441">
        <f t="shared" ref="AQ15:AQ23" si="6">SUM(AM15+AO15)</f>
        <v>315344</v>
      </c>
    </row>
    <row r="16" spans="1:43">
      <c r="A16" s="1436" t="s">
        <v>1282</v>
      </c>
      <c r="B16" s="1440" t="s">
        <v>1281</v>
      </c>
      <c r="C16" s="1441">
        <v>311365</v>
      </c>
      <c r="D16" s="1461"/>
      <c r="E16" s="1441">
        <v>135027</v>
      </c>
      <c r="F16" s="1461"/>
      <c r="G16" s="1441">
        <f t="shared" si="0"/>
        <v>446392</v>
      </c>
      <c r="H16" s="1461"/>
      <c r="I16" s="1441">
        <v>276510</v>
      </c>
      <c r="J16" s="1461"/>
      <c r="K16" s="1441">
        <v>119598</v>
      </c>
      <c r="L16" s="1461"/>
      <c r="M16" s="1441">
        <f>SUM(I16+K16)</f>
        <v>396108</v>
      </c>
      <c r="N16" s="1461"/>
      <c r="O16" s="1441">
        <v>129560</v>
      </c>
      <c r="P16" s="1461"/>
      <c r="Q16" s="1441">
        <v>105897</v>
      </c>
      <c r="R16" s="1461"/>
      <c r="S16" s="1441">
        <f>SUM(O16+Q16)</f>
        <v>235457</v>
      </c>
      <c r="T16" s="1461"/>
      <c r="U16" s="1441">
        <v>357695</v>
      </c>
      <c r="V16" s="1461"/>
      <c r="W16" s="1441">
        <v>99472</v>
      </c>
      <c r="X16" s="1461"/>
      <c r="Y16" s="1441">
        <f>SUM(U16+W16)</f>
        <v>457167</v>
      </c>
      <c r="Z16" s="1461"/>
      <c r="AA16" s="1441">
        <v>166285</v>
      </c>
      <c r="AB16" s="1461"/>
      <c r="AC16" s="1441">
        <v>81952</v>
      </c>
      <c r="AD16" s="1461"/>
      <c r="AE16" s="1441">
        <f>SUM(AA16+AC16)</f>
        <v>248237</v>
      </c>
      <c r="AF16" s="1461"/>
      <c r="AG16" s="1441">
        <v>1483745</v>
      </c>
      <c r="AH16" s="1461"/>
      <c r="AI16" s="1441">
        <v>461005</v>
      </c>
      <c r="AJ16" s="1461"/>
      <c r="AK16" s="1441">
        <f>SUM(AG16+AI16)</f>
        <v>1944750</v>
      </c>
      <c r="AL16" s="1461"/>
      <c r="AM16" s="1441">
        <f t="shared" ref="AM16:AM23" si="7">C16+I16+O16+U16+AA16+AG16</f>
        <v>2725160</v>
      </c>
      <c r="AN16" s="1461"/>
      <c r="AO16" s="1441">
        <f t="shared" ref="AO16:AO23" si="8">E16+K16+Q16+W16+AC16+AI16</f>
        <v>1002951</v>
      </c>
      <c r="AP16" s="1461"/>
      <c r="AQ16" s="1441">
        <f t="shared" si="6"/>
        <v>3728111</v>
      </c>
    </row>
    <row r="17" spans="1:43">
      <c r="A17" s="1436" t="s">
        <v>1283</v>
      </c>
      <c r="B17" s="1440" t="s">
        <v>1281</v>
      </c>
      <c r="C17" s="1441">
        <v>78495</v>
      </c>
      <c r="D17" s="1461"/>
      <c r="E17" s="1441">
        <v>64812</v>
      </c>
      <c r="F17" s="1461"/>
      <c r="G17" s="1441">
        <f t="shared" si="0"/>
        <v>143307</v>
      </c>
      <c r="H17" s="1461"/>
      <c r="I17" s="1441">
        <v>62075</v>
      </c>
      <c r="J17" s="1461"/>
      <c r="K17" s="1441">
        <v>62208</v>
      </c>
      <c r="L17" s="1461"/>
      <c r="M17" s="1441">
        <f t="shared" ref="M17:M23" si="9">SUM(I17+K17)</f>
        <v>124283</v>
      </c>
      <c r="N17" s="1461"/>
      <c r="O17" s="1441">
        <v>71120</v>
      </c>
      <c r="P17" s="1461"/>
      <c r="Q17" s="1441">
        <v>60052</v>
      </c>
      <c r="R17" s="1461"/>
      <c r="S17" s="1441">
        <f t="shared" si="1"/>
        <v>131172</v>
      </c>
      <c r="T17" s="1461"/>
      <c r="U17" s="1441">
        <v>142020</v>
      </c>
      <c r="V17" s="1461"/>
      <c r="W17" s="1441">
        <v>57381</v>
      </c>
      <c r="X17" s="1461"/>
      <c r="Y17" s="1441">
        <f t="shared" ref="Y17:Y23" si="10">SUM(U17+W17)</f>
        <v>199401</v>
      </c>
      <c r="Z17" s="1461"/>
      <c r="AA17" s="1441">
        <v>124425</v>
      </c>
      <c r="AB17" s="1461"/>
      <c r="AC17" s="1441">
        <v>51217</v>
      </c>
      <c r="AD17" s="1461"/>
      <c r="AE17" s="1441">
        <f t="shared" si="3"/>
        <v>175642</v>
      </c>
      <c r="AF17" s="1461"/>
      <c r="AG17" s="1441">
        <v>934930</v>
      </c>
      <c r="AH17" s="1461"/>
      <c r="AI17" s="1441">
        <v>273306</v>
      </c>
      <c r="AJ17" s="1461"/>
      <c r="AK17" s="1441">
        <f t="shared" si="5"/>
        <v>1208236</v>
      </c>
      <c r="AL17" s="1461"/>
      <c r="AM17" s="1441">
        <f t="shared" si="7"/>
        <v>1413065</v>
      </c>
      <c r="AN17" s="1461"/>
      <c r="AO17" s="1441">
        <f t="shared" si="8"/>
        <v>568976</v>
      </c>
      <c r="AP17" s="1461"/>
      <c r="AQ17" s="1441">
        <f t="shared" si="6"/>
        <v>1982041</v>
      </c>
    </row>
    <row r="18" spans="1:43">
      <c r="A18" s="1436" t="s">
        <v>1284</v>
      </c>
      <c r="B18" s="1440" t="s">
        <v>1281</v>
      </c>
      <c r="C18" s="1441">
        <v>12590</v>
      </c>
      <c r="D18" s="1461"/>
      <c r="E18" s="1441">
        <v>6723</v>
      </c>
      <c r="F18" s="1461"/>
      <c r="G18" s="1441">
        <f>SUM(C18+E18)</f>
        <v>19313</v>
      </c>
      <c r="H18" s="1461"/>
      <c r="I18" s="1441">
        <v>13190</v>
      </c>
      <c r="J18" s="1461"/>
      <c r="K18" s="1441">
        <v>6129</v>
      </c>
      <c r="L18" s="1461"/>
      <c r="M18" s="1441">
        <f t="shared" si="9"/>
        <v>19319</v>
      </c>
      <c r="N18" s="1461"/>
      <c r="O18" s="1441">
        <v>13820</v>
      </c>
      <c r="P18" s="1461"/>
      <c r="Q18" s="1441">
        <v>5492</v>
      </c>
      <c r="R18" s="1461"/>
      <c r="S18" s="1441">
        <f t="shared" si="1"/>
        <v>19312</v>
      </c>
      <c r="T18" s="1461"/>
      <c r="U18" s="1441">
        <v>14510</v>
      </c>
      <c r="V18" s="1461"/>
      <c r="W18" s="1441">
        <v>4813</v>
      </c>
      <c r="X18" s="1461"/>
      <c r="Y18" s="1441">
        <f t="shared" si="10"/>
        <v>19323</v>
      </c>
      <c r="Z18" s="1461"/>
      <c r="AA18" s="1441">
        <v>585</v>
      </c>
      <c r="AB18" s="1461"/>
      <c r="AC18" s="1441">
        <v>4437</v>
      </c>
      <c r="AD18" s="1461"/>
      <c r="AE18" s="1441">
        <f t="shared" si="3"/>
        <v>5022</v>
      </c>
      <c r="AF18" s="1461"/>
      <c r="AG18" s="1441">
        <v>89730</v>
      </c>
      <c r="AH18" s="1461"/>
      <c r="AI18" s="1441">
        <v>24625</v>
      </c>
      <c r="AJ18" s="1461"/>
      <c r="AK18" s="1441">
        <f t="shared" si="5"/>
        <v>114355</v>
      </c>
      <c r="AL18" s="1461"/>
      <c r="AM18" s="1441">
        <f t="shared" si="7"/>
        <v>144425</v>
      </c>
      <c r="AN18" s="1461"/>
      <c r="AO18" s="1441">
        <f t="shared" si="8"/>
        <v>52219</v>
      </c>
      <c r="AP18" s="1461"/>
      <c r="AQ18" s="1441">
        <f t="shared" si="6"/>
        <v>196644</v>
      </c>
    </row>
    <row r="19" spans="1:43">
      <c r="A19" s="1436" t="s">
        <v>1285</v>
      </c>
      <c r="B19" s="1440" t="s">
        <v>1281</v>
      </c>
      <c r="C19" s="1441">
        <v>0</v>
      </c>
      <c r="D19" s="1461"/>
      <c r="E19" s="1441">
        <v>20516</v>
      </c>
      <c r="F19" s="1461"/>
      <c r="G19" s="1441">
        <f t="shared" ref="G19:G23" si="11">SUM(C19+E19)</f>
        <v>20516</v>
      </c>
      <c r="H19" s="1461"/>
      <c r="I19" s="1441">
        <v>21255</v>
      </c>
      <c r="J19" s="1461"/>
      <c r="K19" s="1441">
        <v>20516</v>
      </c>
      <c r="L19" s="1461"/>
      <c r="M19" s="1441">
        <f t="shared" si="9"/>
        <v>41771</v>
      </c>
      <c r="N19" s="1461"/>
      <c r="O19" s="1441">
        <v>35080</v>
      </c>
      <c r="P19" s="1461"/>
      <c r="Q19" s="1441">
        <v>19418</v>
      </c>
      <c r="R19" s="1461"/>
      <c r="S19" s="1441">
        <f t="shared" si="1"/>
        <v>54498</v>
      </c>
      <c r="T19" s="1461"/>
      <c r="U19" s="1441">
        <v>15785</v>
      </c>
      <c r="V19" s="1461"/>
      <c r="W19" s="1441">
        <v>17653</v>
      </c>
      <c r="X19" s="1461"/>
      <c r="Y19" s="1441">
        <f t="shared" si="10"/>
        <v>33438</v>
      </c>
      <c r="Z19" s="1461"/>
      <c r="AA19" s="1441">
        <v>18525</v>
      </c>
      <c r="AB19" s="1461"/>
      <c r="AC19" s="1441">
        <v>16910</v>
      </c>
      <c r="AD19" s="1461"/>
      <c r="AE19" s="1441">
        <f t="shared" si="3"/>
        <v>35435</v>
      </c>
      <c r="AF19" s="1461"/>
      <c r="AG19" s="1441">
        <v>319675</v>
      </c>
      <c r="AH19" s="1461"/>
      <c r="AI19" s="1441">
        <v>115557</v>
      </c>
      <c r="AJ19" s="1461"/>
      <c r="AK19" s="1441">
        <f t="shared" si="5"/>
        <v>435232</v>
      </c>
      <c r="AL19" s="1461"/>
      <c r="AM19" s="1441">
        <f t="shared" si="7"/>
        <v>410320</v>
      </c>
      <c r="AN19" s="1461"/>
      <c r="AO19" s="1441">
        <f t="shared" si="8"/>
        <v>210570</v>
      </c>
      <c r="AP19" s="1461"/>
      <c r="AQ19" s="1441">
        <f t="shared" si="6"/>
        <v>620890</v>
      </c>
    </row>
    <row r="20" spans="1:43">
      <c r="A20" s="1436" t="s">
        <v>1286</v>
      </c>
      <c r="B20" s="1440" t="s">
        <v>1281</v>
      </c>
      <c r="C20" s="1441">
        <v>0</v>
      </c>
      <c r="D20" s="1461"/>
      <c r="E20" s="1441">
        <v>67765</v>
      </c>
      <c r="F20" s="1461"/>
      <c r="G20" s="1441">
        <f t="shared" si="11"/>
        <v>67765</v>
      </c>
      <c r="H20" s="1461"/>
      <c r="I20" s="1441">
        <v>43675</v>
      </c>
      <c r="J20" s="1461"/>
      <c r="K20" s="1441">
        <v>67765</v>
      </c>
      <c r="L20" s="1461"/>
      <c r="M20" s="1441">
        <f t="shared" si="9"/>
        <v>111440</v>
      </c>
      <c r="N20" s="1461"/>
      <c r="O20" s="1441">
        <v>80895</v>
      </c>
      <c r="P20" s="1461"/>
      <c r="Q20" s="1441">
        <v>66026</v>
      </c>
      <c r="R20" s="1461"/>
      <c r="S20" s="1441">
        <f t="shared" si="1"/>
        <v>146921</v>
      </c>
      <c r="T20" s="1461"/>
      <c r="U20" s="1441">
        <v>84910</v>
      </c>
      <c r="V20" s="1461"/>
      <c r="W20" s="1441">
        <v>62006</v>
      </c>
      <c r="X20" s="1461"/>
      <c r="Y20" s="1441">
        <f t="shared" si="10"/>
        <v>146916</v>
      </c>
      <c r="Z20" s="1461"/>
      <c r="AA20" s="1441">
        <v>89055</v>
      </c>
      <c r="AB20" s="1461"/>
      <c r="AC20" s="1441">
        <v>57866</v>
      </c>
      <c r="AD20" s="1461"/>
      <c r="AE20" s="1441">
        <f t="shared" si="3"/>
        <v>146921</v>
      </c>
      <c r="AF20" s="1461"/>
      <c r="AG20" s="1441">
        <v>1086440</v>
      </c>
      <c r="AH20" s="1461"/>
      <c r="AI20" s="1441">
        <v>300251</v>
      </c>
      <c r="AJ20" s="1461"/>
      <c r="AK20" s="1441">
        <f t="shared" si="5"/>
        <v>1386691</v>
      </c>
      <c r="AL20" s="1461"/>
      <c r="AM20" s="1441">
        <f t="shared" si="7"/>
        <v>1384975</v>
      </c>
      <c r="AN20" s="1461"/>
      <c r="AO20" s="1441">
        <f t="shared" si="8"/>
        <v>621679</v>
      </c>
      <c r="AP20" s="1461"/>
      <c r="AQ20" s="1441">
        <f t="shared" si="6"/>
        <v>2006654</v>
      </c>
    </row>
    <row r="21" spans="1:43">
      <c r="A21" s="1436" t="s">
        <v>1287</v>
      </c>
      <c r="B21" s="1436" t="s">
        <v>6</v>
      </c>
      <c r="C21" s="1441">
        <v>275800</v>
      </c>
      <c r="D21" s="739"/>
      <c r="E21" s="1441">
        <v>171045</v>
      </c>
      <c r="F21" s="739"/>
      <c r="G21" s="1441">
        <f t="shared" si="11"/>
        <v>446845</v>
      </c>
      <c r="H21" s="739" t="s">
        <v>6</v>
      </c>
      <c r="I21" s="1441">
        <v>269060</v>
      </c>
      <c r="J21" s="739"/>
      <c r="K21" s="1441">
        <v>157740</v>
      </c>
      <c r="L21" s="739"/>
      <c r="M21" s="1441">
        <f t="shared" si="9"/>
        <v>426800</v>
      </c>
      <c r="N21" s="739" t="s">
        <v>6</v>
      </c>
      <c r="O21" s="1441">
        <v>223120</v>
      </c>
      <c r="P21" s="739"/>
      <c r="Q21" s="1441">
        <v>144716</v>
      </c>
      <c r="R21" s="739"/>
      <c r="S21" s="1441">
        <f t="shared" si="1"/>
        <v>367836</v>
      </c>
      <c r="T21" s="739" t="s">
        <v>6</v>
      </c>
      <c r="U21" s="1441">
        <v>271940</v>
      </c>
      <c r="V21" s="739"/>
      <c r="W21" s="1441">
        <v>134069</v>
      </c>
      <c r="X21" s="739"/>
      <c r="Y21" s="1441">
        <f t="shared" si="10"/>
        <v>406009</v>
      </c>
      <c r="Z21" s="739" t="s">
        <v>6</v>
      </c>
      <c r="AA21" s="1441">
        <v>190160</v>
      </c>
      <c r="AB21" s="739"/>
      <c r="AC21" s="1441">
        <v>120882</v>
      </c>
      <c r="AD21" s="739"/>
      <c r="AE21" s="1441">
        <f t="shared" si="3"/>
        <v>311042</v>
      </c>
      <c r="AF21" s="739" t="s">
        <v>6</v>
      </c>
      <c r="AG21" s="1441">
        <v>2305535</v>
      </c>
      <c r="AH21" s="739"/>
      <c r="AI21" s="1441">
        <v>1007292</v>
      </c>
      <c r="AJ21" s="739"/>
      <c r="AK21" s="1441">
        <f t="shared" si="5"/>
        <v>3312827</v>
      </c>
      <c r="AL21" s="739" t="s">
        <v>6</v>
      </c>
      <c r="AM21" s="1441">
        <f t="shared" si="7"/>
        <v>3535615</v>
      </c>
      <c r="AN21" s="1461"/>
      <c r="AO21" s="1441">
        <f t="shared" si="8"/>
        <v>1735744</v>
      </c>
      <c r="AP21" s="739"/>
      <c r="AQ21" s="1441">
        <f t="shared" si="6"/>
        <v>5271359</v>
      </c>
    </row>
    <row r="22" spans="1:43">
      <c r="A22" s="1436" t="s">
        <v>1288</v>
      </c>
      <c r="B22" s="1436" t="s">
        <v>6</v>
      </c>
      <c r="C22" s="1441">
        <v>388575</v>
      </c>
      <c r="D22" s="739"/>
      <c r="E22" s="1441">
        <v>434495</v>
      </c>
      <c r="F22" s="739"/>
      <c r="G22" s="1441">
        <f t="shared" si="11"/>
        <v>823070</v>
      </c>
      <c r="H22" s="739" t="s">
        <v>6</v>
      </c>
      <c r="I22" s="1441">
        <v>312097</v>
      </c>
      <c r="J22" s="739"/>
      <c r="K22" s="1441">
        <v>417298</v>
      </c>
      <c r="L22" s="739"/>
      <c r="M22" s="1441">
        <f t="shared" si="9"/>
        <v>729395</v>
      </c>
      <c r="N22" s="739" t="s">
        <v>6</v>
      </c>
      <c r="O22" s="1441">
        <v>251990</v>
      </c>
      <c r="P22" s="739"/>
      <c r="Q22" s="1441">
        <v>404251</v>
      </c>
      <c r="R22" s="739"/>
      <c r="S22" s="1441">
        <f t="shared" si="1"/>
        <v>656241</v>
      </c>
      <c r="T22" s="739" t="s">
        <v>6</v>
      </c>
      <c r="U22" s="1441">
        <v>261819</v>
      </c>
      <c r="V22" s="739"/>
      <c r="W22" s="1441">
        <v>393503</v>
      </c>
      <c r="X22" s="739"/>
      <c r="Y22" s="1441">
        <f t="shared" si="10"/>
        <v>655322</v>
      </c>
      <c r="Z22" s="739" t="s">
        <v>6</v>
      </c>
      <c r="AA22" s="1441">
        <v>372973</v>
      </c>
      <c r="AB22" s="739"/>
      <c r="AC22" s="1441">
        <v>381112</v>
      </c>
      <c r="AD22" s="739"/>
      <c r="AE22" s="1441">
        <f t="shared" si="3"/>
        <v>754085</v>
      </c>
      <c r="AF22" s="739" t="s">
        <v>6</v>
      </c>
      <c r="AG22" s="1441">
        <v>7201145</v>
      </c>
      <c r="AH22" s="739"/>
      <c r="AI22" s="1441">
        <v>3656276</v>
      </c>
      <c r="AJ22" s="739"/>
      <c r="AK22" s="1441">
        <f t="shared" si="5"/>
        <v>10857421</v>
      </c>
      <c r="AL22" s="739" t="s">
        <v>6</v>
      </c>
      <c r="AM22" s="1441">
        <f t="shared" si="7"/>
        <v>8788599</v>
      </c>
      <c r="AN22" s="1461"/>
      <c r="AO22" s="1441">
        <f t="shared" si="8"/>
        <v>5686935</v>
      </c>
      <c r="AP22" s="739"/>
      <c r="AQ22" s="1441">
        <f t="shared" si="6"/>
        <v>14475534</v>
      </c>
    </row>
    <row r="23" spans="1:43">
      <c r="A23" s="1442" t="s">
        <v>1289</v>
      </c>
      <c r="B23" s="1436" t="s">
        <v>6</v>
      </c>
      <c r="C23" s="1441">
        <v>188189</v>
      </c>
      <c r="D23" s="739"/>
      <c r="E23" s="1441">
        <v>182596</v>
      </c>
      <c r="F23" s="739"/>
      <c r="G23" s="1441">
        <f t="shared" si="11"/>
        <v>370785</v>
      </c>
      <c r="H23" s="739" t="s">
        <v>6</v>
      </c>
      <c r="I23" s="1441">
        <v>275225</v>
      </c>
      <c r="J23" s="739"/>
      <c r="K23" s="1441">
        <v>173592</v>
      </c>
      <c r="L23" s="739"/>
      <c r="M23" s="1441">
        <f t="shared" si="9"/>
        <v>448817</v>
      </c>
      <c r="N23" s="739" t="s">
        <v>6</v>
      </c>
      <c r="O23" s="1441">
        <v>308244</v>
      </c>
      <c r="P23" s="739"/>
      <c r="Q23" s="1441">
        <v>160683</v>
      </c>
      <c r="R23" s="739"/>
      <c r="S23" s="1441">
        <f t="shared" si="1"/>
        <v>468927</v>
      </c>
      <c r="T23" s="739" t="s">
        <v>6</v>
      </c>
      <c r="U23" s="1441">
        <v>208173</v>
      </c>
      <c r="V23" s="739"/>
      <c r="W23" s="1441">
        <v>145625</v>
      </c>
      <c r="X23" s="739"/>
      <c r="Y23" s="1441">
        <f t="shared" si="10"/>
        <v>353798</v>
      </c>
      <c r="Z23" s="739" t="s">
        <v>6</v>
      </c>
      <c r="AA23" s="1441">
        <v>272363</v>
      </c>
      <c r="AB23" s="739"/>
      <c r="AC23" s="1441">
        <v>135844</v>
      </c>
      <c r="AD23" s="739"/>
      <c r="AE23" s="1441">
        <f t="shared" si="3"/>
        <v>408207</v>
      </c>
      <c r="AF23" s="739" t="s">
        <v>6</v>
      </c>
      <c r="AG23" s="1462">
        <v>2568716</v>
      </c>
      <c r="AH23" s="739"/>
      <c r="AI23" s="1462">
        <v>884516</v>
      </c>
      <c r="AJ23" s="739"/>
      <c r="AK23" s="1441">
        <f t="shared" si="5"/>
        <v>3453232</v>
      </c>
      <c r="AL23" s="739" t="s">
        <v>6</v>
      </c>
      <c r="AM23" s="1441">
        <f t="shared" si="7"/>
        <v>3820910</v>
      </c>
      <c r="AN23" s="1461"/>
      <c r="AO23" s="1441">
        <f t="shared" si="8"/>
        <v>1682856</v>
      </c>
      <c r="AP23" s="739"/>
      <c r="AQ23" s="1441">
        <f t="shared" si="6"/>
        <v>5503766</v>
      </c>
    </row>
    <row r="24" spans="1:43">
      <c r="A24" s="1436"/>
      <c r="B24" s="1436"/>
      <c r="C24" s="1441"/>
      <c r="D24" s="739"/>
      <c r="E24" s="1441"/>
      <c r="F24" s="739"/>
      <c r="G24" s="1441"/>
      <c r="H24" s="739"/>
      <c r="I24" s="1441"/>
      <c r="J24" s="739"/>
      <c r="K24" s="1441"/>
      <c r="L24" s="739"/>
      <c r="M24" s="1441"/>
      <c r="N24" s="739"/>
      <c r="O24" s="1441"/>
      <c r="P24" s="739"/>
      <c r="Q24" s="1441"/>
      <c r="R24" s="739"/>
      <c r="S24" s="1441"/>
      <c r="T24" s="739"/>
      <c r="U24" s="1441"/>
      <c r="V24" s="739"/>
      <c r="W24" s="1441"/>
      <c r="X24" s="739"/>
      <c r="Y24" s="1441"/>
      <c r="Z24" s="739"/>
      <c r="AA24" s="1441"/>
      <c r="AB24" s="739"/>
      <c r="AC24" s="1441"/>
      <c r="AD24" s="739"/>
      <c r="AE24" s="1441"/>
      <c r="AF24" s="739"/>
      <c r="AG24" s="755"/>
      <c r="AH24" s="739"/>
      <c r="AI24" s="755"/>
      <c r="AJ24" s="739"/>
      <c r="AK24" s="1441"/>
      <c r="AL24" s="739"/>
      <c r="AM24" s="1441"/>
      <c r="AN24" s="739"/>
      <c r="AO24" s="1441"/>
      <c r="AP24" s="739"/>
      <c r="AQ24" s="1441"/>
    </row>
    <row r="25" spans="1:43" ht="15.6">
      <c r="A25" s="1443" t="s">
        <v>1290</v>
      </c>
      <c r="B25" s="1444" t="s">
        <v>1281</v>
      </c>
      <c r="C25" s="1441">
        <v>28225</v>
      </c>
      <c r="D25" s="739"/>
      <c r="E25" s="1441">
        <v>5635</v>
      </c>
      <c r="F25" s="739"/>
      <c r="G25" s="1441">
        <f>SUM(C25+E25)</f>
        <v>33860</v>
      </c>
      <c r="H25" s="739"/>
      <c r="I25" s="1441">
        <v>33915</v>
      </c>
      <c r="J25" s="739"/>
      <c r="K25" s="1441">
        <v>4183</v>
      </c>
      <c r="L25" s="739"/>
      <c r="M25" s="1441">
        <f>SUM(I25+K25)</f>
        <v>38098</v>
      </c>
      <c r="N25" s="739"/>
      <c r="O25" s="1441">
        <v>19915</v>
      </c>
      <c r="P25" s="739"/>
      <c r="Q25" s="1441">
        <v>2423</v>
      </c>
      <c r="R25" s="739"/>
      <c r="S25" s="1441">
        <f>SUM(O25+Q25)</f>
        <v>22338</v>
      </c>
      <c r="T25" s="739"/>
      <c r="U25" s="1441">
        <v>20945</v>
      </c>
      <c r="V25" s="739"/>
      <c r="W25" s="1441">
        <v>1406</v>
      </c>
      <c r="X25" s="739"/>
      <c r="Y25" s="1441">
        <f>SUM(U25+W25)</f>
        <v>22351</v>
      </c>
      <c r="Z25" s="739"/>
      <c r="AA25" s="1441">
        <v>5730</v>
      </c>
      <c r="AB25" s="739"/>
      <c r="AC25" s="1441">
        <v>360</v>
      </c>
      <c r="AD25" s="739"/>
      <c r="AE25" s="1441">
        <f>SUM(AA25+AC25)</f>
        <v>6090</v>
      </c>
      <c r="AF25" s="739"/>
      <c r="AG25" s="1441">
        <v>5195</v>
      </c>
      <c r="AH25" s="739"/>
      <c r="AI25" s="1441">
        <v>326</v>
      </c>
      <c r="AJ25" s="739"/>
      <c r="AK25" s="1441">
        <f>SUM(AG25+AI25)</f>
        <v>5521</v>
      </c>
      <c r="AL25" s="730"/>
      <c r="AM25" s="1441">
        <f>C25+I25+O25+U25+AA25+AG25</f>
        <v>113925</v>
      </c>
      <c r="AN25" s="1461"/>
      <c r="AO25" s="1441">
        <f>E25+K25+Q25+W25+AC25+AI25</f>
        <v>14333</v>
      </c>
      <c r="AP25" s="739"/>
      <c r="AQ25" s="1441">
        <f>SUM(AM25+AO25)</f>
        <v>128258</v>
      </c>
    </row>
    <row r="26" spans="1:43">
      <c r="A26" s="1436"/>
      <c r="B26" s="1436"/>
      <c r="C26" s="1441"/>
      <c r="D26" s="739"/>
      <c r="E26" s="1441"/>
      <c r="F26" s="739"/>
      <c r="G26" s="1441"/>
      <c r="H26" s="739"/>
      <c r="I26" s="1441"/>
      <c r="J26" s="739"/>
      <c r="K26" s="1441"/>
      <c r="L26" s="739"/>
      <c r="M26" s="1441"/>
      <c r="N26" s="739"/>
      <c r="O26" s="1441"/>
      <c r="P26" s="739"/>
      <c r="Q26" s="1441"/>
      <c r="R26" s="739"/>
      <c r="S26" s="1441"/>
      <c r="T26" s="739"/>
      <c r="U26" s="1441"/>
      <c r="V26" s="739"/>
      <c r="W26" s="1441"/>
      <c r="X26" s="739"/>
      <c r="Y26" s="1441"/>
      <c r="Z26" s="739"/>
      <c r="AA26" s="1441"/>
      <c r="AB26" s="739"/>
      <c r="AC26" s="1441"/>
      <c r="AD26" s="739"/>
      <c r="AE26" s="1441"/>
      <c r="AF26" s="739"/>
      <c r="AG26" s="1441"/>
      <c r="AH26" s="739"/>
      <c r="AI26" s="1441"/>
      <c r="AJ26" s="739"/>
      <c r="AK26" s="1441"/>
      <c r="AL26" s="730"/>
      <c r="AM26" s="506"/>
      <c r="AN26" s="730"/>
      <c r="AO26" s="506"/>
      <c r="AP26" s="730"/>
      <c r="AQ26" s="506"/>
    </row>
    <row r="27" spans="1:43" ht="15.6">
      <c r="A27" s="1443" t="s">
        <v>1291</v>
      </c>
      <c r="B27" s="1444" t="s">
        <v>1281</v>
      </c>
      <c r="C27" s="1441">
        <v>52835</v>
      </c>
      <c r="D27" s="739"/>
      <c r="E27" s="1441">
        <v>8247</v>
      </c>
      <c r="F27" s="739"/>
      <c r="G27" s="1441">
        <f>SUM(C27+E27)</f>
        <v>61082</v>
      </c>
      <c r="H27" s="739"/>
      <c r="I27" s="1441">
        <v>38455</v>
      </c>
      <c r="J27" s="739"/>
      <c r="K27" s="1441">
        <v>6282</v>
      </c>
      <c r="L27" s="739"/>
      <c r="M27" s="1441">
        <f>SUM(I27+K27)</f>
        <v>44737</v>
      </c>
      <c r="N27" s="739"/>
      <c r="O27" s="1441">
        <v>27825</v>
      </c>
      <c r="P27" s="739"/>
      <c r="Q27" s="1441">
        <v>4609</v>
      </c>
      <c r="R27" s="739"/>
      <c r="S27" s="1441">
        <f>SUM(O27+Q27)</f>
        <v>32434</v>
      </c>
      <c r="T27" s="739"/>
      <c r="U27" s="1441">
        <v>21080</v>
      </c>
      <c r="V27" s="739"/>
      <c r="W27" s="1441">
        <v>3475</v>
      </c>
      <c r="X27" s="739"/>
      <c r="Y27" s="1441">
        <f>SUM(U27+W27)</f>
        <v>24555</v>
      </c>
      <c r="Z27" s="739"/>
      <c r="AA27" s="1441">
        <v>2700</v>
      </c>
      <c r="AB27" s="739"/>
      <c r="AC27" s="1441">
        <v>2903</v>
      </c>
      <c r="AD27" s="739"/>
      <c r="AE27" s="1441">
        <f>SUM(AA27+AC27)</f>
        <v>5603</v>
      </c>
      <c r="AF27" s="739"/>
      <c r="AG27" s="1441">
        <v>77000</v>
      </c>
      <c r="AH27" s="739"/>
      <c r="AI27" s="1441">
        <v>19917</v>
      </c>
      <c r="AJ27" s="739"/>
      <c r="AK27" s="1441">
        <f>SUM(AG27+AI27)</f>
        <v>96917</v>
      </c>
      <c r="AL27" s="730"/>
      <c r="AM27" s="1441">
        <f>C27+I27+O27+U27+AA27+AG27</f>
        <v>219895</v>
      </c>
      <c r="AN27" s="1461"/>
      <c r="AO27" s="1441">
        <f>E27+K27+Q27+W27+AC27+AI27</f>
        <v>45433</v>
      </c>
      <c r="AP27" s="739"/>
      <c r="AQ27" s="1441">
        <f>SUM(AM27+AO27)</f>
        <v>265328</v>
      </c>
    </row>
    <row r="28" spans="1:43">
      <c r="A28" s="1436"/>
      <c r="B28" s="1436"/>
      <c r="C28" s="1441"/>
      <c r="D28" s="739"/>
      <c r="E28" s="1441"/>
      <c r="F28" s="739"/>
      <c r="G28" s="1441"/>
      <c r="H28" s="739"/>
      <c r="I28" s="1441"/>
      <c r="J28" s="739"/>
      <c r="K28" s="1441"/>
      <c r="L28" s="739"/>
      <c r="M28" s="1441"/>
      <c r="N28" s="739"/>
      <c r="O28" s="1441"/>
      <c r="P28" s="739"/>
      <c r="Q28" s="1441"/>
      <c r="R28" s="739"/>
      <c r="S28" s="1441"/>
      <c r="T28" s="739"/>
      <c r="U28" s="1441"/>
      <c r="V28" s="739"/>
      <c r="W28" s="1441"/>
      <c r="X28" s="739"/>
      <c r="Y28" s="1441"/>
      <c r="Z28" s="739"/>
      <c r="AA28" s="1441"/>
      <c r="AB28" s="739"/>
      <c r="AC28" s="1441"/>
      <c r="AD28" s="739"/>
      <c r="AE28" s="1441"/>
      <c r="AF28" s="739"/>
      <c r="AG28" s="1441"/>
      <c r="AH28" s="739"/>
      <c r="AI28" s="1441"/>
      <c r="AJ28" s="739"/>
      <c r="AK28" s="1441"/>
      <c r="AL28" s="730"/>
      <c r="AM28" s="506"/>
      <c r="AN28" s="730"/>
      <c r="AO28" s="506"/>
      <c r="AP28" s="730"/>
      <c r="AQ28" s="506"/>
    </row>
    <row r="29" spans="1:43" ht="15.6">
      <c r="A29" s="1443" t="s">
        <v>1292</v>
      </c>
      <c r="B29" s="1436" t="s">
        <v>6</v>
      </c>
      <c r="C29" s="1441">
        <v>292495</v>
      </c>
      <c r="D29" s="739"/>
      <c r="E29" s="1441">
        <v>74735</v>
      </c>
      <c r="F29" s="739"/>
      <c r="G29" s="1441">
        <f>SUM(C29+E29)</f>
        <v>367230</v>
      </c>
      <c r="H29" s="739" t="s">
        <v>6</v>
      </c>
      <c r="I29" s="1441">
        <v>224395</v>
      </c>
      <c r="J29" s="739"/>
      <c r="K29" s="1441">
        <v>62350</v>
      </c>
      <c r="L29" s="739"/>
      <c r="M29" s="1441">
        <f>SUM(I29+K29)</f>
        <v>286745</v>
      </c>
      <c r="N29" s="739" t="s">
        <v>6</v>
      </c>
      <c r="O29" s="1441">
        <v>341080</v>
      </c>
      <c r="P29" s="739"/>
      <c r="Q29" s="1441">
        <v>48340</v>
      </c>
      <c r="R29" s="739"/>
      <c r="S29" s="1441">
        <f>SUM(O29+Q29)</f>
        <v>389420</v>
      </c>
      <c r="T29" s="739" t="s">
        <v>6</v>
      </c>
      <c r="U29" s="1441">
        <v>356935</v>
      </c>
      <c r="V29" s="739"/>
      <c r="W29" s="1441">
        <v>31472</v>
      </c>
      <c r="X29" s="739"/>
      <c r="Y29" s="1441">
        <f>SUM(U29+W29)</f>
        <v>388407</v>
      </c>
      <c r="Z29" s="739" t="s">
        <v>6</v>
      </c>
      <c r="AA29" s="1441">
        <v>240005</v>
      </c>
      <c r="AB29" s="739"/>
      <c r="AC29" s="1441">
        <v>17971</v>
      </c>
      <c r="AD29" s="739"/>
      <c r="AE29" s="1441">
        <f>SUM(AA29+AC29)</f>
        <v>257976</v>
      </c>
      <c r="AF29" s="739" t="s">
        <v>6</v>
      </c>
      <c r="AG29" s="1441">
        <v>303265</v>
      </c>
      <c r="AH29" s="1456"/>
      <c r="AI29" s="1441">
        <v>18005</v>
      </c>
      <c r="AJ29" s="739"/>
      <c r="AK29" s="1441">
        <f>SUM(AG29+AI29)</f>
        <v>321270</v>
      </c>
      <c r="AL29" s="739" t="s">
        <v>6</v>
      </c>
      <c r="AM29" s="1441">
        <f>C29+I29+O29+U29+AA29+AG29</f>
        <v>1758175</v>
      </c>
      <c r="AN29" s="1461"/>
      <c r="AO29" s="1441">
        <f>E29+K29+Q29+W29+AC29+AI29</f>
        <v>252873</v>
      </c>
      <c r="AP29" s="739"/>
      <c r="AQ29" s="1441">
        <f>SUM(AM29+AO29)</f>
        <v>2011048</v>
      </c>
    </row>
    <row r="30" spans="1:43" ht="15.6">
      <c r="A30" s="1443"/>
      <c r="B30" s="1436"/>
      <c r="C30" s="1441"/>
      <c r="D30" s="739"/>
      <c r="E30" s="1441"/>
      <c r="F30" s="739"/>
      <c r="G30" s="1441"/>
      <c r="H30" s="739"/>
      <c r="I30" s="1441"/>
      <c r="J30" s="739"/>
      <c r="K30" s="1441"/>
      <c r="L30" s="739"/>
      <c r="M30" s="1441"/>
      <c r="N30" s="739"/>
      <c r="O30" s="1441"/>
      <c r="P30" s="739"/>
      <c r="Q30" s="1441"/>
      <c r="R30" s="739"/>
      <c r="S30" s="1441"/>
      <c r="T30" s="739"/>
      <c r="U30" s="1441"/>
      <c r="V30" s="739"/>
      <c r="W30" s="1441"/>
      <c r="X30" s="739"/>
      <c r="Y30" s="1441"/>
      <c r="Z30" s="739"/>
      <c r="AA30" s="1441"/>
      <c r="AB30" s="739"/>
      <c r="AC30" s="1441"/>
      <c r="AD30" s="739"/>
      <c r="AE30" s="1441"/>
      <c r="AF30" s="739"/>
      <c r="AG30" s="755"/>
      <c r="AH30" s="739"/>
      <c r="AI30" s="755"/>
      <c r="AJ30" s="739"/>
      <c r="AK30" s="1441"/>
      <c r="AL30" s="739"/>
      <c r="AM30" s="1441"/>
      <c r="AN30" s="739"/>
      <c r="AO30" s="1441"/>
      <c r="AP30" s="739"/>
      <c r="AQ30" s="1441"/>
    </row>
    <row r="31" spans="1:43" ht="15.6">
      <c r="A31" s="1443" t="s">
        <v>1293</v>
      </c>
      <c r="B31" s="1436" t="s">
        <v>6</v>
      </c>
      <c r="C31" s="1441">
        <v>72540</v>
      </c>
      <c r="D31" s="739"/>
      <c r="E31" s="1441">
        <v>4984</v>
      </c>
      <c r="F31" s="739"/>
      <c r="G31" s="1441">
        <f>SUM(C31+E31)</f>
        <v>77524</v>
      </c>
      <c r="H31" s="739" t="s">
        <v>6</v>
      </c>
      <c r="I31" s="1441">
        <v>34490</v>
      </c>
      <c r="J31" s="739"/>
      <c r="K31" s="1441">
        <v>991</v>
      </c>
      <c r="L31" s="739"/>
      <c r="M31" s="1441">
        <f>SUM(I31+K31)</f>
        <v>35481</v>
      </c>
      <c r="N31" s="739" t="s">
        <v>6</v>
      </c>
      <c r="O31" s="1441">
        <v>0</v>
      </c>
      <c r="P31" s="739"/>
      <c r="Q31" s="1441">
        <v>0</v>
      </c>
      <c r="R31" s="739"/>
      <c r="S31" s="1441">
        <f>SUM(O31+Q31)</f>
        <v>0</v>
      </c>
      <c r="T31" s="739" t="s">
        <v>6</v>
      </c>
      <c r="U31" s="1441">
        <v>0</v>
      </c>
      <c r="V31" s="739"/>
      <c r="W31" s="1441">
        <v>0</v>
      </c>
      <c r="X31" s="739"/>
      <c r="Y31" s="1441">
        <f>SUM(U31+W31)</f>
        <v>0</v>
      </c>
      <c r="Z31" s="739" t="s">
        <v>6</v>
      </c>
      <c r="AA31" s="1441">
        <v>0</v>
      </c>
      <c r="AB31" s="739"/>
      <c r="AC31" s="1441">
        <v>0</v>
      </c>
      <c r="AD31" s="739"/>
      <c r="AE31" s="1441">
        <f>SUM(AA31+AC31)</f>
        <v>0</v>
      </c>
      <c r="AF31" s="739" t="s">
        <v>6</v>
      </c>
      <c r="AG31" s="1441">
        <v>0</v>
      </c>
      <c r="AH31" s="739"/>
      <c r="AI31" s="1441">
        <v>0</v>
      </c>
      <c r="AJ31" s="739"/>
      <c r="AK31" s="1441">
        <f>SUM(AG31+AI31)</f>
        <v>0</v>
      </c>
      <c r="AL31" s="739" t="s">
        <v>6</v>
      </c>
      <c r="AM31" s="1441">
        <f>C31+I31+O31+U31+AA31+AG31</f>
        <v>107030</v>
      </c>
      <c r="AN31" s="1461"/>
      <c r="AO31" s="1441">
        <f>E31+K31+Q31+W31+AC31+AI31</f>
        <v>5975</v>
      </c>
      <c r="AP31" s="739"/>
      <c r="AQ31" s="1441">
        <f>SUM(AM31+AO31)</f>
        <v>113005</v>
      </c>
    </row>
    <row r="32" spans="1:43" ht="15.6">
      <c r="A32" s="1443"/>
      <c r="B32" s="1436"/>
      <c r="C32" s="1441"/>
      <c r="D32" s="739"/>
      <c r="E32" s="1441"/>
      <c r="F32" s="739"/>
      <c r="G32" s="1441"/>
      <c r="H32" s="739"/>
      <c r="I32" s="1441"/>
      <c r="J32" s="739"/>
      <c r="K32" s="1441"/>
      <c r="L32" s="739"/>
      <c r="M32" s="1441"/>
      <c r="N32" s="739"/>
      <c r="O32" s="1441"/>
      <c r="P32" s="739"/>
      <c r="Q32" s="1441"/>
      <c r="R32" s="739"/>
      <c r="S32" s="1441"/>
      <c r="T32" s="739"/>
      <c r="U32" s="1441"/>
      <c r="V32" s="739"/>
      <c r="W32" s="1441"/>
      <c r="X32" s="739"/>
      <c r="Y32" s="1441"/>
      <c r="Z32" s="739"/>
      <c r="AA32" s="1441"/>
      <c r="AB32" s="739"/>
      <c r="AC32" s="1441"/>
      <c r="AD32" s="739"/>
      <c r="AE32" s="1441"/>
      <c r="AF32" s="739"/>
      <c r="AG32" s="755"/>
      <c r="AH32" s="739"/>
      <c r="AI32" s="755"/>
      <c r="AJ32" s="739"/>
      <c r="AK32" s="1441"/>
      <c r="AL32" s="739"/>
      <c r="AM32" s="1441"/>
      <c r="AN32" s="739"/>
      <c r="AO32" s="1441"/>
      <c r="AP32" s="739"/>
      <c r="AQ32" s="1441"/>
    </row>
    <row r="33" spans="1:43" ht="15.6">
      <c r="A33" s="1443" t="s">
        <v>1294</v>
      </c>
      <c r="B33" s="1436"/>
      <c r="C33" s="1441"/>
      <c r="D33" s="739"/>
      <c r="E33" s="1441"/>
      <c r="F33" s="739"/>
      <c r="G33" s="1441"/>
      <c r="H33" s="739"/>
      <c r="I33" s="1441"/>
      <c r="J33" s="739"/>
      <c r="K33" s="1441"/>
      <c r="L33" s="739"/>
      <c r="M33" s="1441"/>
      <c r="N33" s="739"/>
      <c r="O33" s="1441"/>
      <c r="P33" s="739"/>
      <c r="Q33" s="1441"/>
      <c r="R33" s="739"/>
      <c r="S33" s="1441"/>
      <c r="T33" s="739"/>
      <c r="U33" s="1441"/>
      <c r="V33" s="739"/>
      <c r="W33" s="1441"/>
      <c r="X33" s="739"/>
      <c r="Y33" s="1441"/>
      <c r="Z33" s="739"/>
      <c r="AA33" s="1441"/>
      <c r="AB33" s="739"/>
      <c r="AC33" s="1441"/>
      <c r="AD33" s="739"/>
      <c r="AE33" s="1441"/>
      <c r="AF33" s="739"/>
      <c r="AG33" s="755"/>
      <c r="AH33" s="739"/>
      <c r="AI33" s="755"/>
      <c r="AJ33" s="739"/>
      <c r="AK33" s="1441"/>
      <c r="AL33" s="739"/>
      <c r="AM33" s="1441"/>
      <c r="AN33" s="739"/>
      <c r="AO33" s="1441"/>
      <c r="AP33" s="739"/>
      <c r="AQ33" s="1441"/>
    </row>
    <row r="34" spans="1:43" s="1445" customFormat="1">
      <c r="A34" s="1436" t="s">
        <v>1295</v>
      </c>
      <c r="B34" s="1436" t="s">
        <v>6</v>
      </c>
      <c r="C34" s="1441">
        <v>137850</v>
      </c>
      <c r="D34" s="739"/>
      <c r="E34" s="1441">
        <v>110639</v>
      </c>
      <c r="F34" s="739"/>
      <c r="G34" s="1441">
        <f>SUM(C34+E34)</f>
        <v>248489</v>
      </c>
      <c r="H34" s="739" t="s">
        <v>6</v>
      </c>
      <c r="I34" s="1441">
        <v>173190</v>
      </c>
      <c r="J34" s="739"/>
      <c r="K34" s="1441">
        <v>103461</v>
      </c>
      <c r="L34" s="739"/>
      <c r="M34" s="1441">
        <f>SUM(I34+K34)</f>
        <v>276651</v>
      </c>
      <c r="N34" s="739" t="s">
        <v>6</v>
      </c>
      <c r="O34" s="1441">
        <v>193620</v>
      </c>
      <c r="P34" s="739"/>
      <c r="Q34" s="1441">
        <v>94738</v>
      </c>
      <c r="R34" s="739"/>
      <c r="S34" s="1441">
        <f>SUM(O34+Q34)</f>
        <v>288358</v>
      </c>
      <c r="T34" s="739" t="s">
        <v>6</v>
      </c>
      <c r="U34" s="1441">
        <v>431960</v>
      </c>
      <c r="V34" s="739"/>
      <c r="W34" s="1441">
        <v>78843</v>
      </c>
      <c r="X34" s="739"/>
      <c r="Y34" s="1441">
        <f>SUM(U34+W34)</f>
        <v>510803</v>
      </c>
      <c r="Z34" s="739" t="s">
        <v>6</v>
      </c>
      <c r="AA34" s="1441">
        <v>134325</v>
      </c>
      <c r="AB34" s="739"/>
      <c r="AC34" s="1441">
        <v>64281</v>
      </c>
      <c r="AD34" s="739"/>
      <c r="AE34" s="1441">
        <f>SUM(AA34+AC34)</f>
        <v>198606</v>
      </c>
      <c r="AF34" s="739" t="s">
        <v>6</v>
      </c>
      <c r="AG34" s="1441">
        <v>1193090</v>
      </c>
      <c r="AH34" s="1456"/>
      <c r="AI34" s="1441">
        <v>304749</v>
      </c>
      <c r="AJ34" s="739"/>
      <c r="AK34" s="1441">
        <f>SUM(AG34+AI34)</f>
        <v>1497839</v>
      </c>
      <c r="AL34" s="739" t="s">
        <v>6</v>
      </c>
      <c r="AM34" s="1441">
        <f>C34+I34+O34+U34+AA34+AG34</f>
        <v>2264035</v>
      </c>
      <c r="AN34" s="1461"/>
      <c r="AO34" s="1441">
        <f>E34+K34+Q34+W34+AC34+AI34</f>
        <v>756711</v>
      </c>
      <c r="AP34" s="739"/>
      <c r="AQ34" s="1441">
        <f>SUM(AM34+AO34)</f>
        <v>3020746</v>
      </c>
    </row>
    <row r="35" spans="1:43">
      <c r="A35" s="1436" t="s">
        <v>1296</v>
      </c>
      <c r="B35" s="1436" t="s">
        <v>6</v>
      </c>
      <c r="C35" s="1441">
        <v>286040</v>
      </c>
      <c r="D35" s="739"/>
      <c r="E35" s="1441">
        <v>97504</v>
      </c>
      <c r="F35" s="739"/>
      <c r="G35" s="1441">
        <f>SUM(C35+E35)</f>
        <v>383544</v>
      </c>
      <c r="H35" s="739" t="s">
        <v>6</v>
      </c>
      <c r="I35" s="1441">
        <v>259520</v>
      </c>
      <c r="J35" s="739"/>
      <c r="K35" s="1441">
        <v>84370</v>
      </c>
      <c r="L35" s="739"/>
      <c r="M35" s="1441">
        <f>SUM(I35+K35)</f>
        <v>343890</v>
      </c>
      <c r="N35" s="739" t="s">
        <v>6</v>
      </c>
      <c r="O35" s="1441">
        <v>186080</v>
      </c>
      <c r="P35" s="739"/>
      <c r="Q35" s="1441">
        <v>72605</v>
      </c>
      <c r="R35" s="739"/>
      <c r="S35" s="1441">
        <f>SUM(O35+Q35)</f>
        <v>258685</v>
      </c>
      <c r="T35" s="739" t="s">
        <v>6</v>
      </c>
      <c r="U35" s="1441">
        <v>180395</v>
      </c>
      <c r="V35" s="739"/>
      <c r="W35" s="1441">
        <v>64387</v>
      </c>
      <c r="X35" s="739"/>
      <c r="Y35" s="1441">
        <f>SUM(U35+W35)</f>
        <v>244782</v>
      </c>
      <c r="Z35" s="739" t="s">
        <v>6</v>
      </c>
      <c r="AA35" s="1441">
        <v>151625</v>
      </c>
      <c r="AB35" s="739"/>
      <c r="AC35" s="1441">
        <v>56349</v>
      </c>
      <c r="AD35" s="739"/>
      <c r="AE35" s="1441">
        <f>SUM(AA35+AC35)</f>
        <v>207974</v>
      </c>
      <c r="AF35" s="739" t="s">
        <v>6</v>
      </c>
      <c r="AG35" s="1441">
        <v>993480</v>
      </c>
      <c r="AH35" s="1456"/>
      <c r="AI35" s="1441">
        <v>242018</v>
      </c>
      <c r="AJ35" s="739"/>
      <c r="AK35" s="1441">
        <f>SUM(AG35+AI35)</f>
        <v>1235498</v>
      </c>
      <c r="AL35" s="739" t="s">
        <v>6</v>
      </c>
      <c r="AM35" s="1441">
        <f>C35+I35+O35+U35+AA35+AG35</f>
        <v>2057140</v>
      </c>
      <c r="AN35" s="1461"/>
      <c r="AO35" s="1441">
        <f>E35+K35+Q35+W35+AC35+AI35</f>
        <v>617233</v>
      </c>
      <c r="AP35" s="739"/>
      <c r="AQ35" s="1441">
        <f>SUM(AM35+AO35)</f>
        <v>2674373</v>
      </c>
    </row>
    <row r="36" spans="1:43">
      <c r="A36" s="1436"/>
      <c r="B36" s="1436"/>
      <c r="C36" s="1441"/>
      <c r="D36" s="739"/>
      <c r="E36" s="1441"/>
      <c r="F36" s="739"/>
      <c r="G36" s="1441"/>
      <c r="H36" s="739"/>
      <c r="I36" s="1441"/>
      <c r="J36" s="739"/>
      <c r="K36" s="1441"/>
      <c r="L36" s="739"/>
      <c r="M36" s="1441"/>
      <c r="N36" s="739"/>
      <c r="O36" s="1441"/>
      <c r="P36" s="739"/>
      <c r="Q36" s="1441"/>
      <c r="R36" s="739"/>
      <c r="S36" s="1441"/>
      <c r="T36" s="739"/>
      <c r="U36" s="1441"/>
      <c r="V36" s="739"/>
      <c r="W36" s="1441"/>
      <c r="X36" s="739"/>
      <c r="Y36" s="1441"/>
      <c r="Z36" s="739"/>
      <c r="AA36" s="1441"/>
      <c r="AB36" s="739"/>
      <c r="AC36" s="1441"/>
      <c r="AD36" s="739"/>
      <c r="AE36" s="1441"/>
      <c r="AF36" s="739"/>
      <c r="AG36" s="755"/>
      <c r="AH36" s="739"/>
      <c r="AI36" s="755"/>
      <c r="AJ36" s="739"/>
      <c r="AK36" s="1441"/>
      <c r="AL36" s="739"/>
      <c r="AM36" s="1441"/>
      <c r="AN36" s="739"/>
      <c r="AO36" s="1441"/>
      <c r="AP36" s="739"/>
      <c r="AQ36" s="1441"/>
    </row>
    <row r="37" spans="1:43" ht="15.6">
      <c r="A37" s="1443" t="s">
        <v>1297</v>
      </c>
      <c r="B37" s="1436"/>
      <c r="C37" s="1441"/>
      <c r="D37" s="739"/>
      <c r="E37" s="1441"/>
      <c r="F37" s="739"/>
      <c r="G37" s="1441"/>
      <c r="H37" s="739"/>
      <c r="I37" s="1441"/>
      <c r="J37" s="739"/>
      <c r="K37" s="1441"/>
      <c r="L37" s="739"/>
      <c r="M37" s="1441"/>
      <c r="N37" s="739"/>
      <c r="O37" s="1441"/>
      <c r="P37" s="739"/>
      <c r="Q37" s="1441"/>
      <c r="R37" s="739"/>
      <c r="S37" s="1441"/>
      <c r="T37" s="739"/>
      <c r="U37" s="1441"/>
      <c r="V37" s="739"/>
      <c r="W37" s="1441"/>
      <c r="X37" s="739"/>
      <c r="Y37" s="1441"/>
      <c r="Z37" s="739"/>
      <c r="AA37" s="1441"/>
      <c r="AB37" s="739"/>
      <c r="AC37" s="1441"/>
      <c r="AD37" s="739"/>
      <c r="AE37" s="1441"/>
      <c r="AF37" s="739"/>
      <c r="AG37" s="755"/>
      <c r="AH37" s="739"/>
      <c r="AI37" s="755"/>
      <c r="AJ37" s="739"/>
      <c r="AK37" s="1441"/>
      <c r="AL37" s="739"/>
      <c r="AM37" s="1441"/>
      <c r="AN37" s="739"/>
      <c r="AO37" s="1441"/>
      <c r="AP37" s="739"/>
      <c r="AQ37" s="1441"/>
    </row>
    <row r="38" spans="1:43">
      <c r="A38" s="1436" t="s">
        <v>1279</v>
      </c>
      <c r="B38" s="1440" t="s">
        <v>1281</v>
      </c>
      <c r="C38" s="1441">
        <v>2319</v>
      </c>
      <c r="D38" s="1461"/>
      <c r="E38" s="1441">
        <v>544</v>
      </c>
      <c r="F38" s="1461"/>
      <c r="G38" s="1441">
        <f>SUM(C38+E38)</f>
        <v>2863</v>
      </c>
      <c r="H38" s="1461"/>
      <c r="I38" s="1441">
        <v>2053</v>
      </c>
      <c r="J38" s="1461"/>
      <c r="K38" s="1441">
        <v>483</v>
      </c>
      <c r="L38" s="1461"/>
      <c r="M38" s="1441">
        <f>SUM(I38+K38)</f>
        <v>2536</v>
      </c>
      <c r="N38" s="1461"/>
      <c r="O38" s="1441">
        <v>4800</v>
      </c>
      <c r="P38" s="1461"/>
      <c r="Q38" s="1441">
        <v>452</v>
      </c>
      <c r="R38" s="1461"/>
      <c r="S38" s="1441">
        <f>SUM(O38+Q38)</f>
        <v>5252</v>
      </c>
      <c r="T38" s="1461"/>
      <c r="U38" s="1441">
        <v>800</v>
      </c>
      <c r="V38" s="1461"/>
      <c r="W38" s="1441">
        <v>297</v>
      </c>
      <c r="X38" s="1461"/>
      <c r="Y38" s="1441">
        <f>SUM(U38+W38)</f>
        <v>1097</v>
      </c>
      <c r="Z38" s="1461"/>
      <c r="AA38" s="1441">
        <v>840</v>
      </c>
      <c r="AB38" s="1461"/>
      <c r="AC38" s="1441">
        <v>257</v>
      </c>
      <c r="AD38" s="1461"/>
      <c r="AE38" s="1441">
        <f>SUM(AA38+AC38)</f>
        <v>1097</v>
      </c>
      <c r="AF38" s="1461"/>
      <c r="AG38" s="1441">
        <v>4385</v>
      </c>
      <c r="AH38" s="1461"/>
      <c r="AI38" s="1441">
        <v>932</v>
      </c>
      <c r="AJ38" s="1461"/>
      <c r="AK38" s="1441">
        <f>SUM(AG38+AI38)</f>
        <v>5317</v>
      </c>
      <c r="AL38" s="1461"/>
      <c r="AM38" s="1441">
        <f t="shared" ref="AM38:AM46" si="12">C38+I38+O38+U38+AA38+AG38</f>
        <v>15197</v>
      </c>
      <c r="AN38" s="1461"/>
      <c r="AO38" s="1441">
        <f t="shared" ref="AO38:AO46" si="13">E38+K38+Q38+W38+AC38+AI38</f>
        <v>2965</v>
      </c>
      <c r="AP38" s="1461"/>
      <c r="AQ38" s="1441">
        <f>SUM(AM38+AO38)</f>
        <v>18162</v>
      </c>
    </row>
    <row r="39" spans="1:43">
      <c r="A39" s="1436" t="s">
        <v>1298</v>
      </c>
      <c r="B39" s="1436" t="s">
        <v>6</v>
      </c>
      <c r="C39" s="1441">
        <v>230193</v>
      </c>
      <c r="D39" s="739"/>
      <c r="E39" s="1441">
        <v>185981</v>
      </c>
      <c r="F39" s="739"/>
      <c r="G39" s="1441">
        <f t="shared" ref="G39:G46" si="14">SUM(C39+E39)</f>
        <v>416174</v>
      </c>
      <c r="H39" s="739" t="s">
        <v>6</v>
      </c>
      <c r="I39" s="1441">
        <v>220560</v>
      </c>
      <c r="J39" s="739"/>
      <c r="K39" s="1441">
        <v>175035</v>
      </c>
      <c r="L39" s="739"/>
      <c r="M39" s="1441">
        <f t="shared" ref="M39:M46" si="15">SUM(I39+K39)</f>
        <v>395595</v>
      </c>
      <c r="N39" s="739" t="s">
        <v>6</v>
      </c>
      <c r="O39" s="1441">
        <v>224155</v>
      </c>
      <c r="P39" s="739"/>
      <c r="Q39" s="1441">
        <v>163798</v>
      </c>
      <c r="R39" s="739"/>
      <c r="S39" s="1441">
        <f t="shared" ref="S39:S46" si="16">SUM(O39+Q39)</f>
        <v>387953</v>
      </c>
      <c r="T39" s="739" t="s">
        <v>6</v>
      </c>
      <c r="U39" s="1441">
        <v>282370</v>
      </c>
      <c r="V39" s="739"/>
      <c r="W39" s="1441">
        <v>152449</v>
      </c>
      <c r="X39" s="739"/>
      <c r="Y39" s="1441">
        <f t="shared" ref="Y39:Y46" si="17">SUM(U39+W39)</f>
        <v>434819</v>
      </c>
      <c r="Z39" s="739" t="s">
        <v>6</v>
      </c>
      <c r="AA39" s="1441">
        <v>192670</v>
      </c>
      <c r="AB39" s="739"/>
      <c r="AC39" s="1441">
        <v>138292</v>
      </c>
      <c r="AD39" s="739"/>
      <c r="AE39" s="1441">
        <f t="shared" ref="AE39:AE46" si="18">SUM(AA39+AC39)</f>
        <v>330962</v>
      </c>
      <c r="AF39" s="739" t="s">
        <v>6</v>
      </c>
      <c r="AG39" s="1441">
        <v>2684952</v>
      </c>
      <c r="AH39" s="1456"/>
      <c r="AI39" s="1441">
        <v>1123997</v>
      </c>
      <c r="AJ39" s="739"/>
      <c r="AK39" s="1441">
        <f t="shared" ref="AK39:AK46" si="19">SUM(AG39+AI39)</f>
        <v>3808949</v>
      </c>
      <c r="AL39" s="739" t="s">
        <v>6</v>
      </c>
      <c r="AM39" s="1441">
        <f t="shared" si="12"/>
        <v>3834900</v>
      </c>
      <c r="AN39" s="1461"/>
      <c r="AO39" s="1441">
        <f t="shared" si="13"/>
        <v>1939552</v>
      </c>
      <c r="AP39" s="739"/>
      <c r="AQ39" s="1441">
        <f t="shared" ref="AQ39:AQ46" si="20">SUM(AM39+AO39)</f>
        <v>5774452</v>
      </c>
    </row>
    <row r="40" spans="1:43">
      <c r="A40" s="1436" t="s">
        <v>1282</v>
      </c>
      <c r="B40" s="1440" t="s">
        <v>1281</v>
      </c>
      <c r="C40" s="1441">
        <v>34668</v>
      </c>
      <c r="D40" s="1461"/>
      <c r="E40" s="1441">
        <v>78350</v>
      </c>
      <c r="F40" s="1461"/>
      <c r="G40" s="1441">
        <f t="shared" si="14"/>
        <v>113018</v>
      </c>
      <c r="H40" s="1461"/>
      <c r="I40" s="1441">
        <v>36402</v>
      </c>
      <c r="J40" s="1461"/>
      <c r="K40" s="1441">
        <v>76616</v>
      </c>
      <c r="L40" s="1461"/>
      <c r="M40" s="1441">
        <f t="shared" si="15"/>
        <v>113018</v>
      </c>
      <c r="N40" s="1461"/>
      <c r="O40" s="1441">
        <v>166332</v>
      </c>
      <c r="P40" s="1461"/>
      <c r="Q40" s="1441">
        <v>74796</v>
      </c>
      <c r="R40" s="1461"/>
      <c r="S40" s="1441">
        <f t="shared" si="16"/>
        <v>241128</v>
      </c>
      <c r="T40" s="1461"/>
      <c r="U40" s="1441">
        <v>104315</v>
      </c>
      <c r="V40" s="1461"/>
      <c r="W40" s="1441">
        <v>66480</v>
      </c>
      <c r="X40" s="1461"/>
      <c r="Y40" s="1441">
        <f t="shared" si="17"/>
        <v>170795</v>
      </c>
      <c r="Z40" s="1461"/>
      <c r="AA40" s="1441">
        <v>43258</v>
      </c>
      <c r="AB40" s="1461"/>
      <c r="AC40" s="1441">
        <v>61264</v>
      </c>
      <c r="AD40" s="1461"/>
      <c r="AE40" s="1441">
        <f t="shared" si="18"/>
        <v>104522</v>
      </c>
      <c r="AF40" s="1461"/>
      <c r="AG40" s="1441">
        <v>1186152</v>
      </c>
      <c r="AH40" s="1461"/>
      <c r="AI40" s="1441">
        <v>300046</v>
      </c>
      <c r="AJ40" s="1461"/>
      <c r="AK40" s="1441">
        <f t="shared" si="19"/>
        <v>1486198</v>
      </c>
      <c r="AL40" s="1461"/>
      <c r="AM40" s="1441">
        <f t="shared" si="12"/>
        <v>1571127</v>
      </c>
      <c r="AN40" s="1461"/>
      <c r="AO40" s="1441">
        <f t="shared" si="13"/>
        <v>657552</v>
      </c>
      <c r="AP40" s="739"/>
      <c r="AQ40" s="1441">
        <f t="shared" si="20"/>
        <v>2228679</v>
      </c>
    </row>
    <row r="41" spans="1:43">
      <c r="A41" s="1436" t="s">
        <v>1283</v>
      </c>
      <c r="B41" s="1440" t="s">
        <v>1281</v>
      </c>
      <c r="C41" s="1441">
        <v>0</v>
      </c>
      <c r="D41" s="1461"/>
      <c r="E41" s="1441">
        <v>4077</v>
      </c>
      <c r="F41" s="1461"/>
      <c r="G41" s="1441">
        <f t="shared" si="14"/>
        <v>4077</v>
      </c>
      <c r="H41" s="1461"/>
      <c r="I41" s="1441">
        <v>9450</v>
      </c>
      <c r="J41" s="1461"/>
      <c r="K41" s="1441">
        <v>4081</v>
      </c>
      <c r="L41" s="1461"/>
      <c r="M41" s="1441">
        <f t="shared" si="15"/>
        <v>13531</v>
      </c>
      <c r="N41" s="1461"/>
      <c r="O41" s="1441">
        <v>0</v>
      </c>
      <c r="P41" s="1461"/>
      <c r="Q41" s="1441">
        <v>3608</v>
      </c>
      <c r="R41" s="1461"/>
      <c r="S41" s="1441">
        <f t="shared" si="16"/>
        <v>3608</v>
      </c>
      <c r="T41" s="1461"/>
      <c r="U41" s="1441">
        <v>0</v>
      </c>
      <c r="V41" s="1461"/>
      <c r="W41" s="1441">
        <v>3608</v>
      </c>
      <c r="X41" s="1461"/>
      <c r="Y41" s="1441">
        <f t="shared" si="17"/>
        <v>3608</v>
      </c>
      <c r="Z41" s="1461"/>
      <c r="AA41" s="1441">
        <v>57275</v>
      </c>
      <c r="AB41" s="1461"/>
      <c r="AC41" s="1441">
        <v>3608</v>
      </c>
      <c r="AD41" s="1461"/>
      <c r="AE41" s="1441">
        <f t="shared" si="18"/>
        <v>60883</v>
      </c>
      <c r="AF41" s="1461"/>
      <c r="AG41" s="1441">
        <v>14885</v>
      </c>
      <c r="AH41" s="1461"/>
      <c r="AI41" s="1441">
        <v>3564</v>
      </c>
      <c r="AJ41" s="1461"/>
      <c r="AK41" s="1441">
        <f t="shared" si="19"/>
        <v>18449</v>
      </c>
      <c r="AL41" s="1461"/>
      <c r="AM41" s="1441">
        <f t="shared" si="12"/>
        <v>81610</v>
      </c>
      <c r="AN41" s="1461"/>
      <c r="AO41" s="1441">
        <f t="shared" si="13"/>
        <v>22546</v>
      </c>
      <c r="AP41" s="739"/>
      <c r="AQ41" s="1441">
        <f t="shared" si="20"/>
        <v>104156</v>
      </c>
    </row>
    <row r="42" spans="1:43">
      <c r="A42" s="1436" t="s">
        <v>1284</v>
      </c>
      <c r="B42" s="1440" t="s">
        <v>1281</v>
      </c>
      <c r="C42" s="1441">
        <v>121165</v>
      </c>
      <c r="D42" s="1461"/>
      <c r="E42" s="1441">
        <v>44894</v>
      </c>
      <c r="F42" s="1461"/>
      <c r="G42" s="1441">
        <f t="shared" si="14"/>
        <v>166059</v>
      </c>
      <c r="H42" s="1461"/>
      <c r="I42" s="1441">
        <v>118860</v>
      </c>
      <c r="J42" s="1461"/>
      <c r="K42" s="1441">
        <v>41169</v>
      </c>
      <c r="L42" s="1461"/>
      <c r="M42" s="1441">
        <f t="shared" si="15"/>
        <v>160029</v>
      </c>
      <c r="N42" s="1461"/>
      <c r="O42" s="1441">
        <v>119735</v>
      </c>
      <c r="P42" s="1461"/>
      <c r="Q42" s="1441">
        <v>37105</v>
      </c>
      <c r="R42" s="1461"/>
      <c r="S42" s="1441">
        <f t="shared" si="16"/>
        <v>156840</v>
      </c>
      <c r="T42" s="1461"/>
      <c r="U42" s="1441">
        <v>98770</v>
      </c>
      <c r="V42" s="1461"/>
      <c r="W42" s="1441">
        <v>32401</v>
      </c>
      <c r="X42" s="1461"/>
      <c r="Y42" s="1441">
        <f t="shared" si="17"/>
        <v>131171</v>
      </c>
      <c r="Z42" s="1461"/>
      <c r="AA42" s="1441">
        <v>65100</v>
      </c>
      <c r="AB42" s="1461"/>
      <c r="AC42" s="1441">
        <v>28555</v>
      </c>
      <c r="AD42" s="1461"/>
      <c r="AE42" s="1441">
        <f t="shared" si="18"/>
        <v>93655</v>
      </c>
      <c r="AF42" s="1461"/>
      <c r="AG42" s="1441">
        <v>571490</v>
      </c>
      <c r="AH42" s="1461"/>
      <c r="AI42" s="1441">
        <v>249414</v>
      </c>
      <c r="AJ42" s="1461"/>
      <c r="AK42" s="1441">
        <f t="shared" si="19"/>
        <v>820904</v>
      </c>
      <c r="AL42" s="1461"/>
      <c r="AM42" s="1441">
        <f t="shared" si="12"/>
        <v>1095120</v>
      </c>
      <c r="AN42" s="1461"/>
      <c r="AO42" s="1441">
        <f t="shared" si="13"/>
        <v>433538</v>
      </c>
      <c r="AP42" s="739"/>
      <c r="AQ42" s="1441">
        <f t="shared" si="20"/>
        <v>1528658</v>
      </c>
    </row>
    <row r="43" spans="1:43">
      <c r="A43" s="1436" t="s">
        <v>1299</v>
      </c>
      <c r="B43" s="1436" t="s">
        <v>6</v>
      </c>
      <c r="C43" s="1441">
        <v>32267</v>
      </c>
      <c r="D43" s="739"/>
      <c r="E43" s="1441">
        <v>81910</v>
      </c>
      <c r="F43" s="739"/>
      <c r="G43" s="1441">
        <f t="shared" si="14"/>
        <v>114177</v>
      </c>
      <c r="H43" s="739" t="s">
        <v>6</v>
      </c>
      <c r="I43" s="1441">
        <v>26588</v>
      </c>
      <c r="J43" s="739"/>
      <c r="K43" s="1441">
        <v>80297</v>
      </c>
      <c r="L43" s="739"/>
      <c r="M43" s="1441">
        <f t="shared" si="15"/>
        <v>106885</v>
      </c>
      <c r="N43" s="739" t="s">
        <v>6</v>
      </c>
      <c r="O43" s="1441">
        <v>60443</v>
      </c>
      <c r="P43" s="739"/>
      <c r="Q43" s="1441">
        <v>78981</v>
      </c>
      <c r="R43" s="739"/>
      <c r="S43" s="1441">
        <f t="shared" si="16"/>
        <v>139424</v>
      </c>
      <c r="T43" s="739" t="s">
        <v>6</v>
      </c>
      <c r="U43" s="1441">
        <v>115075</v>
      </c>
      <c r="V43" s="739"/>
      <c r="W43" s="1441">
        <v>75981</v>
      </c>
      <c r="X43" s="739"/>
      <c r="Y43" s="1441">
        <f t="shared" si="17"/>
        <v>191056</v>
      </c>
      <c r="Z43" s="739" t="s">
        <v>6</v>
      </c>
      <c r="AA43" s="1441">
        <v>216719</v>
      </c>
      <c r="AB43" s="739"/>
      <c r="AC43" s="1441">
        <v>70381</v>
      </c>
      <c r="AD43" s="739"/>
      <c r="AE43" s="1441">
        <f t="shared" si="18"/>
        <v>287100</v>
      </c>
      <c r="AF43" s="739" t="s">
        <v>6</v>
      </c>
      <c r="AG43" s="1447">
        <v>1190897</v>
      </c>
      <c r="AH43" s="739"/>
      <c r="AI43" s="1447">
        <v>275400</v>
      </c>
      <c r="AJ43" s="739"/>
      <c r="AK43" s="1441">
        <f t="shared" si="19"/>
        <v>1466297</v>
      </c>
      <c r="AL43" s="739" t="s">
        <v>6</v>
      </c>
      <c r="AM43" s="1441">
        <f t="shared" si="12"/>
        <v>1641989</v>
      </c>
      <c r="AN43" s="1461"/>
      <c r="AO43" s="1441">
        <f t="shared" si="13"/>
        <v>662950</v>
      </c>
      <c r="AP43" s="739"/>
      <c r="AQ43" s="1441">
        <f t="shared" si="20"/>
        <v>2304939</v>
      </c>
    </row>
    <row r="44" spans="1:43">
      <c r="A44" s="1436" t="s">
        <v>1300</v>
      </c>
      <c r="B44" s="1436" t="s">
        <v>6</v>
      </c>
      <c r="C44" s="1441">
        <v>16510</v>
      </c>
      <c r="D44" s="739"/>
      <c r="E44" s="1441">
        <v>3628</v>
      </c>
      <c r="F44" s="739"/>
      <c r="G44" s="1441">
        <f t="shared" si="14"/>
        <v>20138</v>
      </c>
      <c r="H44" s="739" t="s">
        <v>6</v>
      </c>
      <c r="I44" s="1441">
        <v>17455</v>
      </c>
      <c r="J44" s="739"/>
      <c r="K44" s="1441">
        <v>2660</v>
      </c>
      <c r="L44" s="739"/>
      <c r="M44" s="1441">
        <f t="shared" si="15"/>
        <v>20115</v>
      </c>
      <c r="N44" s="739" t="s">
        <v>6</v>
      </c>
      <c r="O44" s="1441">
        <v>18445</v>
      </c>
      <c r="P44" s="739"/>
      <c r="Q44" s="1441">
        <v>1637</v>
      </c>
      <c r="R44" s="739"/>
      <c r="S44" s="1441">
        <f t="shared" si="16"/>
        <v>20082</v>
      </c>
      <c r="T44" s="739" t="s">
        <v>6</v>
      </c>
      <c r="U44" s="1441">
        <v>19500</v>
      </c>
      <c r="V44" s="739"/>
      <c r="W44" s="1441">
        <v>557</v>
      </c>
      <c r="X44" s="739"/>
      <c r="Y44" s="1441">
        <f t="shared" si="17"/>
        <v>20057</v>
      </c>
      <c r="Z44" s="739" t="s">
        <v>6</v>
      </c>
      <c r="AA44" s="1441">
        <v>0</v>
      </c>
      <c r="AB44" s="739"/>
      <c r="AC44" s="1441">
        <v>0</v>
      </c>
      <c r="AD44" s="739"/>
      <c r="AE44" s="1441">
        <f t="shared" si="18"/>
        <v>0</v>
      </c>
      <c r="AF44" s="739" t="s">
        <v>6</v>
      </c>
      <c r="AG44" s="1447">
        <v>0</v>
      </c>
      <c r="AH44" s="739"/>
      <c r="AI44" s="1447">
        <v>0</v>
      </c>
      <c r="AJ44" s="739"/>
      <c r="AK44" s="1441">
        <f t="shared" si="19"/>
        <v>0</v>
      </c>
      <c r="AL44" s="739" t="s">
        <v>6</v>
      </c>
      <c r="AM44" s="1441">
        <f t="shared" si="12"/>
        <v>71910</v>
      </c>
      <c r="AN44" s="1461"/>
      <c r="AO44" s="1441">
        <f t="shared" si="13"/>
        <v>8482</v>
      </c>
      <c r="AP44" s="739"/>
      <c r="AQ44" s="1441">
        <f t="shared" si="20"/>
        <v>80392</v>
      </c>
    </row>
    <row r="45" spans="1:43">
      <c r="A45" s="1436" t="s">
        <v>1301</v>
      </c>
      <c r="B45" s="1436" t="s">
        <v>6</v>
      </c>
      <c r="C45" s="1441">
        <v>7716</v>
      </c>
      <c r="D45" s="739"/>
      <c r="E45" s="1441">
        <v>1432</v>
      </c>
      <c r="F45" s="739"/>
      <c r="G45" s="1441">
        <f t="shared" si="14"/>
        <v>9148</v>
      </c>
      <c r="H45" s="739"/>
      <c r="I45" s="1441">
        <v>7230</v>
      </c>
      <c r="J45" s="739"/>
      <c r="K45" s="1441">
        <v>1297</v>
      </c>
      <c r="L45" s="739"/>
      <c r="M45" s="1441">
        <f t="shared" si="15"/>
        <v>8527</v>
      </c>
      <c r="N45" s="739"/>
      <c r="O45" s="1441">
        <v>8145</v>
      </c>
      <c r="P45" s="739"/>
      <c r="Q45" s="1441">
        <v>1149</v>
      </c>
      <c r="R45" s="739"/>
      <c r="S45" s="1441">
        <f t="shared" si="16"/>
        <v>9294</v>
      </c>
      <c r="T45" s="739"/>
      <c r="U45" s="1441">
        <v>6790</v>
      </c>
      <c r="V45" s="739"/>
      <c r="W45" s="1441">
        <v>935</v>
      </c>
      <c r="X45" s="739"/>
      <c r="Y45" s="1441">
        <f t="shared" si="17"/>
        <v>7725</v>
      </c>
      <c r="Z45" s="739"/>
      <c r="AA45" s="1441">
        <v>7010</v>
      </c>
      <c r="AB45" s="739"/>
      <c r="AC45" s="1441">
        <v>718</v>
      </c>
      <c r="AD45" s="739"/>
      <c r="AE45" s="1441">
        <f t="shared" si="18"/>
        <v>7728</v>
      </c>
      <c r="AF45" s="739"/>
      <c r="AG45" s="1447">
        <v>11510</v>
      </c>
      <c r="AH45" s="1463"/>
      <c r="AI45" s="1447">
        <v>1345</v>
      </c>
      <c r="AJ45" s="739"/>
      <c r="AK45" s="1441">
        <f t="shared" si="19"/>
        <v>12855</v>
      </c>
      <c r="AL45" s="739"/>
      <c r="AM45" s="1441">
        <f t="shared" si="12"/>
        <v>48401</v>
      </c>
      <c r="AN45" s="1461"/>
      <c r="AO45" s="1441">
        <f t="shared" si="13"/>
        <v>6876</v>
      </c>
      <c r="AP45" s="739"/>
      <c r="AQ45" s="1441">
        <f t="shared" si="20"/>
        <v>55277</v>
      </c>
    </row>
    <row r="46" spans="1:43">
      <c r="A46" s="1436" t="s">
        <v>1302</v>
      </c>
      <c r="B46" s="1436" t="s">
        <v>6</v>
      </c>
      <c r="C46" s="1441">
        <v>143176</v>
      </c>
      <c r="D46" s="739"/>
      <c r="E46" s="1441">
        <v>67598</v>
      </c>
      <c r="F46" s="739"/>
      <c r="G46" s="1441">
        <f t="shared" si="14"/>
        <v>210774</v>
      </c>
      <c r="H46" s="739" t="s">
        <v>6</v>
      </c>
      <c r="I46" s="1441">
        <v>145480</v>
      </c>
      <c r="J46" s="739"/>
      <c r="K46" s="1441">
        <v>60753</v>
      </c>
      <c r="L46" s="739"/>
      <c r="M46" s="1441">
        <f t="shared" si="15"/>
        <v>206233</v>
      </c>
      <c r="N46" s="739" t="s">
        <v>6</v>
      </c>
      <c r="O46" s="1441">
        <v>91261</v>
      </c>
      <c r="P46" s="739"/>
      <c r="Q46" s="1441">
        <v>53739</v>
      </c>
      <c r="R46" s="739"/>
      <c r="S46" s="1441">
        <f t="shared" si="16"/>
        <v>145000</v>
      </c>
      <c r="T46" s="739" t="s">
        <v>6</v>
      </c>
      <c r="U46" s="1441">
        <v>151812</v>
      </c>
      <c r="V46" s="739"/>
      <c r="W46" s="1441">
        <v>44583</v>
      </c>
      <c r="X46" s="739"/>
      <c r="Y46" s="1441">
        <f t="shared" si="17"/>
        <v>196395</v>
      </c>
      <c r="Z46" s="739" t="s">
        <v>6</v>
      </c>
      <c r="AA46" s="1441">
        <v>120339</v>
      </c>
      <c r="AB46" s="739"/>
      <c r="AC46" s="1441">
        <v>37505</v>
      </c>
      <c r="AD46" s="739"/>
      <c r="AE46" s="1441">
        <f t="shared" si="18"/>
        <v>157844</v>
      </c>
      <c r="AF46" s="739" t="s">
        <v>6</v>
      </c>
      <c r="AG46" s="1447">
        <v>641867</v>
      </c>
      <c r="AH46" s="1463"/>
      <c r="AI46" s="1447">
        <v>178031</v>
      </c>
      <c r="AJ46" s="739"/>
      <c r="AK46" s="1441">
        <f t="shared" si="19"/>
        <v>819898</v>
      </c>
      <c r="AL46" s="739" t="s">
        <v>6</v>
      </c>
      <c r="AM46" s="1441">
        <f t="shared" si="12"/>
        <v>1293935</v>
      </c>
      <c r="AN46" s="1461"/>
      <c r="AO46" s="1441">
        <f t="shared" si="13"/>
        <v>442209</v>
      </c>
      <c r="AP46" s="739"/>
      <c r="AQ46" s="1441">
        <f t="shared" si="20"/>
        <v>1736144</v>
      </c>
    </row>
    <row r="47" spans="1:43">
      <c r="A47" s="1436"/>
      <c r="B47" s="1436"/>
      <c r="C47" s="1441"/>
      <c r="D47" s="739"/>
      <c r="E47" s="1441"/>
      <c r="F47" s="739"/>
      <c r="G47" s="1441"/>
      <c r="H47" s="739"/>
      <c r="I47" s="1441"/>
      <c r="J47" s="739"/>
      <c r="K47" s="1441"/>
      <c r="L47" s="739"/>
      <c r="M47" s="1441"/>
      <c r="N47" s="739"/>
      <c r="O47" s="1441"/>
      <c r="P47" s="739"/>
      <c r="Q47" s="1441"/>
      <c r="R47" s="739"/>
      <c r="S47" s="1441"/>
      <c r="T47" s="739"/>
      <c r="U47" s="1441"/>
      <c r="V47" s="739"/>
      <c r="W47" s="1441"/>
      <c r="X47" s="739"/>
      <c r="Y47" s="1441"/>
      <c r="Z47" s="739"/>
      <c r="AA47" s="1441"/>
      <c r="AB47" s="739"/>
      <c r="AC47" s="1441"/>
      <c r="AD47" s="739"/>
      <c r="AE47" s="1441"/>
      <c r="AF47" s="739"/>
      <c r="AG47" s="755"/>
      <c r="AH47" s="739"/>
      <c r="AI47" s="755"/>
      <c r="AJ47" s="739"/>
      <c r="AK47" s="1441"/>
      <c r="AL47" s="739"/>
      <c r="AM47" s="1441"/>
      <c r="AN47" s="739"/>
      <c r="AO47" s="1441"/>
      <c r="AP47" s="739"/>
      <c r="AQ47" s="1441"/>
    </row>
    <row r="48" spans="1:43" ht="15.6">
      <c r="A48" s="1443" t="s">
        <v>1303</v>
      </c>
      <c r="B48" s="1436"/>
      <c r="C48" s="1441"/>
      <c r="D48" s="739"/>
      <c r="E48" s="1441"/>
      <c r="F48" s="739"/>
      <c r="G48" s="1441"/>
      <c r="H48" s="739"/>
      <c r="I48" s="1441"/>
      <c r="J48" s="739"/>
      <c r="K48" s="1441"/>
      <c r="L48" s="739"/>
      <c r="M48" s="1441"/>
      <c r="N48" s="739"/>
      <c r="O48" s="1441"/>
      <c r="P48" s="739"/>
      <c r="Q48" s="1441"/>
      <c r="R48" s="739"/>
      <c r="S48" s="1441"/>
      <c r="T48" s="739"/>
      <c r="U48" s="1441"/>
      <c r="V48" s="739"/>
      <c r="W48" s="1441"/>
      <c r="X48" s="739"/>
      <c r="Y48" s="1441"/>
      <c r="Z48" s="739"/>
      <c r="AA48" s="1441"/>
      <c r="AB48" s="739"/>
      <c r="AC48" s="1441"/>
      <c r="AD48" s="739"/>
      <c r="AE48" s="1441"/>
      <c r="AF48" s="739"/>
      <c r="AG48" s="755"/>
      <c r="AH48" s="739"/>
      <c r="AI48" s="755"/>
      <c r="AJ48" s="739"/>
      <c r="AK48" s="1441"/>
      <c r="AL48" s="739"/>
      <c r="AM48" s="1441"/>
      <c r="AN48" s="739"/>
      <c r="AO48" s="1441"/>
      <c r="AP48" s="739"/>
      <c r="AQ48" s="1441"/>
    </row>
    <row r="49" spans="1:43" ht="16.5" customHeight="1">
      <c r="A49" s="1436" t="s">
        <v>1304</v>
      </c>
      <c r="B49" s="1436" t="s">
        <v>6</v>
      </c>
      <c r="C49" s="1441">
        <v>11058</v>
      </c>
      <c r="D49" s="739"/>
      <c r="E49" s="1441">
        <v>1035</v>
      </c>
      <c r="F49" s="739"/>
      <c r="G49" s="1441">
        <f>SUM(C49+E49)</f>
        <v>12093</v>
      </c>
      <c r="H49" s="739" t="s">
        <v>6</v>
      </c>
      <c r="I49" s="1441">
        <v>2275</v>
      </c>
      <c r="J49" s="739"/>
      <c r="K49" s="1441">
        <v>677</v>
      </c>
      <c r="L49" s="739"/>
      <c r="M49" s="1441">
        <f>SUM(I49+K49)</f>
        <v>2952</v>
      </c>
      <c r="N49" s="739" t="s">
        <v>6</v>
      </c>
      <c r="O49" s="1441">
        <v>2100</v>
      </c>
      <c r="P49" s="739"/>
      <c r="Q49" s="1441">
        <v>564</v>
      </c>
      <c r="R49" s="739"/>
      <c r="S49" s="1441">
        <f>SUM(O49+Q49)</f>
        <v>2664</v>
      </c>
      <c r="T49" s="739" t="s">
        <v>6</v>
      </c>
      <c r="U49" s="1441">
        <v>690</v>
      </c>
      <c r="V49" s="739"/>
      <c r="W49" s="1441">
        <v>461</v>
      </c>
      <c r="X49" s="739"/>
      <c r="Y49" s="1441">
        <f>SUM(U49+W49)</f>
        <v>1151</v>
      </c>
      <c r="Z49" s="739" t="s">
        <v>6</v>
      </c>
      <c r="AA49" s="1441">
        <v>305</v>
      </c>
      <c r="AB49" s="739"/>
      <c r="AC49" s="1441">
        <v>436</v>
      </c>
      <c r="AD49" s="739"/>
      <c r="AE49" s="1441">
        <f>SUM(AA49+AC49)</f>
        <v>741</v>
      </c>
      <c r="AF49" s="739" t="s">
        <v>6</v>
      </c>
      <c r="AG49" s="1441">
        <v>8440</v>
      </c>
      <c r="AH49" s="1456"/>
      <c r="AI49" s="1441">
        <v>3205</v>
      </c>
      <c r="AJ49" s="739"/>
      <c r="AK49" s="1441">
        <f>SUM(AG49+AI49)</f>
        <v>11645</v>
      </c>
      <c r="AL49" s="739" t="s">
        <v>6</v>
      </c>
      <c r="AM49" s="1441">
        <f>C49+I49+O49+U49+AA49+AG49</f>
        <v>24868</v>
      </c>
      <c r="AN49" s="1461"/>
      <c r="AO49" s="1441">
        <f>E49+K49+Q49+W49+AC49+AI49</f>
        <v>6378</v>
      </c>
      <c r="AP49" s="739"/>
      <c r="AQ49" s="1441">
        <f>SUM(AM49+AO49)</f>
        <v>31246</v>
      </c>
    </row>
    <row r="50" spans="1:43" ht="16.5" customHeight="1">
      <c r="A50" s="1436" t="s">
        <v>1305</v>
      </c>
      <c r="B50" s="1436" t="s">
        <v>6</v>
      </c>
      <c r="C50" s="1447">
        <v>3280</v>
      </c>
      <c r="D50" s="739"/>
      <c r="E50" s="1447">
        <v>590</v>
      </c>
      <c r="F50" s="739"/>
      <c r="G50" s="1441">
        <f>SUM(C50+E50)</f>
        <v>3870</v>
      </c>
      <c r="H50" s="739"/>
      <c r="I50" s="1447">
        <v>2960</v>
      </c>
      <c r="J50" s="739"/>
      <c r="K50" s="1447">
        <v>447</v>
      </c>
      <c r="L50" s="739"/>
      <c r="M50" s="1441">
        <f>SUM(I50+K50)</f>
        <v>3407</v>
      </c>
      <c r="N50" s="739"/>
      <c r="O50" s="1447">
        <v>2715</v>
      </c>
      <c r="P50" s="739"/>
      <c r="Q50" s="1447">
        <v>307</v>
      </c>
      <c r="R50" s="739"/>
      <c r="S50" s="1441">
        <f>SUM(O50+Q50)</f>
        <v>3022</v>
      </c>
      <c r="T50" s="739"/>
      <c r="U50" s="1447">
        <v>1865</v>
      </c>
      <c r="V50" s="739"/>
      <c r="W50" s="1447">
        <v>180</v>
      </c>
      <c r="X50" s="739"/>
      <c r="Y50" s="1441">
        <f>SUM(U50+W50)</f>
        <v>2045</v>
      </c>
      <c r="Z50" s="739"/>
      <c r="AA50" s="1447">
        <v>1185</v>
      </c>
      <c r="AB50" s="739"/>
      <c r="AC50" s="1447">
        <v>110</v>
      </c>
      <c r="AD50" s="739"/>
      <c r="AE50" s="1441">
        <f>SUM(AA50+AC50)</f>
        <v>1295</v>
      </c>
      <c r="AF50" s="739"/>
      <c r="AG50" s="1441">
        <v>1700</v>
      </c>
      <c r="AH50" s="739"/>
      <c r="AI50" s="1447">
        <v>329</v>
      </c>
      <c r="AJ50" s="739"/>
      <c r="AK50" s="1441">
        <f>SUM(AG50+AI50)</f>
        <v>2029</v>
      </c>
      <c r="AL50" s="739"/>
      <c r="AM50" s="1441">
        <f>C50+I50+O50+U50+AA50+AG50</f>
        <v>13705</v>
      </c>
      <c r="AN50" s="1461"/>
      <c r="AO50" s="1441">
        <f>E50+K50+Q50+W50+AC50+AI50</f>
        <v>1963</v>
      </c>
      <c r="AP50" s="739"/>
      <c r="AQ50" s="1441">
        <f>SUM(AM50+AO50)</f>
        <v>15668</v>
      </c>
    </row>
    <row r="51" spans="1:43" ht="16.5" customHeight="1">
      <c r="A51" s="1436" t="s">
        <v>1306</v>
      </c>
      <c r="B51" s="1436" t="s">
        <v>6</v>
      </c>
      <c r="C51" s="1441">
        <v>474645</v>
      </c>
      <c r="D51" s="739"/>
      <c r="E51" s="1441">
        <v>149675</v>
      </c>
      <c r="F51" s="739"/>
      <c r="G51" s="1441">
        <f>SUM(C51+E51)</f>
        <v>624320</v>
      </c>
      <c r="H51" s="739"/>
      <c r="I51" s="1441">
        <v>503335</v>
      </c>
      <c r="J51" s="739"/>
      <c r="K51" s="1441">
        <v>134697</v>
      </c>
      <c r="L51" s="739"/>
      <c r="M51" s="1441">
        <f>SUM(I51+K51)</f>
        <v>638032</v>
      </c>
      <c r="N51" s="739"/>
      <c r="O51" s="1441">
        <v>442540</v>
      </c>
      <c r="P51" s="739"/>
      <c r="Q51" s="1441">
        <v>116845</v>
      </c>
      <c r="R51" s="739"/>
      <c r="S51" s="1441">
        <f>SUM(O51+Q51)</f>
        <v>559385</v>
      </c>
      <c r="T51" s="739"/>
      <c r="U51" s="1441">
        <v>351078</v>
      </c>
      <c r="V51" s="739"/>
      <c r="W51" s="1441">
        <v>101497</v>
      </c>
      <c r="X51" s="739"/>
      <c r="Y51" s="1441">
        <f>SUM(U51+W51)</f>
        <v>452575</v>
      </c>
      <c r="Z51" s="739"/>
      <c r="AA51" s="1441">
        <v>256329</v>
      </c>
      <c r="AB51" s="739"/>
      <c r="AC51" s="1441">
        <v>89454</v>
      </c>
      <c r="AD51" s="739"/>
      <c r="AE51" s="1441">
        <f>SUM(AA51+AC51)</f>
        <v>345783</v>
      </c>
      <c r="AF51" s="739"/>
      <c r="AG51" s="1441">
        <v>1770143</v>
      </c>
      <c r="AH51" s="1456"/>
      <c r="AI51" s="1441">
        <v>455238</v>
      </c>
      <c r="AJ51" s="739"/>
      <c r="AK51" s="1441">
        <f>SUM(AG51+AI51)</f>
        <v>2225381</v>
      </c>
      <c r="AL51" s="739"/>
      <c r="AM51" s="1441">
        <f>C51+I51+O51+U51+AA51+AG51</f>
        <v>3798070</v>
      </c>
      <c r="AN51" s="1461"/>
      <c r="AO51" s="1441">
        <f>E51+K51+Q51+W51+AC51+AI51</f>
        <v>1047406</v>
      </c>
      <c r="AP51" s="739"/>
      <c r="AQ51" s="1441">
        <f>SUM(AM51+AO51)</f>
        <v>4845476</v>
      </c>
    </row>
    <row r="52" spans="1:43">
      <c r="C52" s="1448"/>
      <c r="E52" s="1448"/>
      <c r="G52" s="1448"/>
      <c r="I52" s="506"/>
      <c r="J52" s="730"/>
      <c r="K52" s="506"/>
      <c r="L52" s="730"/>
      <c r="M52" s="506"/>
      <c r="N52" s="730"/>
      <c r="O52" s="506"/>
      <c r="P52" s="730"/>
      <c r="Q52" s="506"/>
      <c r="R52" s="730"/>
      <c r="S52" s="506"/>
      <c r="T52" s="730"/>
      <c r="U52" s="506"/>
      <c r="V52" s="730"/>
      <c r="W52" s="506"/>
      <c r="X52" s="730"/>
      <c r="Y52" s="506"/>
      <c r="Z52" s="730"/>
      <c r="AA52" s="506"/>
      <c r="AB52" s="730"/>
      <c r="AC52" s="506"/>
      <c r="AD52" s="730"/>
      <c r="AE52" s="506"/>
      <c r="AF52" s="730"/>
      <c r="AG52" s="506"/>
      <c r="AH52" s="730"/>
      <c r="AI52" s="506"/>
      <c r="AJ52" s="730"/>
      <c r="AK52" s="506"/>
      <c r="AL52" s="730"/>
      <c r="AM52" s="506"/>
      <c r="AN52" s="730"/>
      <c r="AO52" s="506"/>
      <c r="AP52" s="730"/>
      <c r="AQ52" s="506"/>
    </row>
    <row r="53" spans="1:43" s="1429" customFormat="1" ht="20.25" customHeight="1" thickBot="1">
      <c r="A53" s="1449" t="s">
        <v>1307</v>
      </c>
      <c r="B53" s="1450" t="s">
        <v>6</v>
      </c>
      <c r="C53" s="1451">
        <f>ROUND(SUM(C14:C51),1)</f>
        <v>3376992</v>
      </c>
      <c r="D53" s="1452" t="s">
        <v>6</v>
      </c>
      <c r="E53" s="1451">
        <f>ROUND(SUM(E14:E51),1)</f>
        <v>2257423</v>
      </c>
      <c r="F53" s="1452" t="s">
        <v>6</v>
      </c>
      <c r="G53" s="1451">
        <f>ROUND(SUM(G14:G51),1)</f>
        <v>5634415</v>
      </c>
      <c r="I53" s="1451">
        <f>ROUND(SUM(I14:I51),1)</f>
        <v>3326589</v>
      </c>
      <c r="J53" s="1464" t="s">
        <v>6</v>
      </c>
      <c r="K53" s="1451">
        <f>ROUND(SUM(K14:K51),1)</f>
        <v>2108776</v>
      </c>
      <c r="L53" s="1464" t="s">
        <v>6</v>
      </c>
      <c r="M53" s="1451">
        <f>ROUND(SUM(M14:M51),1)</f>
        <v>5435365</v>
      </c>
      <c r="N53" s="1464" t="s">
        <v>6</v>
      </c>
      <c r="O53" s="1451">
        <f>ROUND(SUM(O14:O51),1)</f>
        <v>3247534</v>
      </c>
      <c r="P53" s="1464" t="s">
        <v>6</v>
      </c>
      <c r="Q53" s="1451">
        <f>ROUND(SUM(Q14:Q51),1)</f>
        <v>1956685</v>
      </c>
      <c r="R53" s="1464" t="s">
        <v>6</v>
      </c>
      <c r="S53" s="1451">
        <f>ROUND(SUM(S14:S51),1)</f>
        <v>5204219</v>
      </c>
      <c r="T53" s="1464" t="s">
        <v>6</v>
      </c>
      <c r="U53" s="1451">
        <f>ROUND(SUM(U14:U51),1)</f>
        <v>3767092</v>
      </c>
      <c r="V53" s="1464" t="s">
        <v>6</v>
      </c>
      <c r="W53" s="1451">
        <f>ROUND(SUM(W14:W51),1)</f>
        <v>1793766</v>
      </c>
      <c r="X53" s="1464" t="s">
        <v>6</v>
      </c>
      <c r="Y53" s="1451">
        <f>ROUND(SUM(Y14:Y51),1)</f>
        <v>5560858</v>
      </c>
      <c r="Z53" s="1464" t="s">
        <v>6</v>
      </c>
      <c r="AA53" s="1451">
        <f>ROUND(SUM(AA14:AA51),1)</f>
        <v>2898436</v>
      </c>
      <c r="AB53" s="1464" t="s">
        <v>6</v>
      </c>
      <c r="AC53" s="1451">
        <f>ROUND(SUM(AC14:AC51),1)</f>
        <v>1630588</v>
      </c>
      <c r="AD53" s="1464" t="s">
        <v>6</v>
      </c>
      <c r="AE53" s="1451">
        <f>ROUND(SUM(AE14:AE51),1)</f>
        <v>4529024</v>
      </c>
      <c r="AF53" s="1464" t="s">
        <v>6</v>
      </c>
      <c r="AG53" s="1451">
        <f>ROUND(SUM(AG14:AG51),1)</f>
        <v>30542282</v>
      </c>
      <c r="AH53" s="1464" t="s">
        <v>6</v>
      </c>
      <c r="AI53" s="1451">
        <f>ROUND(SUM(AI14:AI51),1)</f>
        <v>11961690</v>
      </c>
      <c r="AJ53" s="1464" t="s">
        <v>6</v>
      </c>
      <c r="AK53" s="1451">
        <f>ROUND(SUM(AK14:AK51),1)</f>
        <v>42503972</v>
      </c>
      <c r="AL53" s="1464" t="s">
        <v>6</v>
      </c>
      <c r="AM53" s="1451">
        <f>ROUND(SUM(AM14:AM51),1)</f>
        <v>47158925</v>
      </c>
      <c r="AN53" s="1464" t="s">
        <v>6</v>
      </c>
      <c r="AO53" s="1451">
        <f>ROUND(SUM(AO14:AO51),1)</f>
        <v>21708928</v>
      </c>
      <c r="AP53" s="1464" t="s">
        <v>6</v>
      </c>
      <c r="AQ53" s="1451">
        <f>ROUND(SUM(AQ14:AQ51),1)</f>
        <v>68867853</v>
      </c>
    </row>
    <row r="54" spans="1:43" ht="15.6" thickTop="1">
      <c r="C54" s="1453"/>
      <c r="E54" s="1453"/>
      <c r="G54" s="1453"/>
      <c r="I54" s="754"/>
      <c r="J54" s="739"/>
      <c r="K54" s="754"/>
      <c r="L54" s="739"/>
      <c r="M54" s="754"/>
      <c r="N54" s="739"/>
      <c r="O54" s="754"/>
      <c r="P54" s="739"/>
      <c r="Q54" s="754"/>
      <c r="R54" s="739"/>
      <c r="S54" s="754"/>
      <c r="T54" s="739"/>
      <c r="U54" s="754"/>
      <c r="V54" s="739"/>
      <c r="W54" s="754"/>
      <c r="X54" s="739"/>
      <c r="Y54" s="754"/>
      <c r="Z54" s="739"/>
      <c r="AA54" s="754"/>
      <c r="AB54" s="739"/>
      <c r="AC54" s="754"/>
      <c r="AD54" s="739"/>
      <c r="AE54" s="754"/>
      <c r="AF54" s="739"/>
      <c r="AG54" s="754"/>
      <c r="AH54" s="739"/>
      <c r="AI54" s="754"/>
      <c r="AJ54" s="739"/>
      <c r="AK54" s="754"/>
      <c r="AL54" s="739"/>
      <c r="AM54" s="754"/>
      <c r="AN54" s="739"/>
      <c r="AO54" s="754"/>
      <c r="AP54" s="739"/>
      <c r="AQ54" s="754"/>
    </row>
    <row r="55" spans="1:43" ht="15.6">
      <c r="A55" s="1471" t="s">
        <v>1844</v>
      </c>
      <c r="AJ55" s="739"/>
      <c r="AK55" s="739"/>
      <c r="AL55" s="739"/>
      <c r="AM55" s="739"/>
      <c r="AN55" s="739"/>
      <c r="AO55" s="739"/>
      <c r="AP55" s="739"/>
      <c r="AQ55" s="739"/>
    </row>
    <row r="56" spans="1:43">
      <c r="A56" s="1469" t="s">
        <v>6</v>
      </c>
      <c r="AJ56" s="739"/>
      <c r="AK56" s="739"/>
      <c r="AL56" s="739"/>
      <c r="AM56" s="739"/>
      <c r="AN56" s="739"/>
      <c r="AO56" s="739"/>
      <c r="AP56" s="739"/>
      <c r="AQ56" s="739"/>
    </row>
    <row r="61" spans="1:43">
      <c r="A61" s="1455"/>
      <c r="C61" s="1446"/>
      <c r="E61" s="1446"/>
      <c r="G61" s="1446"/>
      <c r="I61" s="1446"/>
      <c r="K61" s="1446"/>
      <c r="M61" s="1446"/>
    </row>
    <row r="62" spans="1:43">
      <c r="A62" s="1455"/>
      <c r="C62" s="1456"/>
      <c r="D62" s="1436"/>
      <c r="E62" s="1456"/>
      <c r="F62" s="1436"/>
      <c r="G62" s="1456"/>
      <c r="I62" s="1446"/>
      <c r="K62" s="1446"/>
      <c r="M62" s="1446"/>
    </row>
    <row r="63" spans="1:43">
      <c r="A63" s="1455"/>
      <c r="C63" s="1457"/>
      <c r="E63" s="1457"/>
      <c r="G63" s="1457"/>
      <c r="I63" s="1457"/>
      <c r="K63" s="1457"/>
      <c r="M63" s="1457"/>
    </row>
    <row r="64" spans="1:43">
      <c r="A64" s="1455"/>
      <c r="C64" s="1446"/>
      <c r="E64" s="1446"/>
      <c r="G64" s="1446"/>
      <c r="I64" s="1446"/>
      <c r="K64" s="1446"/>
      <c r="M64" s="1446"/>
    </row>
    <row r="66" spans="1:1">
      <c r="A66" s="1454"/>
    </row>
  </sheetData>
  <mergeCells count="7">
    <mergeCell ref="O10:S10"/>
    <mergeCell ref="U10:Y10"/>
    <mergeCell ref="AG10:AK10"/>
    <mergeCell ref="AM10:AQ10"/>
    <mergeCell ref="C10:G10"/>
    <mergeCell ref="I10:M10"/>
    <mergeCell ref="AA10:AE10"/>
  </mergeCells>
  <printOptions horizontalCentered="1" verticalCentered="1"/>
  <pageMargins left="0.5" right="0.5" top="0.65" bottom="0.25" header="0.5" footer="0.25"/>
  <pageSetup scale="46" firstPageNumber="99" orientation="landscape" useFirstPageNumber="1" r:id="rId1"/>
  <headerFooter scaleWithDoc="0">
    <oddFooter>&amp;R&amp;8&amp;P</oddFooter>
    <firstFooter>&amp;R&amp;9 98</firstFooter>
  </headerFooter>
  <colBreaks count="1" manualBreakCount="1">
    <brk id="25" min="2" max="5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6"/>
  <sheetViews>
    <sheetView showGridLines="0" zoomScale="80" zoomScaleNormal="80" workbookViewId="0"/>
  </sheetViews>
  <sheetFormatPr defaultColWidth="9.6328125" defaultRowHeight="17.399999999999999"/>
  <cols>
    <col min="1" max="1" width="3.453125" style="1768" customWidth="1"/>
    <col min="2" max="2" width="45.08984375" style="1768" customWidth="1"/>
    <col min="3" max="3" width="1.36328125" style="1768" customWidth="1"/>
    <col min="4" max="4" width="10.90625" style="1768" bestFit="1" customWidth="1"/>
    <col min="5" max="5" width="2" style="1768" bestFit="1" customWidth="1"/>
    <col min="6" max="6" width="10.90625" style="1768" bestFit="1" customWidth="1"/>
    <col min="7" max="7" width="2" style="1768" bestFit="1" customWidth="1"/>
    <col min="8" max="8" width="10.90625" style="1768" bestFit="1" customWidth="1"/>
    <col min="9" max="9" width="2" style="1768" bestFit="1" customWidth="1"/>
    <col min="10" max="10" width="10.90625" style="1768" bestFit="1" customWidth="1"/>
    <col min="11" max="11" width="2" style="1768" bestFit="1" customWidth="1"/>
    <col min="12" max="12" width="10.90625" style="1768" bestFit="1" customWidth="1"/>
    <col min="13" max="13" width="2" style="1768" bestFit="1" customWidth="1"/>
    <col min="14" max="14" width="10.90625" style="1768" bestFit="1" customWidth="1"/>
    <col min="15" max="15" width="2" style="1768" bestFit="1" customWidth="1"/>
    <col min="16" max="16" width="10.90625" style="1768" bestFit="1" customWidth="1"/>
    <col min="17" max="17" width="2" style="1768" bestFit="1" customWidth="1"/>
    <col min="18" max="18" width="10.90625" style="1768" bestFit="1" customWidth="1"/>
    <col min="19" max="19" width="2" style="1768" bestFit="1" customWidth="1"/>
    <col min="20" max="20" width="10.90625" style="1768" bestFit="1" customWidth="1"/>
    <col min="21" max="21" width="1.6328125" style="1768" customWidth="1"/>
    <col min="22" max="22" width="10.90625" style="1768" bestFit="1" customWidth="1"/>
    <col min="23" max="23" width="1.6328125" style="1768" customWidth="1"/>
    <col min="24" max="16384" width="9.6328125" style="1768"/>
  </cols>
  <sheetData>
    <row r="1" spans="1:22">
      <c r="A1" s="1472" t="s">
        <v>1343</v>
      </c>
    </row>
    <row r="3" spans="1:22">
      <c r="A3" s="1774" t="s">
        <v>0</v>
      </c>
      <c r="C3" s="1769"/>
      <c r="D3" s="1769"/>
      <c r="E3" s="1769"/>
      <c r="F3" s="1769"/>
      <c r="G3" s="1769"/>
      <c r="H3" s="1769"/>
      <c r="I3" s="1769"/>
      <c r="J3" s="1769"/>
      <c r="K3" s="1769"/>
      <c r="L3" s="1769"/>
      <c r="M3" s="1769"/>
      <c r="N3" s="1769"/>
      <c r="O3" s="1769"/>
      <c r="P3" s="1769"/>
      <c r="Q3" s="1810"/>
      <c r="R3" s="1810"/>
      <c r="S3" s="1810"/>
      <c r="T3" s="1810"/>
      <c r="U3" s="1810"/>
      <c r="V3" s="1775"/>
    </row>
    <row r="4" spans="1:22">
      <c r="A4" s="1773" t="s">
        <v>2239</v>
      </c>
      <c r="C4" s="1769"/>
      <c r="D4" s="1769"/>
      <c r="E4" s="1769"/>
      <c r="F4" s="1769"/>
      <c r="G4" s="1769"/>
      <c r="H4" s="1769"/>
      <c r="I4" s="1769"/>
      <c r="J4" s="1769"/>
      <c r="K4" s="1769"/>
      <c r="L4" s="1769"/>
      <c r="M4" s="1769"/>
      <c r="N4" s="1775"/>
      <c r="O4" s="1769"/>
      <c r="P4" s="1812"/>
      <c r="Q4" s="1813"/>
      <c r="R4" s="1813"/>
      <c r="S4" s="1812"/>
      <c r="T4" s="2344" t="s">
        <v>1275</v>
      </c>
      <c r="U4" s="2345"/>
      <c r="V4" s="2345"/>
    </row>
    <row r="5" spans="1:22">
      <c r="A5" s="1808" t="s">
        <v>2446</v>
      </c>
      <c r="C5" s="1769"/>
      <c r="D5" s="1769"/>
      <c r="E5" s="1769"/>
      <c r="F5" s="1769"/>
      <c r="G5" s="1769"/>
      <c r="H5" s="1769"/>
      <c r="I5" s="1769"/>
      <c r="J5" s="1769"/>
      <c r="K5" s="1769"/>
      <c r="L5" s="1769"/>
      <c r="M5" s="1769"/>
      <c r="N5" s="1769"/>
      <c r="O5" s="1769"/>
      <c r="P5" s="1769"/>
      <c r="Q5" s="1775"/>
      <c r="R5" s="1775"/>
      <c r="S5" s="1775"/>
    </row>
    <row r="6" spans="1:22">
      <c r="A6" s="1811" t="s">
        <v>662</v>
      </c>
      <c r="C6" s="1769"/>
      <c r="D6" s="1769"/>
      <c r="E6" s="1769"/>
      <c r="F6" s="1769"/>
      <c r="G6" s="1769"/>
      <c r="H6" s="1769"/>
      <c r="I6" s="1769"/>
      <c r="J6" s="1769"/>
      <c r="K6" s="1769"/>
      <c r="L6" s="1769"/>
      <c r="M6" s="1769"/>
      <c r="N6" s="1769"/>
      <c r="O6" s="1769"/>
      <c r="P6" s="1769"/>
      <c r="Q6" s="1775"/>
      <c r="R6" s="1775"/>
      <c r="S6" s="1775"/>
      <c r="T6" s="1775"/>
      <c r="U6" s="1810"/>
      <c r="V6" s="1775"/>
    </row>
    <row r="7" spans="1:22">
      <c r="A7" s="1808"/>
      <c r="C7" s="1769"/>
      <c r="D7" s="1769"/>
      <c r="E7" s="1769"/>
      <c r="F7" s="1769"/>
      <c r="G7" s="1769"/>
      <c r="H7" s="1769"/>
      <c r="I7" s="1769"/>
      <c r="J7" s="1769"/>
      <c r="K7" s="1769"/>
      <c r="L7" s="1769"/>
      <c r="M7" s="1769"/>
      <c r="N7" s="1769"/>
      <c r="O7" s="1769"/>
      <c r="P7" s="1769"/>
      <c r="Q7" s="1775"/>
      <c r="R7" s="1775"/>
      <c r="S7" s="1775"/>
      <c r="T7" s="1775"/>
      <c r="U7" s="1810"/>
      <c r="V7" s="1775"/>
    </row>
    <row r="8" spans="1:22">
      <c r="A8" s="1808"/>
      <c r="C8" s="1769"/>
      <c r="D8" s="1769"/>
      <c r="E8" s="1769"/>
      <c r="F8" s="1769"/>
      <c r="G8" s="1769"/>
      <c r="H8" s="1769"/>
      <c r="I8" s="1769"/>
      <c r="J8" s="1769"/>
      <c r="K8" s="1769"/>
      <c r="L8" s="1769"/>
      <c r="M8" s="1769"/>
      <c r="N8" s="1769"/>
      <c r="O8" s="1769"/>
      <c r="P8" s="1769"/>
      <c r="Q8" s="1775"/>
      <c r="R8" s="1775"/>
      <c r="S8" s="1775"/>
      <c r="T8" s="1775"/>
      <c r="U8" s="1810"/>
      <c r="V8" s="1775"/>
    </row>
    <row r="9" spans="1:22" ht="15" customHeight="1">
      <c r="C9" s="1769"/>
      <c r="D9" s="1769"/>
      <c r="E9" s="1769"/>
      <c r="F9" s="1769"/>
      <c r="G9" s="1769"/>
      <c r="H9" s="1769"/>
      <c r="I9" s="1769"/>
      <c r="J9" s="1769"/>
      <c r="K9" s="1769"/>
      <c r="L9" s="1769"/>
      <c r="M9" s="1769"/>
      <c r="N9" s="1769"/>
      <c r="O9" s="1769"/>
      <c r="P9" s="1769"/>
      <c r="Q9" s="1775"/>
      <c r="R9" s="1775"/>
      <c r="S9" s="1775"/>
      <c r="T9" s="1775"/>
      <c r="U9" s="1810"/>
      <c r="V9" s="1775"/>
    </row>
    <row r="10" spans="1:22">
      <c r="B10" s="1774"/>
      <c r="C10" s="1769"/>
      <c r="D10" s="1769"/>
      <c r="E10" s="1769"/>
      <c r="F10" s="1769"/>
      <c r="G10" s="1769"/>
      <c r="H10" s="1769"/>
      <c r="I10" s="1769"/>
      <c r="J10" s="1769"/>
      <c r="K10" s="1769"/>
      <c r="L10" s="1769"/>
      <c r="M10" s="1769"/>
      <c r="N10" s="1769"/>
      <c r="O10" s="1769"/>
      <c r="P10" s="1769"/>
      <c r="Q10" s="1775"/>
      <c r="R10" s="1775"/>
      <c r="S10" s="1775"/>
      <c r="T10" s="1775"/>
      <c r="U10" s="1810"/>
      <c r="V10" s="1775"/>
    </row>
    <row r="11" spans="1:22">
      <c r="B11" s="1774"/>
      <c r="C11" s="1769"/>
      <c r="D11" s="1769"/>
      <c r="E11" s="1769"/>
      <c r="F11" s="1769"/>
      <c r="G11" s="1769"/>
      <c r="H11" s="1769"/>
      <c r="I11" s="1769"/>
      <c r="J11" s="1769"/>
      <c r="K11" s="1769"/>
      <c r="L11" s="1769"/>
      <c r="M11" s="1769"/>
      <c r="N11" s="1769"/>
      <c r="O11" s="1769"/>
      <c r="P11" s="1769"/>
      <c r="Q11" s="1775"/>
      <c r="R11" s="1775"/>
      <c r="S11" s="1775"/>
      <c r="T11" s="1775"/>
      <c r="U11" s="1810"/>
      <c r="V11" s="1775"/>
    </row>
    <row r="12" spans="1:22">
      <c r="C12" s="1769"/>
      <c r="D12" s="1809" t="s">
        <v>91</v>
      </c>
      <c r="F12" s="1809" t="s">
        <v>92</v>
      </c>
      <c r="G12" s="1806"/>
      <c r="H12" s="1809" t="s">
        <v>93</v>
      </c>
      <c r="I12" s="1806"/>
      <c r="J12" s="1809" t="s">
        <v>94</v>
      </c>
      <c r="L12" s="1809" t="s">
        <v>95</v>
      </c>
      <c r="N12" s="1809" t="s">
        <v>10</v>
      </c>
      <c r="P12" s="1809" t="s">
        <v>9</v>
      </c>
      <c r="R12" s="1809" t="s">
        <v>1811</v>
      </c>
      <c r="T12" s="1809" t="s">
        <v>2343</v>
      </c>
      <c r="V12" s="1809" t="s">
        <v>2440</v>
      </c>
    </row>
    <row r="13" spans="1:22" s="1775" customFormat="1">
      <c r="A13" s="1768"/>
      <c r="B13" s="1808"/>
      <c r="C13" s="1769"/>
      <c r="D13" s="1774"/>
      <c r="E13" s="1774"/>
      <c r="F13" s="1774"/>
      <c r="G13" s="1774"/>
      <c r="H13" s="1768"/>
      <c r="I13" s="1768"/>
      <c r="J13" s="1768"/>
      <c r="K13" s="1768"/>
      <c r="L13" s="1768"/>
      <c r="M13" s="1768"/>
      <c r="N13" s="1768"/>
      <c r="O13" s="1768"/>
      <c r="P13" s="1806"/>
      <c r="Q13" s="1768"/>
      <c r="R13" s="1806"/>
      <c r="S13" s="1768"/>
      <c r="T13" s="1806"/>
    </row>
    <row r="14" spans="1:22" s="1775" customFormat="1">
      <c r="A14" s="1807" t="s">
        <v>2238</v>
      </c>
      <c r="C14" s="1769"/>
      <c r="D14" s="1774"/>
      <c r="E14" s="1774"/>
      <c r="F14" s="1774"/>
      <c r="G14" s="1774"/>
      <c r="H14" s="1768"/>
      <c r="I14" s="1768"/>
      <c r="J14" s="1768"/>
      <c r="K14" s="1768"/>
      <c r="L14" s="1768"/>
      <c r="M14" s="1768"/>
      <c r="N14" s="1768"/>
      <c r="O14" s="1768"/>
      <c r="P14" s="1806"/>
      <c r="Q14" s="1768"/>
      <c r="R14" s="1806"/>
      <c r="S14" s="1768"/>
      <c r="T14" s="1806"/>
    </row>
    <row r="15" spans="1:22" s="1775" customFormat="1" ht="27.75" customHeight="1">
      <c r="A15" s="1805" t="s">
        <v>2237</v>
      </c>
      <c r="B15" s="1768"/>
      <c r="C15" s="1769" t="s">
        <v>6</v>
      </c>
      <c r="D15" s="1804">
        <f>'SCH 20a'!E18</f>
        <v>3221</v>
      </c>
      <c r="E15" s="1804" t="s">
        <v>6</v>
      </c>
      <c r="F15" s="1804">
        <f>'SCH 20a'!G18</f>
        <v>3323</v>
      </c>
      <c r="G15" s="1804" t="s">
        <v>6</v>
      </c>
      <c r="H15" s="1804">
        <f>'SCH 20a'!I18</f>
        <v>3400</v>
      </c>
      <c r="I15" s="1804" t="s">
        <v>6</v>
      </c>
      <c r="J15" s="1804">
        <f>'SCH 20a'!K18</f>
        <v>3525</v>
      </c>
      <c r="K15" s="1804" t="s">
        <v>6</v>
      </c>
      <c r="L15" s="1804">
        <f>'SCH 20a'!M18</f>
        <v>3494</v>
      </c>
      <c r="M15" s="1804" t="s">
        <v>6</v>
      </c>
      <c r="N15" s="1804">
        <f>'SCH 20a'!O18</f>
        <v>3524</v>
      </c>
      <c r="O15" s="1804" t="s">
        <v>6</v>
      </c>
      <c r="P15" s="1804">
        <f>'SCH 20a'!Q18</f>
        <v>3191</v>
      </c>
      <c r="Q15" s="1804" t="s">
        <v>6</v>
      </c>
      <c r="R15" s="1804">
        <f>'SCH 20a'!S18</f>
        <v>3018</v>
      </c>
      <c r="S15" s="1804" t="s">
        <v>6</v>
      </c>
      <c r="T15" s="1804">
        <f>'SCH 20a'!U18</f>
        <v>2727</v>
      </c>
      <c r="U15" s="1804" t="s">
        <v>6</v>
      </c>
      <c r="V15" s="1804">
        <f>'SCH 20a'!W18</f>
        <v>2463</v>
      </c>
    </row>
    <row r="16" spans="1:22" s="1801" customFormat="1" ht="27" customHeight="1">
      <c r="A16" s="1803" t="s">
        <v>2236</v>
      </c>
      <c r="C16" s="1802" t="s">
        <v>6</v>
      </c>
      <c r="D16" s="1779">
        <f>'SCH 20a'!E23</f>
        <v>38</v>
      </c>
      <c r="E16" s="1779" t="s">
        <v>6</v>
      </c>
      <c r="F16" s="1779">
        <f>'SCH 20a'!G23</f>
        <v>19</v>
      </c>
      <c r="G16" s="1779" t="s">
        <v>6</v>
      </c>
      <c r="H16" s="1779">
        <f>'SCH 20a'!I23</f>
        <v>0</v>
      </c>
      <c r="I16" s="1779" t="s">
        <v>6</v>
      </c>
      <c r="J16" s="1779">
        <f>'SCH 20a'!K23</f>
        <v>0</v>
      </c>
      <c r="K16" s="1779" t="s">
        <v>6</v>
      </c>
      <c r="L16" s="1779">
        <f>'SCH 20a'!M23</f>
        <v>0</v>
      </c>
      <c r="M16" s="1779" t="s">
        <v>6</v>
      </c>
      <c r="N16" s="1779">
        <f>'SCH 20a'!O23</f>
        <v>0</v>
      </c>
      <c r="O16" s="1779" t="s">
        <v>6</v>
      </c>
      <c r="P16" s="1779">
        <f>'SCH 20a'!Q23</f>
        <v>0</v>
      </c>
      <c r="Q16" s="1779" t="s">
        <v>6</v>
      </c>
      <c r="R16" s="1779">
        <f>'SCH 20a'!S23</f>
        <v>0</v>
      </c>
      <c r="S16" s="1779" t="s">
        <v>6</v>
      </c>
      <c r="T16" s="1779">
        <f>'SCH 20a'!U23</f>
        <v>0</v>
      </c>
      <c r="U16" s="1779" t="s">
        <v>6</v>
      </c>
      <c r="V16" s="1779">
        <f>'SCH 20a'!W23</f>
        <v>0</v>
      </c>
    </row>
    <row r="17" spans="1:24" s="1796" customFormat="1" ht="27.75" customHeight="1">
      <c r="A17" s="1768" t="s">
        <v>2235</v>
      </c>
      <c r="C17" s="1795" t="s">
        <v>6</v>
      </c>
      <c r="D17" s="1798"/>
      <c r="E17" s="1798"/>
      <c r="F17" s="1798"/>
      <c r="G17" s="1798"/>
      <c r="H17" s="1798"/>
      <c r="I17" s="1798"/>
      <c r="J17" s="1798"/>
      <c r="K17" s="1798"/>
      <c r="L17" s="1798"/>
      <c r="M17" s="1800"/>
      <c r="N17" s="1798"/>
      <c r="O17" s="1800"/>
      <c r="P17" s="1798"/>
      <c r="Q17" s="1800"/>
      <c r="R17" s="1798"/>
      <c r="S17" s="1800"/>
      <c r="T17" s="1798"/>
      <c r="U17" s="1799"/>
      <c r="V17" s="1798"/>
    </row>
    <row r="18" spans="1:24" s="1796" customFormat="1" ht="27.75" customHeight="1">
      <c r="A18" s="1768" t="s">
        <v>2234</v>
      </c>
      <c r="C18" s="1795" t="s">
        <v>6</v>
      </c>
      <c r="D18" s="1797">
        <f>'SCH 20a'!E29</f>
        <v>41145</v>
      </c>
      <c r="E18" s="1785" t="s">
        <v>6</v>
      </c>
      <c r="F18" s="1797">
        <f>'SCH 20a'!G29</f>
        <v>43636</v>
      </c>
      <c r="G18" s="1785" t="s">
        <v>6</v>
      </c>
      <c r="H18" s="1797">
        <f>'SCH 20a'!I29</f>
        <v>46923</v>
      </c>
      <c r="I18" s="1785" t="s">
        <v>6</v>
      </c>
      <c r="J18" s="1797">
        <f>'SCH 20a'!K29</f>
        <v>48091</v>
      </c>
      <c r="K18" s="1785" t="s">
        <v>6</v>
      </c>
      <c r="L18" s="1797">
        <f>'SCH 20a'!M29</f>
        <v>49279</v>
      </c>
      <c r="M18" s="1785" t="s">
        <v>6</v>
      </c>
      <c r="N18" s="1797">
        <f>'SCH 20a'!O29</f>
        <v>49011</v>
      </c>
      <c r="O18" s="1785" t="s">
        <v>6</v>
      </c>
      <c r="P18" s="1797">
        <f>'SCH 20a'!Q29</f>
        <v>49268</v>
      </c>
      <c r="Q18" s="1785" t="s">
        <v>6</v>
      </c>
      <c r="R18" s="1797">
        <f>'SCH 20a'!S29</f>
        <v>48849</v>
      </c>
      <c r="S18" s="1785" t="s">
        <v>6</v>
      </c>
      <c r="T18" s="1797">
        <f>'SCH 20a'!U29</f>
        <v>47502</v>
      </c>
      <c r="U18" s="1785" t="s">
        <v>6</v>
      </c>
      <c r="V18" s="1797">
        <f>'SCH 20a'!W29</f>
        <v>47159</v>
      </c>
    </row>
    <row r="19" spans="1:24" s="1793" customFormat="1" ht="27.75" customHeight="1">
      <c r="B19" s="1773" t="s">
        <v>2233</v>
      </c>
      <c r="C19" s="1795" t="s">
        <v>6</v>
      </c>
      <c r="D19" s="1781">
        <f>ROUND(SUM(D15:D18),0)</f>
        <v>44404</v>
      </c>
      <c r="E19" s="1781"/>
      <c r="F19" s="1781">
        <f>ROUND(SUM(F15:F18),0)</f>
        <v>46978</v>
      </c>
      <c r="G19" s="1781"/>
      <c r="H19" s="1781">
        <f>ROUND(SUM(H15:H18),0)</f>
        <v>50323</v>
      </c>
      <c r="I19" s="1781"/>
      <c r="J19" s="1781">
        <f>ROUND(SUM(J15:J18),0)</f>
        <v>51616</v>
      </c>
      <c r="K19" s="1781"/>
      <c r="L19" s="1781">
        <f>ROUND(SUM(L15:L18),0)</f>
        <v>52773</v>
      </c>
      <c r="M19" s="1781"/>
      <c r="N19" s="1781">
        <f>ROUND(SUM(N15:N18),0)</f>
        <v>52535</v>
      </c>
      <c r="O19" s="1794"/>
      <c r="P19" s="1781">
        <f>ROUND(SUM(P15:P18),0)</f>
        <v>52459</v>
      </c>
      <c r="Q19" s="1794"/>
      <c r="R19" s="1781">
        <f>ROUND(SUM(R15:R18),0)</f>
        <v>51867</v>
      </c>
      <c r="S19" s="1794"/>
      <c r="T19" s="1781">
        <f>ROUND(SUM(T15:T18),0)</f>
        <v>50229</v>
      </c>
      <c r="U19" s="1781"/>
      <c r="V19" s="1781">
        <f>ROUND(SUM(V15:V18),0)</f>
        <v>49622</v>
      </c>
    </row>
    <row r="20" spans="1:24" ht="20.25" customHeight="1">
      <c r="C20" s="1775"/>
      <c r="F20" s="1792"/>
      <c r="H20" s="1792"/>
      <c r="J20" s="1792"/>
      <c r="L20" s="1792"/>
      <c r="N20" s="1792"/>
      <c r="P20" s="1792"/>
      <c r="R20" s="1791"/>
      <c r="T20" s="1791"/>
    </row>
    <row r="21" spans="1:24" ht="20.25" customHeight="1">
      <c r="A21" s="1780" t="s">
        <v>2232</v>
      </c>
      <c r="C21" s="1775"/>
      <c r="F21" s="1792"/>
      <c r="H21" s="1792"/>
      <c r="J21" s="1792"/>
      <c r="L21" s="1792"/>
      <c r="N21" s="1792"/>
      <c r="P21" s="1792"/>
      <c r="R21" s="1791"/>
      <c r="T21" s="1791"/>
    </row>
    <row r="22" spans="1:24" ht="27" customHeight="1">
      <c r="A22" s="1768" t="s">
        <v>2231</v>
      </c>
      <c r="C22" s="1768" t="s">
        <v>6</v>
      </c>
      <c r="D22" s="1790">
        <f>'SCH 20b'!F24</f>
        <v>3870</v>
      </c>
      <c r="E22" s="1790" t="s">
        <v>6</v>
      </c>
      <c r="F22" s="1790">
        <f>'SCH 20b'!H24</f>
        <v>3588</v>
      </c>
      <c r="G22" s="1790" t="s">
        <v>6</v>
      </c>
      <c r="H22" s="1790">
        <f>'SCH 20b'!J24</f>
        <v>3257</v>
      </c>
      <c r="I22" s="1790" t="s">
        <v>6</v>
      </c>
      <c r="J22" s="1790">
        <f>'SCH 20b'!L24</f>
        <v>3012</v>
      </c>
      <c r="K22" s="1790" t="s">
        <v>6</v>
      </c>
      <c r="L22" s="1790">
        <f>'SCH 20b'!N24</f>
        <v>2690</v>
      </c>
      <c r="M22" s="1790" t="s">
        <v>6</v>
      </c>
      <c r="N22" s="1790">
        <f>'SCH 20b'!P24</f>
        <v>2411</v>
      </c>
      <c r="O22" s="1790" t="s">
        <v>6</v>
      </c>
      <c r="P22" s="1790">
        <f>'SCH 20b'!R24</f>
        <v>2054</v>
      </c>
      <c r="Q22" s="1790" t="s">
        <v>6</v>
      </c>
      <c r="R22" s="1790">
        <f>'SCH 20b'!T24</f>
        <v>1745</v>
      </c>
      <c r="S22" s="1790" t="s">
        <v>6</v>
      </c>
      <c r="T22" s="1790">
        <f>'SCH 20b'!V24</f>
        <v>1378</v>
      </c>
      <c r="U22" s="1790" t="s">
        <v>6</v>
      </c>
      <c r="V22" s="1790">
        <f>'SCH 20b'!X24</f>
        <v>660</v>
      </c>
    </row>
    <row r="23" spans="1:24" s="1783" customFormat="1" ht="27" customHeight="1">
      <c r="A23" s="1783" t="s">
        <v>2230</v>
      </c>
      <c r="C23" s="1783" t="s">
        <v>6</v>
      </c>
      <c r="D23" s="1789">
        <f>'SCH 20b'!F29</f>
        <v>464</v>
      </c>
      <c r="E23" s="1789" t="s">
        <v>6</v>
      </c>
      <c r="F23" s="1789">
        <f>'SCH 20b'!H29</f>
        <v>442</v>
      </c>
      <c r="G23" s="1789" t="s">
        <v>6</v>
      </c>
      <c r="H23" s="1789">
        <f>'SCH 20b'!J29</f>
        <v>419</v>
      </c>
      <c r="I23" s="1789" t="s">
        <v>6</v>
      </c>
      <c r="J23" s="1789">
        <f>'SCH 20b'!L29</f>
        <v>396</v>
      </c>
      <c r="K23" s="1789" t="s">
        <v>6</v>
      </c>
      <c r="L23" s="1789">
        <f>'SCH 20b'!N29</f>
        <v>368</v>
      </c>
      <c r="M23" s="1789" t="s">
        <v>6</v>
      </c>
      <c r="N23" s="1789">
        <f>'SCH 20b'!P29</f>
        <v>294</v>
      </c>
      <c r="O23" s="1789" t="s">
        <v>6</v>
      </c>
      <c r="P23" s="1789">
        <f>'SCH 20b'!R29</f>
        <v>281</v>
      </c>
      <c r="Q23" s="1789" t="s">
        <v>6</v>
      </c>
      <c r="R23" s="1789">
        <f>'SCH 20b'!T29</f>
        <v>263</v>
      </c>
      <c r="S23" s="1789" t="s">
        <v>6</v>
      </c>
      <c r="T23" s="1789">
        <f>'SCH 20b'!V29</f>
        <v>234</v>
      </c>
      <c r="U23" s="1789" t="s">
        <v>6</v>
      </c>
      <c r="V23" s="1789">
        <f>'SCH 20b'!X29</f>
        <v>203</v>
      </c>
    </row>
    <row r="24" spans="1:24" ht="27" customHeight="1">
      <c r="A24" s="1768" t="s">
        <v>2229</v>
      </c>
      <c r="C24" s="1768" t="s">
        <v>6</v>
      </c>
      <c r="D24" s="1788">
        <f>'SCH 20b'!F34</f>
        <v>2407</v>
      </c>
      <c r="E24" s="1785" t="s">
        <v>6</v>
      </c>
      <c r="F24" s="1788">
        <f>'SCH 20b'!H34</f>
        <v>2355</v>
      </c>
      <c r="G24" s="1785" t="s">
        <v>6</v>
      </c>
      <c r="H24" s="1788">
        <f>'SCH 20b'!J34</f>
        <v>2302</v>
      </c>
      <c r="I24" s="1785" t="s">
        <v>6</v>
      </c>
      <c r="J24" s="1788">
        <f>'SCH 20b'!L34</f>
        <v>2246</v>
      </c>
      <c r="K24" s="1785" t="s">
        <v>6</v>
      </c>
      <c r="L24" s="1788">
        <f>'SCH 20b'!N34</f>
        <v>2188</v>
      </c>
      <c r="M24" s="1785" t="s">
        <v>6</v>
      </c>
      <c r="N24" s="1788">
        <f>'SCH 20b'!P34</f>
        <v>2127</v>
      </c>
      <c r="O24" s="1785" t="s">
        <v>6</v>
      </c>
      <c r="P24" s="1788">
        <f>'SCH 20b'!R34</f>
        <v>2063</v>
      </c>
      <c r="Q24" s="1785" t="s">
        <v>6</v>
      </c>
      <c r="R24" s="1788">
        <f>'SCH 20b'!T34</f>
        <v>1996</v>
      </c>
      <c r="S24" s="1785" t="s">
        <v>6</v>
      </c>
      <c r="T24" s="1788">
        <f>'SCH 20b'!V34</f>
        <v>1961</v>
      </c>
      <c r="U24" s="1785" t="s">
        <v>6</v>
      </c>
      <c r="V24" s="1788">
        <f>'SCH 20b'!X34</f>
        <v>1884</v>
      </c>
    </row>
    <row r="25" spans="1:24" ht="27" customHeight="1">
      <c r="A25" s="1768" t="s">
        <v>2324</v>
      </c>
      <c r="D25" s="1779">
        <f>'SCH 20b'!F39</f>
        <v>0</v>
      </c>
      <c r="E25" s="1779"/>
      <c r="F25" s="1779">
        <f>'SCH 20b'!H39</f>
        <v>0</v>
      </c>
      <c r="G25" s="1779"/>
      <c r="H25" s="1779">
        <f>'SCH 20b'!J39</f>
        <v>0</v>
      </c>
      <c r="I25" s="1779"/>
      <c r="J25" s="1779">
        <f>'SCH 20b'!L39</f>
        <v>0</v>
      </c>
      <c r="K25" s="1779"/>
      <c r="L25" s="1779">
        <f>'SCH 20b'!N39</f>
        <v>0</v>
      </c>
      <c r="M25" s="1779"/>
      <c r="N25" s="1779">
        <f>'SCH 20b'!P39</f>
        <v>0</v>
      </c>
      <c r="O25" s="1779"/>
      <c r="P25" s="1779">
        <f>'SCH 20b'!R39</f>
        <v>226</v>
      </c>
      <c r="Q25" s="1779"/>
      <c r="R25" s="1779">
        <f>'SCH 20b'!T39</f>
        <v>204</v>
      </c>
      <c r="S25" s="1785"/>
      <c r="T25" s="1788">
        <f>'SCH 20b'!V39</f>
        <v>181</v>
      </c>
      <c r="U25" s="1788"/>
      <c r="V25" s="1788">
        <f>'SCH 20b'!X39</f>
        <v>157</v>
      </c>
    </row>
    <row r="26" spans="1:24" ht="27" customHeight="1">
      <c r="A26" s="1768" t="s">
        <v>2325</v>
      </c>
      <c r="C26" s="1768" t="s">
        <v>6</v>
      </c>
      <c r="D26" s="1779">
        <f>'SCH 20b'!F44</f>
        <v>0</v>
      </c>
      <c r="E26" s="1779" t="s">
        <v>6</v>
      </c>
      <c r="F26" s="1779">
        <f>'SCH 20b'!H44</f>
        <v>0</v>
      </c>
      <c r="G26" s="1779" t="s">
        <v>6</v>
      </c>
      <c r="H26" s="1779">
        <f>'SCH 20b'!J44</f>
        <v>0</v>
      </c>
      <c r="I26" s="1779" t="s">
        <v>6</v>
      </c>
      <c r="J26" s="1779">
        <f>'SCH 20b'!L44</f>
        <v>0</v>
      </c>
      <c r="K26" s="1779" t="s">
        <v>6</v>
      </c>
      <c r="L26" s="1779">
        <f>'SCH 20b'!N44</f>
        <v>0</v>
      </c>
      <c r="M26" s="1779" t="s">
        <v>6</v>
      </c>
      <c r="N26" s="1779">
        <f>'SCH 20b'!P44</f>
        <v>0</v>
      </c>
      <c r="O26" s="1779" t="s">
        <v>6</v>
      </c>
      <c r="P26" s="1779">
        <f>'SCH 20b'!R44</f>
        <v>440</v>
      </c>
      <c r="Q26" s="1779" t="s">
        <v>6</v>
      </c>
      <c r="R26" s="1779">
        <f>'SCH 20b'!T44</f>
        <v>437</v>
      </c>
      <c r="S26" s="1779" t="s">
        <v>6</v>
      </c>
      <c r="T26" s="1779">
        <f>'SCH 20b'!V44</f>
        <v>985</v>
      </c>
      <c r="U26" s="1779" t="s">
        <v>6</v>
      </c>
      <c r="V26" s="1779">
        <f>'SCH 20b'!X44</f>
        <v>956</v>
      </c>
    </row>
    <row r="27" spans="1:24" s="1783" customFormat="1" ht="27.75" customHeight="1">
      <c r="A27" s="1783" t="s">
        <v>2572</v>
      </c>
      <c r="C27" s="1783" t="s">
        <v>6</v>
      </c>
      <c r="D27" s="1784">
        <f>'SCH 20b'!F49</f>
        <v>1300</v>
      </c>
      <c r="E27" s="1787"/>
      <c r="F27" s="1784">
        <f>'SCH 20b'!H49</f>
        <v>3651</v>
      </c>
      <c r="G27" s="1787"/>
      <c r="H27" s="1784">
        <f>'SCH 20b'!J49</f>
        <v>4221</v>
      </c>
      <c r="I27" s="1787"/>
      <c r="J27" s="1784">
        <f>'SCH 20b'!L49</f>
        <v>4430</v>
      </c>
      <c r="K27" s="1785"/>
      <c r="L27" s="1784">
        <f>'SCH 20b'!N49</f>
        <v>5309</v>
      </c>
      <c r="M27" s="1786"/>
      <c r="N27" s="1784">
        <f>'SCH 20b'!P49</f>
        <v>6149</v>
      </c>
      <c r="O27" s="1786"/>
      <c r="P27" s="1784">
        <f>'SCH 20b'!R49</f>
        <v>6052</v>
      </c>
      <c r="Q27" s="1786"/>
      <c r="R27" s="1784">
        <f>'SCH 20b'!T49</f>
        <v>6676</v>
      </c>
      <c r="S27" s="1785"/>
      <c r="T27" s="1784">
        <f>'SCH 20b'!V49</f>
        <v>8044</v>
      </c>
      <c r="U27" s="1785"/>
      <c r="V27" s="1784">
        <f>'SCH 20b'!X49</f>
        <v>7882</v>
      </c>
    </row>
    <row r="28" spans="1:24" s="1769" customFormat="1" ht="27" customHeight="1">
      <c r="A28" s="1774"/>
      <c r="B28" s="1773" t="s">
        <v>2228</v>
      </c>
      <c r="C28" s="1769" t="s">
        <v>6</v>
      </c>
      <c r="D28" s="1781">
        <f>ROUND(SUM(D19:D27),0)</f>
        <v>52445</v>
      </c>
      <c r="E28" s="1781"/>
      <c r="F28" s="1781">
        <f>ROUND(SUM(F19:F27),0)</f>
        <v>57014</v>
      </c>
      <c r="G28" s="1781"/>
      <c r="H28" s="1781">
        <f>ROUND(SUM(H19:H27),0)</f>
        <v>60522</v>
      </c>
      <c r="I28" s="1781"/>
      <c r="J28" s="1781">
        <f>ROUND(SUM(J19:J27),0)</f>
        <v>61700</v>
      </c>
      <c r="K28" s="1781"/>
      <c r="L28" s="1781">
        <f>ROUND(SUM(L19:L27),0)</f>
        <v>63328</v>
      </c>
      <c r="M28" s="1781"/>
      <c r="N28" s="1781">
        <f>ROUND(SUM(N19:N27),0)</f>
        <v>63516</v>
      </c>
      <c r="O28" s="1781"/>
      <c r="P28" s="1781">
        <f>ROUND(SUM(P19:P27),0)</f>
        <v>63575</v>
      </c>
      <c r="Q28" s="1781"/>
      <c r="R28" s="1781">
        <f>ROUND(SUM(R19:R27),0)</f>
        <v>63188</v>
      </c>
      <c r="S28" s="1781"/>
      <c r="T28" s="1781">
        <f>ROUND(SUM(T19:T27),0)</f>
        <v>63012</v>
      </c>
      <c r="U28" s="1782"/>
      <c r="V28" s="1781">
        <f>ROUND(SUM(V19:V27),0)</f>
        <v>61364</v>
      </c>
    </row>
    <row r="29" spans="1:24" ht="20.25" customHeight="1"/>
    <row r="30" spans="1:24" ht="20.25" customHeight="1">
      <c r="A30" s="1780" t="s">
        <v>2227</v>
      </c>
    </row>
    <row r="31" spans="1:24" s="1775" customFormat="1" ht="27.75" customHeight="1">
      <c r="A31" s="1768" t="s">
        <v>2226</v>
      </c>
      <c r="B31" s="1768"/>
      <c r="C31" s="1775" t="s">
        <v>6</v>
      </c>
      <c r="D31" s="1779">
        <f>'SCH 20c'!F24</f>
        <v>50</v>
      </c>
      <c r="E31" s="1779" t="s">
        <v>6</v>
      </c>
      <c r="F31" s="1779">
        <f>'SCH 20c'!H24</f>
        <v>40</v>
      </c>
      <c r="G31" s="1779" t="s">
        <v>6</v>
      </c>
      <c r="H31" s="1779">
        <f>'SCH 20c'!J24</f>
        <v>30</v>
      </c>
      <c r="I31" s="1779" t="s">
        <v>6</v>
      </c>
      <c r="J31" s="1779">
        <f>'SCH 20c'!L24</f>
        <v>26</v>
      </c>
      <c r="K31" s="1779" t="s">
        <v>6</v>
      </c>
      <c r="L31" s="1779">
        <f>'SCH 20c'!N24</f>
        <v>20</v>
      </c>
      <c r="M31" s="1779" t="s">
        <v>6</v>
      </c>
      <c r="N31" s="1779">
        <f>'SCH 20c'!P24</f>
        <v>12</v>
      </c>
      <c r="O31" s="1779" t="s">
        <v>6</v>
      </c>
      <c r="P31" s="1779">
        <f>'SCH 20c'!R24</f>
        <v>7</v>
      </c>
      <c r="Q31" s="1779" t="s">
        <v>6</v>
      </c>
      <c r="R31" s="1779">
        <f>'SCH 20c'!T24</f>
        <v>2</v>
      </c>
      <c r="S31" s="1779" t="s">
        <v>6</v>
      </c>
      <c r="T31" s="1779">
        <f>'SCH 20c'!V24</f>
        <v>2</v>
      </c>
      <c r="U31" s="1779" t="s">
        <v>6</v>
      </c>
      <c r="V31" s="1779">
        <f>'SCH 20c'!X24</f>
        <v>1</v>
      </c>
      <c r="W31" s="1768"/>
      <c r="X31" s="1768"/>
    </row>
    <row r="32" spans="1:24" s="1775" customFormat="1" ht="27.75" customHeight="1">
      <c r="A32" s="1768" t="s">
        <v>2395</v>
      </c>
      <c r="B32" s="1768"/>
      <c r="C32" s="1775" t="s">
        <v>6</v>
      </c>
      <c r="D32" s="1779">
        <f>'SCH 20c'!F29</f>
        <v>713</v>
      </c>
      <c r="E32" s="1779" t="s">
        <v>6</v>
      </c>
      <c r="F32" s="1779">
        <f>'SCH 20c'!H29</f>
        <v>682</v>
      </c>
      <c r="G32" s="1779" t="s">
        <v>6</v>
      </c>
      <c r="H32" s="1779">
        <f>'SCH 20c'!J29</f>
        <v>637</v>
      </c>
      <c r="I32" s="1779" t="s">
        <v>6</v>
      </c>
      <c r="J32" s="1779">
        <f>'SCH 20c'!L29</f>
        <v>586</v>
      </c>
      <c r="K32" s="1779" t="s">
        <v>6</v>
      </c>
      <c r="L32" s="1779">
        <f>'SCH 20c'!N29</f>
        <v>503</v>
      </c>
      <c r="M32" s="1779" t="s">
        <v>6</v>
      </c>
      <c r="N32" s="1779">
        <f>'SCH 20c'!P29</f>
        <v>422</v>
      </c>
      <c r="O32" s="1779" t="s">
        <v>6</v>
      </c>
      <c r="P32" s="1779">
        <f>'SCH 20c'!R29</f>
        <v>126</v>
      </c>
      <c r="Q32" s="1779" t="s">
        <v>6</v>
      </c>
      <c r="R32" s="1779">
        <f>'SCH 20c'!T29</f>
        <v>100</v>
      </c>
      <c r="S32" s="1779" t="s">
        <v>6</v>
      </c>
      <c r="T32" s="1779">
        <f>'SCH 20c'!V29</f>
        <v>76</v>
      </c>
      <c r="U32" s="1779" t="s">
        <v>6</v>
      </c>
      <c r="V32" s="1779">
        <f>'SCH 20c'!X29</f>
        <v>63</v>
      </c>
    </row>
    <row r="33" spans="1:22" s="1775" customFormat="1" ht="27" customHeight="1">
      <c r="A33" s="1768" t="s">
        <v>2225</v>
      </c>
      <c r="B33" s="1768"/>
      <c r="C33" s="1775" t="s">
        <v>6</v>
      </c>
      <c r="D33" s="1776">
        <f>'SCH 20c'!F34</f>
        <v>37</v>
      </c>
      <c r="E33" s="1779"/>
      <c r="F33" s="1776">
        <f>'SCH 20c'!H34</f>
        <v>33</v>
      </c>
      <c r="G33" s="1779"/>
      <c r="H33" s="1776">
        <f>'SCH 20c'!J34</f>
        <v>28</v>
      </c>
      <c r="I33" s="1779"/>
      <c r="J33" s="1776">
        <f>'SCH 20c'!L34</f>
        <v>23</v>
      </c>
      <c r="K33" s="1779"/>
      <c r="L33" s="1776">
        <f>'SCH 20c'!N34</f>
        <v>19</v>
      </c>
      <c r="M33" s="1778"/>
      <c r="N33" s="1776">
        <f>'SCH 20c'!P34</f>
        <v>15</v>
      </c>
      <c r="O33" s="1778"/>
      <c r="P33" s="1776">
        <f>'SCH 20c'!R34</f>
        <v>12</v>
      </c>
      <c r="Q33" s="1778"/>
      <c r="R33" s="1776">
        <f>'SCH 20c'!T34</f>
        <v>9</v>
      </c>
      <c r="S33" s="1777"/>
      <c r="T33" s="1776">
        <f>'SCH 20c'!V34</f>
        <v>6</v>
      </c>
      <c r="U33" s="1777"/>
      <c r="V33" s="1776">
        <f>'SCH 20c'!X34</f>
        <v>3</v>
      </c>
    </row>
    <row r="34" spans="1:22" s="1769" customFormat="1" ht="27.75" customHeight="1" thickBot="1">
      <c r="A34" s="1774"/>
      <c r="B34" s="1773" t="s">
        <v>2224</v>
      </c>
      <c r="C34" s="1769" t="s">
        <v>6</v>
      </c>
      <c r="D34" s="1770">
        <f>ROUND(SUM(D28:D33),0)</f>
        <v>53245</v>
      </c>
      <c r="E34" s="1772"/>
      <c r="F34" s="1770">
        <f>ROUND(SUM(F28:F33),0)</f>
        <v>57769</v>
      </c>
      <c r="G34" s="1772"/>
      <c r="H34" s="1770">
        <f>ROUND(SUM(H28:H33),0)</f>
        <v>61217</v>
      </c>
      <c r="I34" s="1772"/>
      <c r="J34" s="1770">
        <f>ROUND(SUM(J28:J33),0)</f>
        <v>62335</v>
      </c>
      <c r="K34" s="1772"/>
      <c r="L34" s="1770">
        <f>ROUND(SUM(L28:L33),0)</f>
        <v>63870</v>
      </c>
      <c r="M34" s="1772"/>
      <c r="N34" s="1770">
        <f>ROUND(SUM(N28:N33),0)</f>
        <v>63965</v>
      </c>
      <c r="O34" s="1772"/>
      <c r="P34" s="1770">
        <f>ROUND(SUM(P28:P33),0)</f>
        <v>63720</v>
      </c>
      <c r="Q34" s="1772"/>
      <c r="R34" s="1770">
        <f>ROUND(SUM(R28:R33),0)</f>
        <v>63299</v>
      </c>
      <c r="S34" s="1772"/>
      <c r="T34" s="1770">
        <f>ROUND(SUM(T28:T33),0)</f>
        <v>63096</v>
      </c>
      <c r="U34" s="1771"/>
      <c r="V34" s="1770">
        <f>ROUND(SUM(V28:V33),0)</f>
        <v>61431</v>
      </c>
    </row>
    <row r="35" spans="1:22" ht="18" thickTop="1"/>
    <row r="36" spans="1:22">
      <c r="A36" s="1879"/>
      <c r="B36" s="1879"/>
      <c r="C36" s="1815"/>
    </row>
  </sheetData>
  <mergeCells count="1">
    <mergeCell ref="T4:V4"/>
  </mergeCells>
  <printOptions horizontalCentered="1" verticalCentered="1"/>
  <pageMargins left="0.55000000000000004" right="0.5" top="1" bottom="0.25" header="0.5" footer="0.25"/>
  <pageSetup scale="60" orientation="landscape" r:id="rId1"/>
  <headerFooter scaleWithDoc="0">
    <oddFooter xml:space="preserve">&amp;R&amp;8 102&amp;12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4"/>
  <sheetViews>
    <sheetView showGridLines="0" zoomScale="70" zoomScaleNormal="70" zoomScaleSheetLayoutView="62" workbookViewId="0"/>
  </sheetViews>
  <sheetFormatPr defaultColWidth="9.6328125" defaultRowHeight="15"/>
  <cols>
    <col min="1" max="1" width="3.453125" style="1775" customWidth="1"/>
    <col min="2" max="2" width="12.1796875" style="1775" customWidth="1"/>
    <col min="3" max="3" width="16.453125" style="1775" customWidth="1"/>
    <col min="4" max="4" width="1.1796875" style="1775" customWidth="1"/>
    <col min="5" max="5" width="11.1796875" style="1775" bestFit="1" customWidth="1"/>
    <col min="6" max="6" width="1.6328125" style="1775" customWidth="1"/>
    <col min="7" max="7" width="10.36328125" style="1775" customWidth="1"/>
    <col min="8" max="8" width="1.6328125" style="1775" customWidth="1"/>
    <col min="9" max="9" width="10.90625" style="1775" customWidth="1"/>
    <col min="10" max="10" width="1.6328125" style="1775" customWidth="1"/>
    <col min="11" max="11" width="11.81640625" style="1775" customWidth="1"/>
    <col min="12" max="12" width="1.6328125" style="1775" customWidth="1"/>
    <col min="13" max="13" width="11.08984375" style="1775" customWidth="1"/>
    <col min="14" max="14" width="1.6328125" style="1775" customWidth="1"/>
    <col min="15" max="15" width="10.90625" style="1775" customWidth="1"/>
    <col min="16" max="16" width="1.81640625" style="1775" customWidth="1"/>
    <col min="17" max="17" width="10.36328125" style="1775" customWidth="1"/>
    <col min="18" max="18" width="1.6328125" style="1775" customWidth="1"/>
    <col min="19" max="19" width="10.90625" style="1775" customWidth="1"/>
    <col min="20" max="20" width="1.6328125" style="1775" customWidth="1"/>
    <col min="21" max="21" width="11.1796875" style="1775" customWidth="1"/>
    <col min="22" max="22" width="1.6328125" style="1775" customWidth="1"/>
    <col min="23" max="23" width="11.08984375" style="1775" customWidth="1"/>
    <col min="24" max="24" width="4.453125" style="1775" bestFit="1" customWidth="1"/>
    <col min="25" max="25" width="9.6328125" style="1775" customWidth="1"/>
    <col min="26" max="16384" width="9.6328125" style="1775"/>
  </cols>
  <sheetData>
    <row r="1" spans="1:39">
      <c r="A1" s="1472" t="s">
        <v>1343</v>
      </c>
    </row>
    <row r="3" spans="1:39" ht="17.399999999999999">
      <c r="A3" s="1774" t="s">
        <v>0</v>
      </c>
      <c r="B3" s="1768"/>
      <c r="C3" s="1774"/>
      <c r="D3" s="1774"/>
      <c r="E3" s="1774"/>
      <c r="F3" s="1774"/>
      <c r="G3" s="1774"/>
      <c r="H3" s="1774"/>
      <c r="I3" s="1774"/>
      <c r="J3" s="1774"/>
      <c r="K3" s="1774"/>
      <c r="L3" s="1769"/>
      <c r="M3" s="1769"/>
      <c r="N3" s="1769"/>
      <c r="O3" s="1769"/>
      <c r="P3" s="1769"/>
      <c r="Q3" s="1769"/>
      <c r="R3" s="1810"/>
      <c r="S3" s="1810"/>
      <c r="T3" s="1810"/>
      <c r="U3" s="1810"/>
      <c r="V3" s="1810"/>
    </row>
    <row r="4" spans="1:39" ht="17.399999999999999">
      <c r="A4" s="1808" t="s">
        <v>2250</v>
      </c>
      <c r="B4" s="1768"/>
      <c r="C4" s="1774"/>
      <c r="D4" s="1774"/>
      <c r="E4" s="1774"/>
      <c r="F4" s="1774"/>
      <c r="G4" s="1774"/>
      <c r="H4" s="1774"/>
      <c r="I4" s="1774"/>
      <c r="J4" s="1774"/>
      <c r="K4" s="1774"/>
      <c r="L4" s="1769"/>
      <c r="M4" s="1774"/>
      <c r="N4" s="1769"/>
      <c r="P4" s="1769"/>
      <c r="Q4" s="1812"/>
      <c r="R4" s="1813"/>
      <c r="S4" s="1813"/>
      <c r="T4" s="1812"/>
      <c r="U4" s="2344" t="s">
        <v>2468</v>
      </c>
      <c r="V4" s="2345"/>
      <c r="W4" s="2345"/>
    </row>
    <row r="5" spans="1:39" ht="17.399999999999999">
      <c r="A5" s="1808" t="s">
        <v>2443</v>
      </c>
      <c r="B5" s="1768"/>
      <c r="C5" s="1774"/>
      <c r="D5" s="1774"/>
      <c r="E5" s="1774"/>
      <c r="F5" s="1774"/>
      <c r="G5" s="1774"/>
      <c r="H5" s="1774"/>
      <c r="I5" s="1774"/>
      <c r="J5" s="1774"/>
      <c r="K5" s="1774"/>
      <c r="L5" s="1769"/>
      <c r="M5" s="1769"/>
      <c r="N5" s="1769"/>
      <c r="O5" s="1769"/>
      <c r="P5" s="1769"/>
      <c r="Q5" s="1769"/>
      <c r="U5" s="2346"/>
      <c r="V5" s="2347"/>
      <c r="W5" s="2347"/>
      <c r="Z5" s="1815"/>
      <c r="AA5" s="1815"/>
      <c r="AB5" s="1815"/>
      <c r="AC5" s="1815"/>
      <c r="AD5" s="1815"/>
      <c r="AE5" s="1815"/>
      <c r="AF5" s="1815"/>
      <c r="AG5" s="1815"/>
      <c r="AH5" s="1815"/>
      <c r="AI5" s="1815"/>
      <c r="AJ5" s="1815"/>
      <c r="AK5" s="1815"/>
      <c r="AL5" s="1815"/>
      <c r="AM5" s="1815"/>
    </row>
    <row r="6" spans="1:39" ht="15.6">
      <c r="A6" s="1811"/>
      <c r="B6" s="1769"/>
      <c r="C6" s="1817"/>
      <c r="D6" s="1817"/>
      <c r="E6" s="1817"/>
      <c r="F6" s="1817"/>
      <c r="G6" s="1817"/>
      <c r="H6" s="1817"/>
      <c r="I6" s="1817"/>
      <c r="J6" s="1817"/>
      <c r="K6" s="1817"/>
      <c r="L6" s="1817"/>
      <c r="M6" s="1817"/>
      <c r="N6" s="1817"/>
      <c r="O6" s="1817"/>
      <c r="P6" s="1817"/>
      <c r="Q6" s="1817"/>
      <c r="R6" s="1815"/>
      <c r="S6" s="1815"/>
      <c r="T6" s="1815"/>
      <c r="U6" s="1815"/>
      <c r="V6" s="1810"/>
      <c r="Z6" s="1815"/>
      <c r="AA6" s="1815"/>
      <c r="AB6" s="1815"/>
      <c r="AC6" s="1815"/>
      <c r="AD6" s="1815"/>
      <c r="AE6" s="1815"/>
      <c r="AF6" s="1815"/>
      <c r="AG6" s="1815"/>
      <c r="AH6" s="1815"/>
      <c r="AI6" s="1815"/>
      <c r="AJ6" s="1815"/>
      <c r="AK6" s="1815"/>
      <c r="AL6" s="1815"/>
      <c r="AM6" s="1815"/>
    </row>
    <row r="7" spans="1:39" ht="16.2" thickBot="1">
      <c r="A7" s="1826"/>
      <c r="C7" s="1815"/>
      <c r="D7" s="1851"/>
      <c r="E7" s="1851"/>
      <c r="F7" s="1851"/>
      <c r="G7" s="1851"/>
      <c r="H7" s="1851"/>
      <c r="I7" s="1851"/>
      <c r="J7" s="1851"/>
      <c r="K7" s="1851"/>
      <c r="L7" s="1851"/>
      <c r="M7" s="1851"/>
      <c r="N7" s="1851"/>
      <c r="O7" s="1851"/>
      <c r="P7" s="1851"/>
      <c r="Q7" s="1851"/>
      <c r="R7" s="1851"/>
      <c r="S7" s="1851"/>
      <c r="T7" s="1851"/>
      <c r="U7" s="1850"/>
      <c r="V7" s="1810"/>
      <c r="Z7" s="1815"/>
      <c r="AA7" s="1815"/>
      <c r="AB7" s="1815"/>
      <c r="AC7" s="1815"/>
      <c r="AD7" s="1815"/>
      <c r="AE7" s="1815"/>
      <c r="AF7" s="1815"/>
      <c r="AG7" s="1815"/>
      <c r="AH7" s="1815"/>
      <c r="AI7" s="1815"/>
      <c r="AJ7" s="1815"/>
      <c r="AK7" s="1815"/>
      <c r="AL7" s="1815"/>
      <c r="AM7" s="1815"/>
    </row>
    <row r="8" spans="1:39" ht="15" customHeight="1">
      <c r="C8" s="2348" t="s">
        <v>2328</v>
      </c>
      <c r="D8" s="2349"/>
      <c r="E8" s="2349"/>
      <c r="F8" s="2349"/>
      <c r="G8" s="2349"/>
      <c r="H8" s="2349"/>
      <c r="I8" s="2349"/>
      <c r="J8" s="2349"/>
      <c r="K8" s="2349"/>
      <c r="L8" s="2349"/>
      <c r="M8" s="2349"/>
      <c r="N8" s="2349"/>
      <c r="O8" s="2349"/>
      <c r="P8" s="2349"/>
      <c r="Q8" s="2349"/>
      <c r="R8" s="2349"/>
      <c r="S8" s="2349"/>
      <c r="T8" s="2349"/>
      <c r="U8" s="2349"/>
      <c r="V8" s="2350"/>
      <c r="Z8" s="1815"/>
      <c r="AA8" s="1815"/>
      <c r="AB8" s="1815"/>
      <c r="AC8" s="1815"/>
      <c r="AD8" s="1815"/>
      <c r="AE8" s="1815"/>
      <c r="AF8" s="1815"/>
      <c r="AG8" s="1815"/>
      <c r="AH8" s="1815"/>
      <c r="AI8" s="1815"/>
      <c r="AJ8" s="1815"/>
      <c r="AK8" s="1815"/>
      <c r="AL8" s="1815"/>
      <c r="AM8" s="1815"/>
    </row>
    <row r="9" spans="1:39" ht="15" customHeight="1">
      <c r="C9" s="2351"/>
      <c r="D9" s="2352"/>
      <c r="E9" s="2352"/>
      <c r="F9" s="2352"/>
      <c r="G9" s="2352"/>
      <c r="H9" s="2352"/>
      <c r="I9" s="2352"/>
      <c r="J9" s="2352"/>
      <c r="K9" s="2352"/>
      <c r="L9" s="2352"/>
      <c r="M9" s="2352"/>
      <c r="N9" s="2352"/>
      <c r="O9" s="2352"/>
      <c r="P9" s="2352"/>
      <c r="Q9" s="2352"/>
      <c r="R9" s="2352"/>
      <c r="S9" s="2352"/>
      <c r="T9" s="2352"/>
      <c r="U9" s="2352"/>
      <c r="V9" s="2353"/>
      <c r="Z9" s="1850"/>
      <c r="AA9" s="1850"/>
      <c r="AB9" s="1850"/>
      <c r="AC9" s="1850"/>
      <c r="AD9" s="1850"/>
      <c r="AE9" s="1850"/>
      <c r="AF9" s="1850"/>
      <c r="AG9" s="1850"/>
      <c r="AH9" s="1850"/>
      <c r="AI9" s="1850"/>
      <c r="AJ9" s="1850"/>
      <c r="AK9" s="1850"/>
      <c r="AL9" s="1850"/>
      <c r="AM9" s="1850"/>
    </row>
    <row r="10" spans="1:39">
      <c r="C10" s="2351"/>
      <c r="D10" s="2352"/>
      <c r="E10" s="2352"/>
      <c r="F10" s="2352"/>
      <c r="G10" s="2352"/>
      <c r="H10" s="2352"/>
      <c r="I10" s="2352"/>
      <c r="J10" s="2352"/>
      <c r="K10" s="2352"/>
      <c r="L10" s="2352"/>
      <c r="M10" s="2352"/>
      <c r="N10" s="2352"/>
      <c r="O10" s="2352"/>
      <c r="P10" s="2352"/>
      <c r="Q10" s="2352"/>
      <c r="R10" s="2352"/>
      <c r="S10" s="2352"/>
      <c r="T10" s="2352"/>
      <c r="U10" s="2352"/>
      <c r="V10" s="2353"/>
      <c r="Z10" s="1850"/>
      <c r="AA10" s="1850"/>
      <c r="AB10" s="1850"/>
      <c r="AC10" s="1850"/>
      <c r="AD10" s="1850"/>
      <c r="AE10" s="1850"/>
      <c r="AF10" s="1850"/>
      <c r="AG10" s="1850"/>
      <c r="AH10" s="1850"/>
      <c r="AI10" s="1850"/>
      <c r="AJ10" s="1850"/>
      <c r="AK10" s="1850"/>
      <c r="AL10" s="1850"/>
      <c r="AM10" s="1850"/>
    </row>
    <row r="11" spans="1:39" ht="15.6" thickBot="1">
      <c r="C11" s="2354"/>
      <c r="D11" s="2355"/>
      <c r="E11" s="2355"/>
      <c r="F11" s="2355"/>
      <c r="G11" s="2355"/>
      <c r="H11" s="2355"/>
      <c r="I11" s="2355"/>
      <c r="J11" s="2355"/>
      <c r="K11" s="2355"/>
      <c r="L11" s="2355"/>
      <c r="M11" s="2355"/>
      <c r="N11" s="2355"/>
      <c r="O11" s="2355"/>
      <c r="P11" s="2355"/>
      <c r="Q11" s="2355"/>
      <c r="R11" s="2355"/>
      <c r="S11" s="2355"/>
      <c r="T11" s="2355"/>
      <c r="U11" s="2355"/>
      <c r="V11" s="2356"/>
      <c r="Z11" s="1850"/>
      <c r="AA11" s="1850"/>
      <c r="AB11" s="1850"/>
      <c r="AC11" s="1850"/>
      <c r="AD11" s="1850"/>
      <c r="AE11" s="1850"/>
      <c r="AF11" s="1850"/>
      <c r="AG11" s="1850"/>
      <c r="AH11" s="1850"/>
      <c r="AI11" s="1850"/>
      <c r="AJ11" s="1850"/>
      <c r="AK11" s="1850"/>
      <c r="AL11" s="1850"/>
      <c r="AM11" s="1850"/>
    </row>
    <row r="12" spans="1:39" ht="15.6">
      <c r="C12" s="1769"/>
      <c r="D12" s="1769"/>
      <c r="E12" s="1769"/>
      <c r="F12" s="1769"/>
      <c r="G12" s="1769"/>
      <c r="H12" s="1769"/>
      <c r="I12" s="1769"/>
      <c r="J12" s="1769"/>
      <c r="K12" s="1769"/>
      <c r="L12" s="1769"/>
      <c r="M12" s="1769"/>
      <c r="N12" s="1769"/>
      <c r="O12" s="1769"/>
      <c r="P12" s="1769"/>
      <c r="Q12" s="1769"/>
      <c r="V12" s="1810"/>
      <c r="Z12" s="1850"/>
      <c r="AA12" s="1850"/>
      <c r="AB12" s="1850"/>
      <c r="AC12" s="1850"/>
      <c r="AD12" s="1850"/>
      <c r="AE12" s="1850"/>
      <c r="AF12" s="1850"/>
      <c r="AG12" s="1850"/>
      <c r="AH12" s="1850"/>
      <c r="AI12" s="1850"/>
      <c r="AJ12" s="1850"/>
      <c r="AK12" s="1850"/>
      <c r="AL12" s="1850"/>
      <c r="AM12" s="1850"/>
    </row>
    <row r="13" spans="1:39" ht="15.6">
      <c r="B13" s="1769"/>
      <c r="C13" s="1769"/>
      <c r="D13" s="1769"/>
      <c r="E13" s="1769"/>
      <c r="F13" s="1769"/>
      <c r="G13" s="1769"/>
      <c r="H13" s="1769"/>
      <c r="I13" s="1769"/>
      <c r="J13" s="1769"/>
      <c r="K13" s="1769"/>
      <c r="L13" s="1769"/>
      <c r="M13" s="1769"/>
      <c r="N13" s="1769"/>
      <c r="O13" s="1769"/>
      <c r="P13" s="1769"/>
      <c r="Q13" s="1769"/>
      <c r="V13" s="1810"/>
      <c r="Z13" s="1815"/>
      <c r="AA13" s="1815"/>
      <c r="AB13" s="1815"/>
      <c r="AC13" s="1815"/>
      <c r="AD13" s="1815"/>
      <c r="AE13" s="1815"/>
      <c r="AF13" s="1815"/>
      <c r="AG13" s="1815"/>
      <c r="AH13" s="1815"/>
      <c r="AI13" s="1815"/>
      <c r="AJ13" s="1815"/>
      <c r="AK13" s="1815"/>
      <c r="AL13" s="1815"/>
      <c r="AM13" s="1815"/>
    </row>
    <row r="14" spans="1:39" ht="15.6">
      <c r="D14" s="1769"/>
      <c r="E14" s="1849" t="s">
        <v>91</v>
      </c>
      <c r="F14" s="1841"/>
      <c r="G14" s="1849" t="s">
        <v>92</v>
      </c>
      <c r="H14" s="1842"/>
      <c r="I14" s="1849" t="s">
        <v>93</v>
      </c>
      <c r="J14" s="1842"/>
      <c r="K14" s="1849" t="s">
        <v>94</v>
      </c>
      <c r="L14" s="1841"/>
      <c r="M14" s="1849" t="s">
        <v>95</v>
      </c>
      <c r="N14" s="1841"/>
      <c r="O14" s="1849" t="s">
        <v>10</v>
      </c>
      <c r="P14" s="1841"/>
      <c r="Q14" s="1849" t="s">
        <v>9</v>
      </c>
      <c r="R14" s="1841"/>
      <c r="S14" s="1849" t="s">
        <v>1811</v>
      </c>
      <c r="T14" s="1841"/>
      <c r="U14" s="1914" t="s">
        <v>2343</v>
      </c>
      <c r="V14" s="1841"/>
      <c r="W14" s="1914" t="s">
        <v>2440</v>
      </c>
      <c r="Z14" s="1815"/>
      <c r="AA14" s="1815"/>
      <c r="AB14" s="1815"/>
      <c r="AC14" s="1815"/>
      <c r="AD14" s="1815"/>
      <c r="AE14" s="1815"/>
      <c r="AF14" s="1815"/>
      <c r="AG14" s="1815"/>
      <c r="AH14" s="1815"/>
      <c r="AI14" s="1815"/>
      <c r="AJ14" s="1815"/>
      <c r="AK14" s="1815"/>
      <c r="AL14" s="1815"/>
      <c r="AM14" s="1815"/>
    </row>
    <row r="15" spans="1:39" ht="15.6">
      <c r="D15" s="1769"/>
      <c r="E15" s="1847"/>
      <c r="F15" s="1815"/>
      <c r="G15" s="1847"/>
      <c r="H15" s="1815"/>
      <c r="I15" s="1847"/>
      <c r="J15" s="1815"/>
      <c r="K15" s="1848"/>
      <c r="L15" s="1815"/>
      <c r="M15" s="1848"/>
      <c r="N15" s="1816"/>
      <c r="O15" s="1847"/>
      <c r="P15" s="1816"/>
      <c r="Q15" s="1847"/>
      <c r="R15" s="1816"/>
      <c r="Z15" s="1815"/>
      <c r="AA15" s="1815"/>
      <c r="AB15" s="1815"/>
      <c r="AC15" s="1815"/>
      <c r="AD15" s="1815"/>
      <c r="AE15" s="1815"/>
      <c r="AF15" s="1815"/>
      <c r="AG15" s="1815"/>
      <c r="AH15" s="1815"/>
      <c r="AI15" s="1815"/>
      <c r="AJ15" s="1815"/>
      <c r="AK15" s="1815"/>
      <c r="AL15" s="1815"/>
      <c r="AM15" s="1815"/>
    </row>
    <row r="16" spans="1:39" ht="15.6">
      <c r="A16" s="1832" t="s">
        <v>2249</v>
      </c>
      <c r="D16" s="1769"/>
      <c r="E16" s="1816"/>
      <c r="G16" s="1816"/>
      <c r="I16" s="1816"/>
      <c r="K16" s="1816"/>
      <c r="M16" s="1816"/>
      <c r="N16" s="1810"/>
      <c r="O16" s="1816"/>
      <c r="P16" s="1810"/>
      <c r="Q16" s="1816"/>
      <c r="R16" s="1810"/>
      <c r="Z16" s="1815"/>
      <c r="AA16" s="1815"/>
      <c r="AB16" s="1815"/>
      <c r="AC16" s="1815"/>
      <c r="AD16" s="1815"/>
      <c r="AE16" s="1815"/>
      <c r="AF16" s="1815"/>
      <c r="AG16" s="1815"/>
      <c r="AH16" s="1815"/>
      <c r="AI16" s="1815"/>
      <c r="AJ16" s="1815"/>
      <c r="AK16" s="1815"/>
      <c r="AL16" s="1815"/>
      <c r="AM16" s="1815"/>
    </row>
    <row r="17" spans="1:39" ht="15.6">
      <c r="B17" s="1826" t="s">
        <v>2248</v>
      </c>
      <c r="C17" s="1769"/>
      <c r="D17" s="1769"/>
      <c r="F17" s="1769"/>
      <c r="M17" s="1810"/>
      <c r="O17" s="1810"/>
      <c r="Q17" s="1810"/>
      <c r="Z17" s="1815"/>
      <c r="AA17" s="1815"/>
      <c r="AB17" s="1815"/>
      <c r="AC17" s="1815"/>
      <c r="AD17" s="1815"/>
      <c r="AE17" s="1815"/>
      <c r="AF17" s="1815"/>
      <c r="AG17" s="1815"/>
      <c r="AH17" s="1815"/>
      <c r="AI17" s="1815"/>
      <c r="AJ17" s="1815"/>
      <c r="AK17" s="1815"/>
      <c r="AL17" s="1815"/>
      <c r="AM17" s="1815"/>
    </row>
    <row r="18" spans="1:39" ht="15.6">
      <c r="B18" s="1820" t="s">
        <v>2243</v>
      </c>
      <c r="C18" s="1769"/>
      <c r="D18" s="1769"/>
      <c r="E18" s="1846">
        <v>3221</v>
      </c>
      <c r="F18" s="1839"/>
      <c r="G18" s="1846">
        <v>3323</v>
      </c>
      <c r="H18" s="1839"/>
      <c r="I18" s="1846">
        <v>3400</v>
      </c>
      <c r="J18" s="1838"/>
      <c r="K18" s="1846">
        <v>3525</v>
      </c>
      <c r="L18" s="1838"/>
      <c r="M18" s="1846">
        <v>3494</v>
      </c>
      <c r="N18" s="1838"/>
      <c r="O18" s="1846">
        <v>3524</v>
      </c>
      <c r="P18" s="1838"/>
      <c r="Q18" s="1846">
        <v>3191</v>
      </c>
      <c r="R18" s="1838"/>
      <c r="S18" s="1846">
        <v>3018</v>
      </c>
      <c r="T18" s="1838"/>
      <c r="U18" s="1846">
        <v>2727</v>
      </c>
      <c r="V18" s="1838"/>
      <c r="W18" s="1846">
        <v>2463</v>
      </c>
    </row>
    <row r="19" spans="1:39" ht="15.6">
      <c r="B19" s="1820" t="s">
        <v>2242</v>
      </c>
      <c r="C19" s="1769"/>
      <c r="D19" s="1769"/>
      <c r="E19" s="1840">
        <v>-2.4500000000000001E-2</v>
      </c>
      <c r="F19" s="1842"/>
      <c r="G19" s="1840">
        <f>(+G18-E18)/E18</f>
        <v>3.1667184104315432E-2</v>
      </c>
      <c r="H19" s="1842"/>
      <c r="I19" s="1840">
        <f>(+I18-G18)/G18</f>
        <v>2.3171832681312069E-2</v>
      </c>
      <c r="J19" s="1842"/>
      <c r="K19" s="1840">
        <f>(+K18-I18)/I18</f>
        <v>3.6764705882352942E-2</v>
      </c>
      <c r="L19" s="1842"/>
      <c r="M19" s="1840">
        <f>(+M18-K18)/K18</f>
        <v>-8.7943262411347509E-3</v>
      </c>
      <c r="N19" s="1841"/>
      <c r="O19" s="1840">
        <f>(+O18-M18)/M18</f>
        <v>8.5861476817401267E-3</v>
      </c>
      <c r="P19" s="1841"/>
      <c r="Q19" s="1840">
        <f>(+Q18-O18)/O18</f>
        <v>-9.4494892167990924E-2</v>
      </c>
      <c r="R19" s="1841"/>
      <c r="S19" s="1840">
        <f>(+S18-Q18)/Q18</f>
        <v>-5.4214979630209964E-2</v>
      </c>
      <c r="T19" s="1841"/>
      <c r="U19" s="1840">
        <f>(+U18-S18)/S18</f>
        <v>-9.6421471172962223E-2</v>
      </c>
      <c r="V19" s="1841"/>
      <c r="W19" s="1840">
        <f>(+W18-U18)/U18</f>
        <v>-9.6809680968096806E-2</v>
      </c>
    </row>
    <row r="20" spans="1:39" ht="15.6">
      <c r="B20" s="1820" t="s">
        <v>2241</v>
      </c>
      <c r="C20" s="1830"/>
      <c r="D20" s="1769"/>
      <c r="E20" s="1837">
        <f>E18/19.4</f>
        <v>166.03092783505156</v>
      </c>
      <c r="F20" s="1839"/>
      <c r="G20" s="1837">
        <f>G18/19.5</f>
        <v>170.41025641025641</v>
      </c>
      <c r="H20" s="1839"/>
      <c r="I20" s="1837">
        <f>I18/19.5</f>
        <v>174.35897435897436</v>
      </c>
      <c r="J20" s="1839"/>
      <c r="K20" s="1837">
        <f>K18/19.4</f>
        <v>181.70103092783506</v>
      </c>
      <c r="L20" s="1838"/>
      <c r="M20" s="1837">
        <f>M18/19.5</f>
        <v>179.17948717948718</v>
      </c>
      <c r="N20" s="1838"/>
      <c r="O20" s="1837">
        <f>O18/19.6</f>
        <v>179.79591836734693</v>
      </c>
      <c r="P20" s="1838"/>
      <c r="Q20" s="1837">
        <f>Q18/19.7</f>
        <v>161.97969543147209</v>
      </c>
      <c r="R20" s="1838"/>
      <c r="S20" s="1837">
        <f>S18/19.7</f>
        <v>153.19796954314722</v>
      </c>
      <c r="T20" s="1838"/>
      <c r="U20" s="1837">
        <f>U18/19.8</f>
        <v>137.72727272727272</v>
      </c>
      <c r="V20" s="1838"/>
      <c r="W20" s="1837">
        <f>W18/19.7</f>
        <v>125.0253807106599</v>
      </c>
    </row>
    <row r="21" spans="1:39" ht="15.6">
      <c r="B21" s="1769"/>
      <c r="C21" s="1769"/>
      <c r="D21" s="1769"/>
      <c r="J21" s="1810"/>
      <c r="L21" s="1810"/>
      <c r="N21" s="1810"/>
      <c r="P21" s="1810"/>
    </row>
    <row r="22" spans="1:39" ht="15.6">
      <c r="B22" s="1769" t="s">
        <v>2247</v>
      </c>
      <c r="C22" s="1769"/>
      <c r="D22" s="1769"/>
      <c r="J22" s="1810"/>
      <c r="L22" s="1810"/>
      <c r="N22" s="1810"/>
      <c r="P22" s="1810"/>
    </row>
    <row r="23" spans="1:39" ht="15.6">
      <c r="B23" s="1820" t="s">
        <v>2243</v>
      </c>
      <c r="C23" s="1769"/>
      <c r="D23" s="1769"/>
      <c r="E23" s="1837">
        <v>38</v>
      </c>
      <c r="F23" s="1839"/>
      <c r="G23" s="1837">
        <v>19</v>
      </c>
      <c r="H23" s="1839"/>
      <c r="I23" s="1837">
        <v>0</v>
      </c>
      <c r="J23" s="1839"/>
      <c r="K23" s="1837">
        <v>0</v>
      </c>
      <c r="L23" s="1839"/>
      <c r="M23" s="1837">
        <v>0</v>
      </c>
      <c r="N23" s="1839"/>
      <c r="O23" s="1837">
        <v>0</v>
      </c>
      <c r="P23" s="1838"/>
      <c r="Q23" s="1837">
        <v>0</v>
      </c>
      <c r="R23" s="1838"/>
      <c r="S23" s="1837">
        <v>0</v>
      </c>
      <c r="T23" s="1838"/>
      <c r="U23" s="1837">
        <v>0</v>
      </c>
      <c r="V23" s="1838"/>
      <c r="W23" s="1837">
        <v>0</v>
      </c>
    </row>
    <row r="24" spans="1:39" ht="15.6">
      <c r="B24" s="1820" t="s">
        <v>2242</v>
      </c>
      <c r="C24" s="1830"/>
      <c r="D24" s="1769"/>
      <c r="E24" s="1840">
        <v>-0.32140000000000002</v>
      </c>
      <c r="F24" s="1840"/>
      <c r="G24" s="1840">
        <f>(G23-E23)/E23</f>
        <v>-0.5</v>
      </c>
      <c r="H24" s="1842"/>
      <c r="I24" s="1840">
        <f>(I23-G23)/G23</f>
        <v>-1</v>
      </c>
      <c r="J24" s="1842"/>
      <c r="K24" s="1840">
        <v>0</v>
      </c>
      <c r="L24" s="1842"/>
      <c r="M24" s="1840">
        <v>0</v>
      </c>
      <c r="N24" s="1842"/>
      <c r="O24" s="1840">
        <v>0</v>
      </c>
      <c r="P24" s="1841"/>
      <c r="Q24" s="1840">
        <v>0</v>
      </c>
      <c r="R24" s="1840"/>
      <c r="S24" s="1840">
        <v>0</v>
      </c>
      <c r="T24" s="1840"/>
      <c r="U24" s="1840">
        <v>0</v>
      </c>
      <c r="V24" s="1840"/>
      <c r="W24" s="1840">
        <v>0</v>
      </c>
    </row>
    <row r="25" spans="1:39" ht="15.6">
      <c r="B25" s="1820" t="s">
        <v>2241</v>
      </c>
      <c r="C25" s="1769"/>
      <c r="D25" s="1769"/>
      <c r="E25" s="1837">
        <v>1.9587628865979383</v>
      </c>
      <c r="F25" s="1839"/>
      <c r="G25" s="1837">
        <v>0.97435897435897434</v>
      </c>
      <c r="H25" s="1839"/>
      <c r="I25" s="1837">
        <v>0</v>
      </c>
      <c r="J25" s="1839"/>
      <c r="K25" s="1837">
        <v>0</v>
      </c>
      <c r="L25" s="1839"/>
      <c r="M25" s="1837">
        <v>0</v>
      </c>
      <c r="N25" s="1838"/>
      <c r="O25" s="1837">
        <v>0</v>
      </c>
      <c r="P25" s="1838"/>
      <c r="Q25" s="1837">
        <v>0</v>
      </c>
      <c r="R25" s="1838"/>
      <c r="S25" s="1837">
        <v>0</v>
      </c>
      <c r="T25" s="1838"/>
      <c r="U25" s="1837">
        <v>0</v>
      </c>
      <c r="V25" s="1838"/>
      <c r="W25" s="1837">
        <f>W23/19.7</f>
        <v>0</v>
      </c>
      <c r="X25" s="1845"/>
    </row>
    <row r="26" spans="1:39" ht="15.6">
      <c r="B26" s="1820"/>
      <c r="C26" s="1769"/>
      <c r="D26" s="1769"/>
      <c r="E26" s="1844"/>
      <c r="G26" s="1844"/>
      <c r="I26" s="1844"/>
      <c r="J26" s="1810"/>
      <c r="K26" s="1844"/>
      <c r="L26" s="1810"/>
      <c r="M26" s="1844"/>
      <c r="N26" s="1810"/>
      <c r="O26" s="1844"/>
      <c r="P26" s="1810"/>
      <c r="Q26" s="1844"/>
      <c r="S26" s="1844"/>
      <c r="U26" s="1844"/>
      <c r="W26" s="1844"/>
    </row>
    <row r="27" spans="1:39" ht="15.6">
      <c r="B27" s="1769" t="s">
        <v>2246</v>
      </c>
      <c r="D27" s="1769"/>
      <c r="J27" s="1810"/>
      <c r="L27" s="1810"/>
      <c r="N27" s="1810"/>
      <c r="P27" s="1810"/>
    </row>
    <row r="28" spans="1:39" ht="15.6">
      <c r="B28" s="1769" t="s">
        <v>2245</v>
      </c>
      <c r="D28" s="1769"/>
      <c r="J28" s="1810"/>
      <c r="L28" s="1810"/>
      <c r="N28" s="1810"/>
      <c r="P28" s="1810"/>
    </row>
    <row r="29" spans="1:39" ht="15.6">
      <c r="B29" s="1820" t="s">
        <v>2243</v>
      </c>
      <c r="C29" s="1843"/>
      <c r="D29" s="1769"/>
      <c r="E29" s="1837">
        <v>41145</v>
      </c>
      <c r="F29" s="1839"/>
      <c r="G29" s="1837">
        <v>43636</v>
      </c>
      <c r="H29" s="1839"/>
      <c r="I29" s="1837">
        <v>46923</v>
      </c>
      <c r="J29" s="1838"/>
      <c r="K29" s="1837">
        <v>48091</v>
      </c>
      <c r="L29" s="1838"/>
      <c r="M29" s="1837">
        <v>49279</v>
      </c>
      <c r="N29" s="1838"/>
      <c r="O29" s="1837">
        <v>49011</v>
      </c>
      <c r="P29" s="1838"/>
      <c r="Q29" s="1837">
        <v>49268</v>
      </c>
      <c r="R29" s="1838"/>
      <c r="S29" s="1837">
        <v>48849</v>
      </c>
      <c r="T29" s="1838"/>
      <c r="U29" s="1837">
        <v>47502</v>
      </c>
      <c r="V29" s="1838"/>
      <c r="W29" s="1837">
        <v>47159</v>
      </c>
      <c r="X29" s="1775" t="s">
        <v>6</v>
      </c>
    </row>
    <row r="30" spans="1:39" ht="15.6">
      <c r="B30" s="1820" t="s">
        <v>2242</v>
      </c>
      <c r="C30" s="1830"/>
      <c r="D30" s="1769"/>
      <c r="E30" s="1840">
        <v>4.7100000000000003E-2</v>
      </c>
      <c r="F30" s="1842"/>
      <c r="G30" s="1840">
        <f>(+G29-E29)/E29</f>
        <v>6.0541985660469075E-2</v>
      </c>
      <c r="H30" s="1842"/>
      <c r="I30" s="1840">
        <f>(+I29-G29)/G29</f>
        <v>7.5327711064258868E-2</v>
      </c>
      <c r="J30" s="1842"/>
      <c r="K30" s="1840">
        <f>(+K29-I29)/I29</f>
        <v>2.4891844084990303E-2</v>
      </c>
      <c r="L30" s="1842"/>
      <c r="M30" s="1840">
        <f>(+M29-K29)/K29</f>
        <v>2.4703166912727954E-2</v>
      </c>
      <c r="N30" s="1841"/>
      <c r="O30" s="1840">
        <f>(+O29-M29)/M29</f>
        <v>-5.4384220459019056E-3</v>
      </c>
      <c r="P30" s="1841"/>
      <c r="Q30" s="1840">
        <f>(+Q29-O29)/O29</f>
        <v>5.2437207973720186E-3</v>
      </c>
      <c r="R30" s="1841"/>
      <c r="S30" s="1840">
        <f>(+S29-Q29)/Q29</f>
        <v>-8.5045059673621824E-3</v>
      </c>
      <c r="T30" s="1841"/>
      <c r="U30" s="1840">
        <f>(+U29-S29)/S29</f>
        <v>-2.7574771233802125E-2</v>
      </c>
      <c r="V30" s="1841"/>
      <c r="W30" s="1840">
        <f>(+W29-U29)/U29</f>
        <v>-7.2207486000589452E-3</v>
      </c>
    </row>
    <row r="31" spans="1:39" ht="15.6">
      <c r="B31" s="1820" t="s">
        <v>2241</v>
      </c>
      <c r="D31" s="1769"/>
      <c r="E31" s="1837">
        <f>E29/19.4</f>
        <v>2120.8762886597938</v>
      </c>
      <c r="F31" s="1839"/>
      <c r="G31" s="1837">
        <f>G29/19.5</f>
        <v>2237.7435897435898</v>
      </c>
      <c r="H31" s="1839"/>
      <c r="I31" s="1837">
        <f>I29/19.5</f>
        <v>2406.3076923076924</v>
      </c>
      <c r="J31" s="1839"/>
      <c r="K31" s="1837">
        <f>K29/19.4</f>
        <v>2478.9175257731958</v>
      </c>
      <c r="L31" s="1838"/>
      <c r="M31" s="1837">
        <f>M29/19.5</f>
        <v>2527.1282051282051</v>
      </c>
      <c r="N31" s="1838"/>
      <c r="O31" s="1837">
        <f>O29/19.6</f>
        <v>2500.5612244897957</v>
      </c>
      <c r="P31" s="1838"/>
      <c r="Q31" s="1837">
        <f>Q29/19.7</f>
        <v>2500.9137055837564</v>
      </c>
      <c r="R31" s="1838"/>
      <c r="S31" s="1837">
        <f>S29/19.7</f>
        <v>2479.6446700507613</v>
      </c>
      <c r="T31" s="1838"/>
      <c r="U31" s="1837">
        <f>U29/19.8</f>
        <v>2399.090909090909</v>
      </c>
      <c r="V31" s="1838"/>
      <c r="W31" s="1837">
        <f>W29/19.7</f>
        <v>2393.8578680203045</v>
      </c>
    </row>
    <row r="32" spans="1:39" ht="15.6">
      <c r="A32" s="1835"/>
      <c r="B32" s="1835"/>
      <c r="C32" s="1835"/>
      <c r="D32" s="1836"/>
      <c r="S32" s="1835"/>
      <c r="T32" s="1835"/>
      <c r="U32" s="1835"/>
      <c r="V32" s="1835"/>
      <c r="W32" s="1835"/>
    </row>
    <row r="33" spans="1:23" ht="15.6">
      <c r="D33" s="1769"/>
      <c r="E33" s="1834"/>
      <c r="F33" s="1833"/>
      <c r="G33" s="1833"/>
      <c r="H33" s="1833"/>
      <c r="I33" s="1833"/>
      <c r="J33" s="1833"/>
      <c r="K33" s="1833"/>
      <c r="L33" s="1833"/>
      <c r="M33" s="1833"/>
      <c r="N33" s="1833"/>
      <c r="O33" s="1833"/>
      <c r="P33" s="1833"/>
      <c r="Q33" s="1833"/>
      <c r="R33" s="1833"/>
      <c r="S33" s="1816"/>
      <c r="U33" s="1816"/>
      <c r="W33" s="1816"/>
    </row>
    <row r="34" spans="1:23" ht="15.6">
      <c r="A34" s="1832" t="s">
        <v>2244</v>
      </c>
      <c r="D34" s="1769"/>
      <c r="N34" s="1810"/>
      <c r="P34" s="1810"/>
      <c r="R34" s="1810"/>
    </row>
    <row r="35" spans="1:23" ht="15.6">
      <c r="B35" s="1826" t="s">
        <v>2243</v>
      </c>
      <c r="D35" s="1769"/>
      <c r="E35" s="1824">
        <f>E18+E23+E29</f>
        <v>44404</v>
      </c>
      <c r="F35" s="1825"/>
      <c r="G35" s="1824">
        <f>G18+G23+G29</f>
        <v>46978</v>
      </c>
      <c r="H35" s="1825"/>
      <c r="I35" s="1824">
        <f>I18+I23+I29</f>
        <v>50323</v>
      </c>
      <c r="J35" s="1825"/>
      <c r="K35" s="1824">
        <f>K18+K23+K29</f>
        <v>51616</v>
      </c>
      <c r="L35" s="1831"/>
      <c r="M35" s="1824">
        <f>M18+SUM(M23)+M29</f>
        <v>52773</v>
      </c>
      <c r="N35" s="1831"/>
      <c r="O35" s="1824">
        <f>O18+SUM(O23)+O29</f>
        <v>52535</v>
      </c>
      <c r="P35" s="1831"/>
      <c r="Q35" s="1824">
        <f>SUM(Q18+Q29)</f>
        <v>52459</v>
      </c>
      <c r="R35" s="1831"/>
      <c r="S35" s="1824">
        <f>SUM(S18+S29)</f>
        <v>51867</v>
      </c>
      <c r="T35" s="1831"/>
      <c r="U35" s="1824">
        <f>SUM(U18+U29)</f>
        <v>50229</v>
      </c>
      <c r="V35" s="1831"/>
      <c r="W35" s="1824">
        <f>SUM(W18+W29)</f>
        <v>49622</v>
      </c>
    </row>
    <row r="36" spans="1:23" ht="15.6">
      <c r="B36" s="1826" t="s">
        <v>2242</v>
      </c>
      <c r="C36" s="1830"/>
      <c r="D36" s="1769"/>
      <c r="E36" s="1827">
        <v>4.1099999999999998E-2</v>
      </c>
      <c r="F36" s="1829"/>
      <c r="G36" s="1827">
        <f>(+G35-E35)/E35</f>
        <v>5.7967750653094313E-2</v>
      </c>
      <c r="H36" s="1829"/>
      <c r="I36" s="1827">
        <f>(+I35-G35)/G35</f>
        <v>7.1203542083528457E-2</v>
      </c>
      <c r="J36" s="1829"/>
      <c r="K36" s="1827">
        <f>(+K35-I35)/I35</f>
        <v>2.5694016652425333E-2</v>
      </c>
      <c r="L36" s="1829"/>
      <c r="M36" s="1827">
        <f>(+M35-K35)/K35</f>
        <v>2.2415530068195907E-2</v>
      </c>
      <c r="N36" s="1828"/>
      <c r="O36" s="1827">
        <f>(+O35-M35)/M35</f>
        <v>-4.5098819472078524E-3</v>
      </c>
      <c r="P36" s="1828"/>
      <c r="Q36" s="1827">
        <f>(+Q35-O35)/O35</f>
        <v>-1.4466546112115732E-3</v>
      </c>
      <c r="R36" s="1828"/>
      <c r="S36" s="1827">
        <f>(+S35-Q35)/Q35</f>
        <v>-1.1285003526563602E-2</v>
      </c>
      <c r="T36" s="1828"/>
      <c r="U36" s="1827">
        <f>(+U35-S35)/S35</f>
        <v>-3.1580773902481346E-2</v>
      </c>
      <c r="V36" s="1828"/>
      <c r="W36" s="1827">
        <f>(+W35-U35)/U35</f>
        <v>-1.2084652292500348E-2</v>
      </c>
    </row>
    <row r="37" spans="1:23" ht="15.6">
      <c r="B37" s="1826" t="s">
        <v>2241</v>
      </c>
      <c r="D37" s="1769"/>
      <c r="E37" s="1824">
        <f>E35/19.4</f>
        <v>2288.8659793814436</v>
      </c>
      <c r="F37" s="1825"/>
      <c r="G37" s="1824">
        <f>G35/19.5</f>
        <v>2409.1282051282051</v>
      </c>
      <c r="H37" s="1825"/>
      <c r="I37" s="1824">
        <v>2580</v>
      </c>
      <c r="J37" s="1825"/>
      <c r="K37" s="1824">
        <v>2661</v>
      </c>
      <c r="L37" s="1824"/>
      <c r="M37" s="1824">
        <v>2706</v>
      </c>
      <c r="N37" s="1824"/>
      <c r="O37" s="1824">
        <v>2681</v>
      </c>
      <c r="P37" s="1824"/>
      <c r="Q37" s="1824">
        <f>Q35/19.7</f>
        <v>2662.8934010152284</v>
      </c>
      <c r="R37" s="1824"/>
      <c r="S37" s="1824">
        <f>S35/19.7</f>
        <v>2632.8426395939086</v>
      </c>
      <c r="T37" s="1824"/>
      <c r="U37" s="1824">
        <f>U35/19.8</f>
        <v>2536.8181818181815</v>
      </c>
      <c r="V37" s="1824"/>
      <c r="W37" s="1824">
        <f>W35/19.7</f>
        <v>2518.8832487309646</v>
      </c>
    </row>
    <row r="38" spans="1:23" ht="16.2" thickBot="1">
      <c r="A38" s="1821"/>
      <c r="B38" s="1823"/>
      <c r="C38" s="1821"/>
      <c r="D38" s="1822"/>
      <c r="E38" s="1821"/>
    </row>
    <row r="39" spans="1:23" ht="16.2" thickTop="1">
      <c r="B39" s="1820"/>
      <c r="D39" s="1769"/>
      <c r="E39" s="1817"/>
      <c r="F39" s="1819"/>
      <c r="G39" s="1819"/>
      <c r="H39" s="1819"/>
      <c r="I39" s="1819"/>
      <c r="J39" s="1819"/>
      <c r="K39" s="1819"/>
      <c r="L39" s="1819"/>
      <c r="M39" s="1819"/>
      <c r="N39" s="1818"/>
      <c r="O39" s="1819"/>
      <c r="P39" s="1819"/>
      <c r="Q39" s="1819"/>
      <c r="R39" s="1818"/>
      <c r="S39" s="1818"/>
      <c r="T39" s="1818"/>
      <c r="U39" s="1818"/>
      <c r="V39" s="1818"/>
      <c r="W39" s="1818"/>
    </row>
    <row r="41" spans="1:23" s="1815" customFormat="1" ht="15.6">
      <c r="A41" s="1814" t="s">
        <v>2240</v>
      </c>
      <c r="D41" s="1817"/>
      <c r="E41" s="1817"/>
      <c r="F41" s="1817"/>
      <c r="G41" s="1817"/>
      <c r="H41" s="1817"/>
      <c r="I41" s="1817"/>
      <c r="J41" s="1817"/>
      <c r="K41" s="1817"/>
      <c r="L41" s="1817"/>
      <c r="M41" s="1817"/>
      <c r="N41" s="1816"/>
      <c r="O41" s="1817"/>
      <c r="P41" s="1817"/>
      <c r="Q41" s="1817"/>
      <c r="R41" s="1816"/>
      <c r="S41" s="1816"/>
      <c r="T41" s="1816"/>
      <c r="U41" s="1816"/>
      <c r="V41" s="1816"/>
      <c r="W41" s="1816"/>
    </row>
    <row r="42" spans="1:23" s="1815" customFormat="1" ht="15.6">
      <c r="A42" s="1879"/>
      <c r="B42" s="1879"/>
      <c r="D42" s="1817"/>
      <c r="E42" s="1817"/>
      <c r="F42" s="1817"/>
      <c r="G42" s="1817"/>
      <c r="H42" s="1817"/>
      <c r="I42" s="1817"/>
      <c r="J42" s="1817"/>
      <c r="K42" s="1817"/>
      <c r="L42" s="1817"/>
      <c r="M42" s="1817"/>
      <c r="N42" s="1816"/>
      <c r="O42" s="1817"/>
      <c r="P42" s="1817"/>
      <c r="Q42" s="1817"/>
      <c r="R42" s="1816"/>
      <c r="S42" s="1816"/>
      <c r="T42" s="1816"/>
      <c r="U42" s="1816"/>
      <c r="V42" s="1816"/>
      <c r="W42" s="1816"/>
    </row>
    <row r="43" spans="1:23" s="1815" customFormat="1" ht="15.6">
      <c r="A43" s="1814"/>
      <c r="D43" s="1817"/>
      <c r="E43" s="1817"/>
      <c r="F43" s="1817"/>
      <c r="G43" s="1817"/>
      <c r="H43" s="1817"/>
      <c r="I43" s="1817"/>
      <c r="J43" s="1817"/>
      <c r="K43" s="1817"/>
      <c r="L43" s="1817"/>
      <c r="M43" s="1817"/>
      <c r="N43" s="1816"/>
      <c r="O43" s="1817"/>
      <c r="P43" s="1817"/>
      <c r="Q43" s="1817"/>
      <c r="R43" s="1816"/>
      <c r="S43" s="1816"/>
      <c r="T43" s="1816"/>
      <c r="U43" s="1816"/>
      <c r="V43" s="1816"/>
      <c r="W43" s="1816"/>
    </row>
    <row r="44" spans="1:23">
      <c r="A44" s="1814"/>
    </row>
  </sheetData>
  <mergeCells count="3">
    <mergeCell ref="U4:W4"/>
    <mergeCell ref="U5:W5"/>
    <mergeCell ref="C8:V11"/>
  </mergeCells>
  <printOptions horizontalCentered="1" verticalCentered="1"/>
  <pageMargins left="0.75" right="0.5" top="1" bottom="0.25" header="0.5" footer="0.25"/>
  <pageSetup scale="63" orientation="landscape" r:id="rId1"/>
  <headerFooter scaleWithDoc="0">
    <oddFooter>&amp;R&amp;8 103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4"/>
  <sheetViews>
    <sheetView showGridLines="0" zoomScale="70" zoomScaleNormal="70" zoomScaleSheetLayoutView="75" workbookViewId="0"/>
  </sheetViews>
  <sheetFormatPr defaultColWidth="9.6328125" defaultRowHeight="15"/>
  <cols>
    <col min="1" max="1" width="1.90625" style="1775" customWidth="1"/>
    <col min="2" max="2" width="3.453125" style="1775" customWidth="1"/>
    <col min="3" max="3" width="17.1796875" style="1775" customWidth="1"/>
    <col min="4" max="4" width="21.08984375" style="1775" customWidth="1"/>
    <col min="5" max="5" width="1.6328125" style="1775" customWidth="1"/>
    <col min="6" max="6" width="8.81640625" style="1775" customWidth="1"/>
    <col min="7" max="7" width="1.6328125" style="1775" customWidth="1"/>
    <col min="8" max="8" width="8.81640625" style="1775" customWidth="1"/>
    <col min="9" max="9" width="1.6328125" style="1775" customWidth="1"/>
    <col min="10" max="10" width="8.81640625" style="1775" customWidth="1"/>
    <col min="11" max="11" width="1.6328125" style="1775" customWidth="1"/>
    <col min="12" max="12" width="10.08984375" style="1775" customWidth="1"/>
    <col min="13" max="13" width="1.6328125" style="1775" customWidth="1"/>
    <col min="14" max="14" width="8.6328125" style="1775" customWidth="1"/>
    <col min="15" max="15" width="1.6328125" style="1775" customWidth="1"/>
    <col min="16" max="16" width="8.81640625" style="1775" customWidth="1"/>
    <col min="17" max="17" width="1.81640625" style="1775" customWidth="1"/>
    <col min="18" max="18" width="8.81640625" style="1775" customWidth="1"/>
    <col min="19" max="19" width="1.6328125" style="1775" customWidth="1"/>
    <col min="20" max="20" width="9.6328125" style="1775" customWidth="1"/>
    <col min="21" max="21" width="1.6328125" style="1775" customWidth="1"/>
    <col min="22" max="22" width="8.90625" style="1775" bestFit="1" customWidth="1"/>
    <col min="23" max="23" width="2" style="1775" customWidth="1"/>
    <col min="24" max="24" width="8.6328125" style="1775" customWidth="1"/>
    <col min="25" max="25" width="1.6328125" style="1775" customWidth="1"/>
    <col min="26" max="16384" width="9.6328125" style="1775"/>
  </cols>
  <sheetData>
    <row r="1" spans="1:25">
      <c r="A1" s="1472" t="s">
        <v>1343</v>
      </c>
    </row>
    <row r="3" spans="1:25" ht="17.399999999999999">
      <c r="B3" s="1774" t="s">
        <v>0</v>
      </c>
      <c r="D3" s="1769"/>
      <c r="E3" s="1769"/>
      <c r="F3" s="1769"/>
      <c r="G3" s="1769"/>
      <c r="H3" s="1769"/>
      <c r="I3" s="1769"/>
      <c r="J3" s="1769"/>
      <c r="K3" s="1769"/>
      <c r="L3" s="1769"/>
      <c r="M3" s="1769"/>
      <c r="N3" s="1769"/>
      <c r="O3" s="1769"/>
      <c r="P3" s="1769"/>
      <c r="Q3" s="1769"/>
      <c r="R3" s="1769"/>
      <c r="S3" s="1810"/>
      <c r="T3" s="1810"/>
      <c r="U3" s="1810"/>
      <c r="V3" s="1810"/>
      <c r="W3" s="1810"/>
    </row>
    <row r="4" spans="1:25" ht="17.399999999999999">
      <c r="B4" s="1808" t="s">
        <v>2269</v>
      </c>
      <c r="D4" s="1769"/>
      <c r="E4" s="1769"/>
      <c r="F4" s="1769"/>
      <c r="G4" s="1769"/>
      <c r="H4" s="1769"/>
      <c r="I4" s="1769"/>
      <c r="J4" s="1769"/>
      <c r="K4" s="1769"/>
      <c r="L4" s="1769"/>
      <c r="M4" s="1769"/>
      <c r="N4" s="1769"/>
      <c r="O4" s="1769"/>
      <c r="Q4" s="1769"/>
      <c r="R4" s="1812"/>
      <c r="S4" s="1813"/>
      <c r="T4" s="1813"/>
      <c r="U4" s="1812"/>
      <c r="V4" s="2344" t="s">
        <v>2469</v>
      </c>
      <c r="W4" s="2345"/>
      <c r="X4" s="2345"/>
    </row>
    <row r="5" spans="1:25" ht="17.399999999999999">
      <c r="B5" s="1808" t="s">
        <v>2458</v>
      </c>
      <c r="D5" s="1769"/>
      <c r="E5" s="1769"/>
      <c r="F5" s="1769"/>
      <c r="G5" s="1769"/>
      <c r="H5" s="1769"/>
      <c r="I5" s="1769"/>
      <c r="J5" s="1769"/>
      <c r="K5" s="1769"/>
      <c r="L5" s="1769"/>
      <c r="M5" s="1769"/>
      <c r="N5" s="1769"/>
      <c r="O5" s="1769"/>
      <c r="P5" s="1769"/>
      <c r="Q5" s="1769"/>
      <c r="R5" s="1769"/>
      <c r="V5" s="2346"/>
      <c r="W5" s="2347"/>
      <c r="X5" s="2347"/>
      <c r="Y5" s="1860"/>
    </row>
    <row r="6" spans="1:25" ht="15.6">
      <c r="B6" s="1811"/>
      <c r="D6" s="1769"/>
      <c r="E6" s="1769"/>
      <c r="F6" s="1769"/>
      <c r="G6" s="1769"/>
      <c r="H6" s="1769"/>
      <c r="I6" s="1769"/>
      <c r="J6" s="1769"/>
      <c r="K6" s="1769"/>
      <c r="L6" s="1769"/>
      <c r="M6" s="1769"/>
      <c r="N6" s="1769"/>
      <c r="O6" s="1769"/>
      <c r="P6" s="1769"/>
      <c r="Q6" s="1769"/>
      <c r="R6" s="1769"/>
      <c r="W6" s="1810"/>
    </row>
    <row r="7" spans="1:25" ht="16.2" thickBot="1">
      <c r="B7" s="1826"/>
      <c r="D7" s="1769"/>
      <c r="E7" s="1769"/>
      <c r="F7" s="1769"/>
      <c r="G7" s="1769"/>
      <c r="H7" s="1769"/>
      <c r="I7" s="1769"/>
      <c r="J7" s="1769"/>
      <c r="K7" s="1769"/>
      <c r="L7" s="1769"/>
      <c r="M7" s="1769"/>
      <c r="N7" s="1769"/>
      <c r="O7" s="1769"/>
      <c r="P7" s="1769"/>
      <c r="Q7" s="1769"/>
      <c r="R7" s="1769"/>
      <c r="W7" s="1810"/>
    </row>
    <row r="8" spans="1:25" ht="15" customHeight="1">
      <c r="C8" s="2357" t="s">
        <v>2571</v>
      </c>
      <c r="D8" s="2358"/>
      <c r="E8" s="2358"/>
      <c r="F8" s="2358"/>
      <c r="G8" s="2358"/>
      <c r="H8" s="2358"/>
      <c r="I8" s="2358"/>
      <c r="J8" s="2358"/>
      <c r="K8" s="2358"/>
      <c r="L8" s="2358"/>
      <c r="M8" s="2358"/>
      <c r="N8" s="2358"/>
      <c r="O8" s="2358"/>
      <c r="P8" s="2358"/>
      <c r="Q8" s="2358"/>
      <c r="R8" s="2358"/>
      <c r="S8" s="2358"/>
      <c r="T8" s="2358"/>
      <c r="U8" s="2358"/>
      <c r="V8" s="2358"/>
      <c r="W8" s="2359"/>
    </row>
    <row r="9" spans="1:25">
      <c r="C9" s="2360"/>
      <c r="D9" s="2361"/>
      <c r="E9" s="2361"/>
      <c r="F9" s="2361"/>
      <c r="G9" s="2361"/>
      <c r="H9" s="2361"/>
      <c r="I9" s="2361"/>
      <c r="J9" s="2361"/>
      <c r="K9" s="2361"/>
      <c r="L9" s="2361"/>
      <c r="M9" s="2361"/>
      <c r="N9" s="2361"/>
      <c r="O9" s="2361"/>
      <c r="P9" s="2361"/>
      <c r="Q9" s="2361"/>
      <c r="R9" s="2361"/>
      <c r="S9" s="2361"/>
      <c r="T9" s="2361"/>
      <c r="U9" s="2361"/>
      <c r="V9" s="2361"/>
      <c r="W9" s="2362"/>
    </row>
    <row r="10" spans="1:25">
      <c r="C10" s="2360"/>
      <c r="D10" s="2361"/>
      <c r="E10" s="2361"/>
      <c r="F10" s="2361"/>
      <c r="G10" s="2361"/>
      <c r="H10" s="2361"/>
      <c r="I10" s="2361"/>
      <c r="J10" s="2361"/>
      <c r="K10" s="2361"/>
      <c r="L10" s="2361"/>
      <c r="M10" s="2361"/>
      <c r="N10" s="2361"/>
      <c r="O10" s="2361"/>
      <c r="P10" s="2361"/>
      <c r="Q10" s="2361"/>
      <c r="R10" s="2361"/>
      <c r="S10" s="2361"/>
      <c r="T10" s="2361"/>
      <c r="U10" s="2361"/>
      <c r="V10" s="2361"/>
      <c r="W10" s="2362"/>
    </row>
    <row r="11" spans="1:25">
      <c r="C11" s="2360"/>
      <c r="D11" s="2361"/>
      <c r="E11" s="2361"/>
      <c r="F11" s="2361"/>
      <c r="G11" s="2361"/>
      <c r="H11" s="2361"/>
      <c r="I11" s="2361"/>
      <c r="J11" s="2361"/>
      <c r="K11" s="2361"/>
      <c r="L11" s="2361"/>
      <c r="M11" s="2361"/>
      <c r="N11" s="2361"/>
      <c r="O11" s="2361"/>
      <c r="P11" s="2361"/>
      <c r="Q11" s="2361"/>
      <c r="R11" s="2361"/>
      <c r="S11" s="2361"/>
      <c r="T11" s="2361"/>
      <c r="U11" s="2361"/>
      <c r="V11" s="2361"/>
      <c r="W11" s="2362"/>
    </row>
    <row r="12" spans="1:25">
      <c r="C12" s="2360"/>
      <c r="D12" s="2361"/>
      <c r="E12" s="2361"/>
      <c r="F12" s="2361"/>
      <c r="G12" s="2361"/>
      <c r="H12" s="2361"/>
      <c r="I12" s="2361"/>
      <c r="J12" s="2361"/>
      <c r="K12" s="2361"/>
      <c r="L12" s="2361"/>
      <c r="M12" s="2361"/>
      <c r="N12" s="2361"/>
      <c r="O12" s="2361"/>
      <c r="P12" s="2361"/>
      <c r="Q12" s="2361"/>
      <c r="R12" s="2361"/>
      <c r="S12" s="2361"/>
      <c r="T12" s="2361"/>
      <c r="U12" s="2361"/>
      <c r="V12" s="2361"/>
      <c r="W12" s="2362"/>
    </row>
    <row r="13" spans="1:25" s="1815" customFormat="1">
      <c r="C13" s="2360"/>
      <c r="D13" s="2361"/>
      <c r="E13" s="2361"/>
      <c r="F13" s="2361"/>
      <c r="G13" s="2361"/>
      <c r="H13" s="2361"/>
      <c r="I13" s="2361"/>
      <c r="J13" s="2361"/>
      <c r="K13" s="2361"/>
      <c r="L13" s="2361"/>
      <c r="M13" s="2361"/>
      <c r="N13" s="2361"/>
      <c r="O13" s="2361"/>
      <c r="P13" s="2361"/>
      <c r="Q13" s="2361"/>
      <c r="R13" s="2361"/>
      <c r="S13" s="2361"/>
      <c r="T13" s="2361"/>
      <c r="U13" s="2361"/>
      <c r="V13" s="2361"/>
      <c r="W13" s="2362"/>
      <c r="X13" s="1816"/>
    </row>
    <row r="14" spans="1:25" ht="22.5" customHeight="1" thickBot="1">
      <c r="B14" s="1826"/>
      <c r="C14" s="2363"/>
      <c r="D14" s="2364"/>
      <c r="E14" s="2364"/>
      <c r="F14" s="2364"/>
      <c r="G14" s="2364"/>
      <c r="H14" s="2364"/>
      <c r="I14" s="2364"/>
      <c r="J14" s="2364"/>
      <c r="K14" s="2364"/>
      <c r="L14" s="2364"/>
      <c r="M14" s="2364"/>
      <c r="N14" s="2364"/>
      <c r="O14" s="2364"/>
      <c r="P14" s="2364"/>
      <c r="Q14" s="2364"/>
      <c r="R14" s="2364"/>
      <c r="S14" s="2364"/>
      <c r="T14" s="2364"/>
      <c r="U14" s="2364"/>
      <c r="V14" s="2364"/>
      <c r="W14" s="2365"/>
    </row>
    <row r="15" spans="1:25" ht="15.6">
      <c r="C15" s="1769"/>
      <c r="D15" s="1769"/>
      <c r="E15" s="1769"/>
      <c r="F15" s="1769"/>
      <c r="G15" s="1769"/>
      <c r="H15" s="1769"/>
      <c r="I15" s="1769"/>
      <c r="J15" s="1769"/>
      <c r="K15" s="1769"/>
      <c r="L15" s="1769"/>
      <c r="M15" s="1769"/>
      <c r="N15" s="1769"/>
      <c r="O15" s="1769"/>
      <c r="P15" s="1769"/>
      <c r="Q15" s="1769"/>
      <c r="R15" s="1769"/>
      <c r="W15" s="1810"/>
    </row>
    <row r="16" spans="1:25" ht="15.6">
      <c r="E16" s="1769"/>
      <c r="F16" s="1849" t="s">
        <v>91</v>
      </c>
      <c r="G16" s="1841"/>
      <c r="H16" s="1849" t="s">
        <v>92</v>
      </c>
      <c r="I16" s="1842"/>
      <c r="J16" s="1849" t="s">
        <v>93</v>
      </c>
      <c r="K16" s="1842"/>
      <c r="L16" s="1849" t="s">
        <v>94</v>
      </c>
      <c r="M16" s="1841"/>
      <c r="N16" s="1849" t="s">
        <v>95</v>
      </c>
      <c r="O16" s="1841"/>
      <c r="P16" s="1849" t="s">
        <v>10</v>
      </c>
      <c r="Q16" s="1841"/>
      <c r="R16" s="1849" t="s">
        <v>9</v>
      </c>
      <c r="S16" s="1841"/>
      <c r="T16" s="1849" t="s">
        <v>1811</v>
      </c>
      <c r="U16" s="1841"/>
      <c r="V16" s="1914" t="s">
        <v>2343</v>
      </c>
      <c r="W16" s="1841"/>
      <c r="X16" s="1914" t="s">
        <v>2440</v>
      </c>
    </row>
    <row r="17" spans="1:24" s="1815" customFormat="1" ht="15.6">
      <c r="E17" s="1817"/>
      <c r="G17" s="1816"/>
      <c r="H17" s="1816"/>
      <c r="I17" s="1816"/>
      <c r="J17" s="1816"/>
      <c r="K17" s="1816"/>
      <c r="L17" s="1816"/>
      <c r="M17" s="1816"/>
      <c r="N17" s="1816"/>
      <c r="O17" s="1816"/>
      <c r="P17" s="1816"/>
      <c r="Q17" s="1816"/>
      <c r="R17" s="1816"/>
      <c r="S17" s="1816"/>
      <c r="T17" s="1816"/>
    </row>
    <row r="18" spans="1:24" s="1815" customFormat="1" ht="15.6">
      <c r="A18" s="1859" t="s">
        <v>2244</v>
      </c>
      <c r="E18" s="1817"/>
      <c r="O18" s="1816"/>
      <c r="Q18" s="1816"/>
      <c r="S18" s="1816"/>
    </row>
    <row r="19" spans="1:24" ht="15.6">
      <c r="C19" s="1820" t="s">
        <v>2253</v>
      </c>
      <c r="E19" s="1769" t="s">
        <v>6</v>
      </c>
      <c r="F19" s="1845">
        <f>'SCH 20a'!E35</f>
        <v>44404</v>
      </c>
      <c r="G19" s="1858" t="s">
        <v>6</v>
      </c>
      <c r="H19" s="1845">
        <f>'SCH 20a'!G35</f>
        <v>46978</v>
      </c>
      <c r="I19" s="1858" t="s">
        <v>6</v>
      </c>
      <c r="J19" s="1845">
        <f>'SCH 20a'!I35</f>
        <v>50323</v>
      </c>
      <c r="K19" s="1858" t="s">
        <v>6</v>
      </c>
      <c r="L19" s="1845">
        <f>'SCH 20a'!K35</f>
        <v>51616</v>
      </c>
      <c r="M19" s="1858" t="s">
        <v>6</v>
      </c>
      <c r="N19" s="1845">
        <f>'SCH 20a'!M35</f>
        <v>52773</v>
      </c>
      <c r="O19" s="1858" t="s">
        <v>6</v>
      </c>
      <c r="P19" s="1845">
        <f>'SCH 20a'!O35</f>
        <v>52535</v>
      </c>
      <c r="Q19" s="1858" t="s">
        <v>6</v>
      </c>
      <c r="R19" s="1845">
        <f>'SCH 20a'!Q35</f>
        <v>52459</v>
      </c>
      <c r="S19" s="1858" t="s">
        <v>6</v>
      </c>
      <c r="T19" s="1845">
        <f>'SCH 20a'!S35</f>
        <v>51867</v>
      </c>
      <c r="U19" s="1858" t="s">
        <v>6</v>
      </c>
      <c r="V19" s="1845">
        <f>'SCH 20a'!U35</f>
        <v>50229</v>
      </c>
      <c r="W19" s="1858" t="s">
        <v>6</v>
      </c>
      <c r="X19" s="1845">
        <f>'SCH 20a'!W35</f>
        <v>49622</v>
      </c>
    </row>
    <row r="20" spans="1:24" ht="15.6">
      <c r="C20" s="1820" t="s">
        <v>2268</v>
      </c>
      <c r="D20" s="1830"/>
      <c r="E20" s="1769" t="s">
        <v>6</v>
      </c>
      <c r="F20" s="1856">
        <f>'SCH 20a'!E36</f>
        <v>4.1099999999999998E-2</v>
      </c>
      <c r="G20" s="1857" t="s">
        <v>6</v>
      </c>
      <c r="H20" s="1856">
        <f>'SCH 20a'!G36</f>
        <v>5.7967750653094313E-2</v>
      </c>
      <c r="I20" s="1857" t="s">
        <v>6</v>
      </c>
      <c r="J20" s="1856">
        <f>'SCH 20a'!I36</f>
        <v>7.1203542083528457E-2</v>
      </c>
      <c r="K20" s="1857" t="s">
        <v>6</v>
      </c>
      <c r="L20" s="1856">
        <f>'SCH 20a'!K36</f>
        <v>2.5694016652425333E-2</v>
      </c>
      <c r="M20" s="1857" t="s">
        <v>6</v>
      </c>
      <c r="N20" s="1856">
        <f>'SCH 20a'!M36</f>
        <v>2.2415530068195907E-2</v>
      </c>
      <c r="O20" s="1857" t="s">
        <v>6</v>
      </c>
      <c r="P20" s="1856">
        <f>'SCH 20a'!O36</f>
        <v>-4.5098819472078524E-3</v>
      </c>
      <c r="Q20" s="1857" t="s">
        <v>6</v>
      </c>
      <c r="R20" s="1856">
        <f>'SCH 20a'!Q36</f>
        <v>-1.4466546112115732E-3</v>
      </c>
      <c r="S20" s="1857" t="s">
        <v>6</v>
      </c>
      <c r="T20" s="1856">
        <f>'SCH 20a'!S36</f>
        <v>-1.1285003526563602E-2</v>
      </c>
      <c r="U20" s="1857" t="s">
        <v>6</v>
      </c>
      <c r="V20" s="1856">
        <f>'SCH 20a'!U36</f>
        <v>-3.1580773902481346E-2</v>
      </c>
      <c r="W20" s="1857" t="s">
        <v>6</v>
      </c>
      <c r="X20" s="1856">
        <f>'SCH 20a'!W36</f>
        <v>-1.2084652292500348E-2</v>
      </c>
    </row>
    <row r="21" spans="1:24" ht="15.6">
      <c r="C21" s="1820" t="s">
        <v>2259</v>
      </c>
      <c r="E21" s="1769" t="s">
        <v>6</v>
      </c>
      <c r="F21" s="1777">
        <f>'SCH 20a'!E37</f>
        <v>2288.8659793814436</v>
      </c>
      <c r="G21" s="1855" t="s">
        <v>6</v>
      </c>
      <c r="H21" s="1777">
        <f>'SCH 20a'!G37</f>
        <v>2409.1282051282051</v>
      </c>
      <c r="I21" s="1855" t="s">
        <v>6</v>
      </c>
      <c r="J21" s="1777">
        <f>'SCH 20a'!I37</f>
        <v>2580</v>
      </c>
      <c r="K21" s="1855" t="s">
        <v>6</v>
      </c>
      <c r="L21" s="1777">
        <f>'SCH 20a'!K37</f>
        <v>2661</v>
      </c>
      <c r="M21" s="1855" t="s">
        <v>6</v>
      </c>
      <c r="N21" s="1777">
        <f>'SCH 20a'!M37</f>
        <v>2706</v>
      </c>
      <c r="O21" s="1855" t="s">
        <v>6</v>
      </c>
      <c r="P21" s="1777">
        <f>'SCH 20a'!O37</f>
        <v>2681</v>
      </c>
      <c r="Q21" s="1855" t="s">
        <v>6</v>
      </c>
      <c r="R21" s="1777">
        <f>'SCH 20a'!Q37</f>
        <v>2662.8934010152284</v>
      </c>
      <c r="S21" s="1855" t="s">
        <v>6</v>
      </c>
      <c r="T21" s="1777">
        <f>'SCH 20a'!S37</f>
        <v>2632.8426395939086</v>
      </c>
      <c r="U21" s="1855" t="s">
        <v>6</v>
      </c>
      <c r="V21" s="1777">
        <f>'SCH 20a'!U37</f>
        <v>2536.8181818181815</v>
      </c>
      <c r="W21" s="1855" t="s">
        <v>6</v>
      </c>
      <c r="X21" s="1777">
        <f>'SCH 20a'!W37</f>
        <v>2518.8832487309646</v>
      </c>
    </row>
    <row r="22" spans="1:24" s="1815" customFormat="1" ht="15.75" customHeight="1">
      <c r="E22" s="1769" t="s">
        <v>6</v>
      </c>
      <c r="F22" s="1847"/>
      <c r="H22" s="1847"/>
      <c r="J22" s="1847"/>
      <c r="L22" s="1847"/>
      <c r="N22" s="1848"/>
      <c r="O22" s="1816"/>
      <c r="P22" s="1848"/>
      <c r="Q22" s="1816"/>
      <c r="R22" s="1847"/>
      <c r="S22" s="1816"/>
      <c r="T22" s="1847"/>
    </row>
    <row r="23" spans="1:24" ht="15.6">
      <c r="A23" s="1769" t="s">
        <v>2267</v>
      </c>
      <c r="D23" s="1769"/>
      <c r="E23" s="1769" t="s">
        <v>6</v>
      </c>
      <c r="O23" s="1810"/>
      <c r="Q23" s="1810"/>
      <c r="S23" s="1810"/>
    </row>
    <row r="24" spans="1:24" ht="15.6">
      <c r="C24" s="1820" t="s">
        <v>2253</v>
      </c>
      <c r="D24" s="1769"/>
      <c r="E24" s="1769" t="s">
        <v>6</v>
      </c>
      <c r="F24" s="1837">
        <v>3870</v>
      </c>
      <c r="G24" s="1837"/>
      <c r="H24" s="1837">
        <v>3588</v>
      </c>
      <c r="I24" s="1837"/>
      <c r="J24" s="1837">
        <v>3257</v>
      </c>
      <c r="K24" s="1837"/>
      <c r="L24" s="1837">
        <v>3012</v>
      </c>
      <c r="M24" s="1837"/>
      <c r="N24" s="1837">
        <v>2690</v>
      </c>
      <c r="O24" s="1837"/>
      <c r="P24" s="1837">
        <v>2411</v>
      </c>
      <c r="Q24" s="1837"/>
      <c r="R24" s="1837">
        <v>2054</v>
      </c>
      <c r="S24" s="1837"/>
      <c r="T24" s="1837">
        <v>1745</v>
      </c>
      <c r="U24" s="1837"/>
      <c r="V24" s="1837">
        <v>1378</v>
      </c>
      <c r="W24" s="1837"/>
      <c r="X24" s="1837">
        <v>660</v>
      </c>
    </row>
    <row r="25" spans="1:24" ht="15.6">
      <c r="C25" s="1820" t="s">
        <v>2266</v>
      </c>
      <c r="D25" s="1769"/>
      <c r="E25" s="1769" t="s">
        <v>6</v>
      </c>
      <c r="F25" s="1840">
        <v>-5.2400000000000002E-2</v>
      </c>
      <c r="G25" s="1842"/>
      <c r="H25" s="1840">
        <f>(+H24-F24)/F24</f>
        <v>-7.2868217054263565E-2</v>
      </c>
      <c r="I25" s="1842"/>
      <c r="J25" s="1840">
        <f>(+J24-H24)/H24</f>
        <v>-9.225195094760312E-2</v>
      </c>
      <c r="K25" s="1841"/>
      <c r="L25" s="1840">
        <f>(+L24-J24)/J24</f>
        <v>-7.5222597482345721E-2</v>
      </c>
      <c r="M25" s="1841"/>
      <c r="N25" s="1840">
        <f>(+N24-L24)/L24</f>
        <v>-0.10690571049136786</v>
      </c>
      <c r="O25" s="1841"/>
      <c r="P25" s="1840">
        <f>(+P24-N24)/N24</f>
        <v>-0.10371747211895911</v>
      </c>
      <c r="Q25" s="1841"/>
      <c r="R25" s="1840">
        <f>(+R24-P24)/P24</f>
        <v>-0.1480713396930734</v>
      </c>
      <c r="S25" s="1841"/>
      <c r="T25" s="1840">
        <f>(+T24-R24)/R24</f>
        <v>-0.15043816942551119</v>
      </c>
      <c r="U25" s="1841"/>
      <c r="V25" s="1840">
        <f>(+V24-T24)/T24</f>
        <v>-0.21031518624641835</v>
      </c>
      <c r="W25" s="1841"/>
      <c r="X25" s="1840">
        <f>(+X24-V24)/V24</f>
        <v>-0.52104499274310601</v>
      </c>
    </row>
    <row r="26" spans="1:24" ht="15.6">
      <c r="C26" s="1820" t="s">
        <v>2265</v>
      </c>
      <c r="D26" s="1769"/>
      <c r="E26" s="1769" t="s">
        <v>6</v>
      </c>
      <c r="F26" s="1837">
        <f>F24/19.4</f>
        <v>199.48453608247425</v>
      </c>
      <c r="G26" s="1837"/>
      <c r="H26" s="1837">
        <f>H24/19.5</f>
        <v>184</v>
      </c>
      <c r="I26" s="1837"/>
      <c r="J26" s="1837">
        <f>J24/19.5</f>
        <v>167.02564102564102</v>
      </c>
      <c r="K26" s="1837"/>
      <c r="L26" s="1837">
        <f>L24/19.4</f>
        <v>155.25773195876289</v>
      </c>
      <c r="M26" s="1837"/>
      <c r="N26" s="1837">
        <f>N24/19.5</f>
        <v>137.94871794871796</v>
      </c>
      <c r="O26" s="1837"/>
      <c r="P26" s="1837">
        <f>P24/19.6</f>
        <v>123.01020408163265</v>
      </c>
      <c r="Q26" s="1837"/>
      <c r="R26" s="1837">
        <f>R24/19.7</f>
        <v>104.26395939086295</v>
      </c>
      <c r="S26" s="1837"/>
      <c r="T26" s="1837">
        <f>T24/19.7</f>
        <v>88.578680203045693</v>
      </c>
      <c r="U26" s="1837"/>
      <c r="V26" s="1837">
        <f>V24/19.8</f>
        <v>69.595959595959599</v>
      </c>
      <c r="W26" s="1837"/>
      <c r="X26" s="1837">
        <f>ROUND(X24/19.7,0)</f>
        <v>34</v>
      </c>
    </row>
    <row r="27" spans="1:24" ht="15.6">
      <c r="B27" s="1820"/>
      <c r="D27" s="1769"/>
      <c r="E27" s="1769" t="s">
        <v>6</v>
      </c>
      <c r="F27" s="1844"/>
      <c r="H27" s="1844"/>
      <c r="J27" s="1844"/>
      <c r="L27" s="1844"/>
      <c r="M27" s="1810"/>
      <c r="N27" s="1844"/>
      <c r="O27" s="1810"/>
      <c r="P27" s="1844"/>
      <c r="Q27" s="1810"/>
    </row>
    <row r="28" spans="1:24" ht="15.6">
      <c r="A28" s="1769" t="s">
        <v>2264</v>
      </c>
      <c r="D28" s="1769"/>
      <c r="E28" s="1769" t="s">
        <v>6</v>
      </c>
      <c r="M28" s="1810"/>
      <c r="O28" s="1810"/>
      <c r="Q28" s="1810"/>
    </row>
    <row r="29" spans="1:24" ht="15.6">
      <c r="C29" s="1820" t="s">
        <v>2257</v>
      </c>
      <c r="D29" s="1769"/>
      <c r="E29" s="1769" t="s">
        <v>6</v>
      </c>
      <c r="F29" s="1837">
        <v>464</v>
      </c>
      <c r="G29" s="1837"/>
      <c r="H29" s="1837">
        <v>442</v>
      </c>
      <c r="I29" s="1837"/>
      <c r="J29" s="1837">
        <v>419</v>
      </c>
      <c r="K29" s="1837"/>
      <c r="L29" s="1837">
        <v>396</v>
      </c>
      <c r="M29" s="1837"/>
      <c r="N29" s="1837">
        <v>368</v>
      </c>
      <c r="O29" s="1837"/>
      <c r="P29" s="1837">
        <v>294</v>
      </c>
      <c r="Q29" s="1837"/>
      <c r="R29" s="1837">
        <v>281</v>
      </c>
      <c r="S29" s="1837"/>
      <c r="T29" s="1837">
        <v>263</v>
      </c>
      <c r="U29" s="1837"/>
      <c r="V29" s="1837">
        <v>234</v>
      </c>
      <c r="W29" s="1837"/>
      <c r="X29" s="1837">
        <v>203</v>
      </c>
    </row>
    <row r="30" spans="1:24" ht="15.6">
      <c r="C30" s="1820" t="s">
        <v>2263</v>
      </c>
      <c r="D30" s="1769"/>
      <c r="E30" s="1769" t="s">
        <v>6</v>
      </c>
      <c r="F30" s="1840">
        <v>-4.1300000000000003E-2</v>
      </c>
      <c r="G30" s="1842"/>
      <c r="H30" s="1840">
        <f>(+H29-F29)/F29</f>
        <v>-4.7413793103448273E-2</v>
      </c>
      <c r="I30" s="1842"/>
      <c r="J30" s="1840">
        <f>(+J29-H29)/H29</f>
        <v>-5.2036199095022627E-2</v>
      </c>
      <c r="K30" s="1841"/>
      <c r="L30" s="1840">
        <f>(+L29-J29)/J29</f>
        <v>-5.4892601431980909E-2</v>
      </c>
      <c r="M30" s="1841"/>
      <c r="N30" s="1840">
        <f>(+N29-L29)/L29</f>
        <v>-7.0707070707070704E-2</v>
      </c>
      <c r="O30" s="1841"/>
      <c r="P30" s="1840">
        <f>(+P29-N29)/N29</f>
        <v>-0.20108695652173914</v>
      </c>
      <c r="Q30" s="1841"/>
      <c r="R30" s="1840">
        <f>(+R29-P29)/P29</f>
        <v>-4.4217687074829932E-2</v>
      </c>
      <c r="S30" s="1841"/>
      <c r="T30" s="1840">
        <f>(+T29-R29)/R29</f>
        <v>-6.4056939501779361E-2</v>
      </c>
      <c r="U30" s="1841"/>
      <c r="V30" s="1840">
        <f>(+V29-T29)/T29</f>
        <v>-0.11026615969581749</v>
      </c>
      <c r="W30" s="1841"/>
      <c r="X30" s="1840">
        <f>(+X29-V29)/V29</f>
        <v>-0.13247863247863248</v>
      </c>
    </row>
    <row r="31" spans="1:24" ht="15.6">
      <c r="C31" s="1820" t="s">
        <v>2262</v>
      </c>
      <c r="D31" s="1769"/>
      <c r="E31" s="1769" t="s">
        <v>6</v>
      </c>
      <c r="F31" s="1837">
        <f>F29/19.4</f>
        <v>23.917525773195877</v>
      </c>
      <c r="G31" s="1837"/>
      <c r="H31" s="1837">
        <f>H29/19.5</f>
        <v>22.666666666666668</v>
      </c>
      <c r="I31" s="1837"/>
      <c r="J31" s="1837">
        <f>J29/19.5</f>
        <v>21.487179487179485</v>
      </c>
      <c r="K31" s="1837"/>
      <c r="L31" s="1837">
        <f>L29/19.4</f>
        <v>20.412371134020621</v>
      </c>
      <c r="M31" s="1837"/>
      <c r="N31" s="1837">
        <f>N29/19.5</f>
        <v>18.871794871794872</v>
      </c>
      <c r="O31" s="1837"/>
      <c r="P31" s="1837">
        <f>P29/19.6</f>
        <v>14.999999999999998</v>
      </c>
      <c r="Q31" s="1837"/>
      <c r="R31" s="1837">
        <f>R29/19.7</f>
        <v>14.263959390862945</v>
      </c>
      <c r="S31" s="1837"/>
      <c r="T31" s="1837">
        <f>T29/19.7</f>
        <v>13.350253807106599</v>
      </c>
      <c r="U31" s="1837"/>
      <c r="V31" s="1837">
        <f>V29/19.8</f>
        <v>11.818181818181818</v>
      </c>
      <c r="W31" s="1837"/>
      <c r="X31" s="1837">
        <f>ROUND(X29/19.7,0)</f>
        <v>10</v>
      </c>
    </row>
    <row r="32" spans="1:24" s="1815" customFormat="1" ht="15.6">
      <c r="E32" s="1769" t="s">
        <v>6</v>
      </c>
    </row>
    <row r="33" spans="1:24" ht="15.6">
      <c r="A33" s="1769" t="s">
        <v>2261</v>
      </c>
      <c r="D33" s="1769"/>
      <c r="E33" s="1769"/>
      <c r="F33" s="1777"/>
      <c r="G33" s="1777"/>
      <c r="H33" s="1777"/>
      <c r="I33" s="1777"/>
      <c r="J33" s="1777"/>
      <c r="K33" s="1777"/>
      <c r="L33" s="1777"/>
      <c r="M33" s="1777"/>
      <c r="N33" s="1777"/>
      <c r="O33" s="1777"/>
      <c r="P33" s="1777"/>
      <c r="Q33" s="1777"/>
      <c r="R33" s="1777"/>
      <c r="S33" s="1777"/>
      <c r="T33" s="1777"/>
      <c r="U33" s="1777"/>
      <c r="V33" s="1777"/>
      <c r="W33" s="1777"/>
      <c r="X33" s="1777"/>
    </row>
    <row r="34" spans="1:24" ht="15.6">
      <c r="C34" s="1820" t="s">
        <v>2257</v>
      </c>
      <c r="D34" s="1769"/>
      <c r="E34" s="1769" t="s">
        <v>6</v>
      </c>
      <c r="F34" s="1837">
        <v>2407</v>
      </c>
      <c r="G34" s="1837"/>
      <c r="H34" s="1837">
        <v>2355</v>
      </c>
      <c r="I34" s="1837"/>
      <c r="J34" s="1837">
        <v>2302</v>
      </c>
      <c r="K34" s="1837"/>
      <c r="L34" s="1837">
        <v>2246</v>
      </c>
      <c r="M34" s="1837"/>
      <c r="N34" s="1837">
        <v>2188</v>
      </c>
      <c r="O34" s="1837"/>
      <c r="P34" s="1837">
        <v>2127</v>
      </c>
      <c r="Q34" s="1837"/>
      <c r="R34" s="1837">
        <v>2063</v>
      </c>
      <c r="S34" s="1837"/>
      <c r="T34" s="1837">
        <v>1996</v>
      </c>
      <c r="U34" s="1837"/>
      <c r="V34" s="1837">
        <v>1961</v>
      </c>
      <c r="W34" s="1837"/>
      <c r="X34" s="1837">
        <v>1884</v>
      </c>
    </row>
    <row r="35" spans="1:24" ht="15.6">
      <c r="C35" s="1820" t="s">
        <v>2260</v>
      </c>
      <c r="D35" s="1769"/>
      <c r="E35" s="1769" t="s">
        <v>6</v>
      </c>
      <c r="F35" s="1840">
        <v>-2.0400000000000001E-2</v>
      </c>
      <c r="G35" s="1842"/>
      <c r="H35" s="1840">
        <f>(+H34-F34)/F34</f>
        <v>-2.1603656003323639E-2</v>
      </c>
      <c r="I35" s="1842"/>
      <c r="J35" s="1840">
        <f>(+J34-H34)/H34</f>
        <v>-2.2505307855626325E-2</v>
      </c>
      <c r="K35" s="1841"/>
      <c r="L35" s="1840">
        <f>(+L34-J34)/J34</f>
        <v>-2.4326672458731539E-2</v>
      </c>
      <c r="M35" s="1841"/>
      <c r="N35" s="1840">
        <f>(+N34-L34)/L34</f>
        <v>-2.5823686553873553E-2</v>
      </c>
      <c r="O35" s="1841"/>
      <c r="P35" s="1840">
        <f>(+P34-N34)/N34</f>
        <v>-2.7879341864716637E-2</v>
      </c>
      <c r="Q35" s="1841"/>
      <c r="R35" s="1840">
        <f>(+R34-P34)/P34</f>
        <v>-3.0089327691584389E-2</v>
      </c>
      <c r="S35" s="1841"/>
      <c r="T35" s="1840">
        <f>(+T34-R34)/R34</f>
        <v>-3.2476975278720309E-2</v>
      </c>
      <c r="U35" s="1841"/>
      <c r="V35" s="1840">
        <f>(+V34-T34)/T34</f>
        <v>-1.7535070140280561E-2</v>
      </c>
      <c r="W35" s="1841"/>
      <c r="X35" s="1840">
        <f>(+X34-V34)/V34</f>
        <v>-3.926568077511474E-2</v>
      </c>
    </row>
    <row r="36" spans="1:24" ht="15.6">
      <c r="C36" s="1820" t="s">
        <v>2259</v>
      </c>
      <c r="D36" s="1769"/>
      <c r="E36" s="1769" t="s">
        <v>6</v>
      </c>
      <c r="F36" s="1837">
        <f>F34/19.4</f>
        <v>124.07216494845362</v>
      </c>
      <c r="G36" s="1837"/>
      <c r="H36" s="1837">
        <f>H34/19.5</f>
        <v>120.76923076923077</v>
      </c>
      <c r="I36" s="1837"/>
      <c r="J36" s="1837">
        <f>J34/19.5</f>
        <v>118.05128205128206</v>
      </c>
      <c r="K36" s="1837"/>
      <c r="L36" s="1837">
        <f>L34/19.4</f>
        <v>115.77319587628867</v>
      </c>
      <c r="M36" s="1837"/>
      <c r="N36" s="1837">
        <f>N34/19.5</f>
        <v>112.2051282051282</v>
      </c>
      <c r="O36" s="1837"/>
      <c r="P36" s="1837">
        <f>P34/19.6</f>
        <v>108.5204081632653</v>
      </c>
      <c r="Q36" s="1837"/>
      <c r="R36" s="1837">
        <f>R34/19.7</f>
        <v>104.72081218274113</v>
      </c>
      <c r="S36" s="1837"/>
      <c r="T36" s="1837">
        <f>T34/19.7</f>
        <v>101.31979695431473</v>
      </c>
      <c r="U36" s="1837"/>
      <c r="V36" s="1837">
        <f>V34/19.8</f>
        <v>99.040404040404042</v>
      </c>
      <c r="W36" s="1837"/>
      <c r="X36" s="1837">
        <f>ROUND(X34/19.7,0)</f>
        <v>96</v>
      </c>
    </row>
    <row r="37" spans="1:24" s="1815" customFormat="1" ht="15.6">
      <c r="E37" s="1769" t="s">
        <v>6</v>
      </c>
    </row>
    <row r="38" spans="1:24" s="1815" customFormat="1" ht="15.6">
      <c r="A38" s="1769" t="s">
        <v>2299</v>
      </c>
      <c r="B38" s="1775"/>
      <c r="C38" s="1775"/>
      <c r="D38" s="1769"/>
      <c r="E38" s="1769"/>
      <c r="F38" s="1777"/>
      <c r="G38" s="1777"/>
      <c r="H38" s="1777"/>
      <c r="I38" s="1777"/>
      <c r="J38" s="1777"/>
      <c r="K38" s="1777"/>
      <c r="L38" s="1777"/>
      <c r="M38" s="1777"/>
      <c r="N38" s="1777"/>
      <c r="O38" s="1777"/>
      <c r="P38" s="1777"/>
      <c r="Q38" s="1777"/>
      <c r="R38" s="1777"/>
      <c r="S38" s="1777"/>
      <c r="T38" s="1777"/>
      <c r="U38" s="1777"/>
      <c r="V38" s="1777"/>
      <c r="W38" s="1777"/>
      <c r="X38" s="1777"/>
    </row>
    <row r="39" spans="1:24" s="1815" customFormat="1" ht="15.6">
      <c r="A39" s="1775"/>
      <c r="B39" s="1775"/>
      <c r="C39" s="1820" t="s">
        <v>2257</v>
      </c>
      <c r="D39" s="1769"/>
      <c r="E39" s="1769" t="s">
        <v>6</v>
      </c>
      <c r="F39" s="1837">
        <v>0</v>
      </c>
      <c r="G39" s="1837">
        <v>0</v>
      </c>
      <c r="H39" s="1837">
        <v>0</v>
      </c>
      <c r="I39" s="1837">
        <v>0</v>
      </c>
      <c r="J39" s="1837">
        <v>0</v>
      </c>
      <c r="K39" s="1837">
        <v>0</v>
      </c>
      <c r="L39" s="1837">
        <v>0</v>
      </c>
      <c r="M39" s="1837">
        <v>0</v>
      </c>
      <c r="N39" s="1837">
        <v>0</v>
      </c>
      <c r="O39" s="1837">
        <v>0</v>
      </c>
      <c r="P39" s="1837">
        <v>0</v>
      </c>
      <c r="Q39" s="1837">
        <v>0</v>
      </c>
      <c r="R39" s="1837">
        <v>226</v>
      </c>
      <c r="S39" s="1837"/>
      <c r="T39" s="1837">
        <v>204</v>
      </c>
      <c r="U39" s="1837"/>
      <c r="V39" s="1837">
        <v>181</v>
      </c>
      <c r="W39" s="1837"/>
      <c r="X39" s="1837">
        <v>157</v>
      </c>
    </row>
    <row r="40" spans="1:24" s="1815" customFormat="1" ht="15.6">
      <c r="A40" s="1775"/>
      <c r="B40" s="1775"/>
      <c r="C40" s="1820" t="s">
        <v>2260</v>
      </c>
      <c r="D40" s="1769"/>
      <c r="E40" s="1769" t="s">
        <v>6</v>
      </c>
      <c r="F40" s="1854">
        <v>0</v>
      </c>
      <c r="G40" s="1854"/>
      <c r="H40" s="1854">
        <v>0</v>
      </c>
      <c r="I40" s="1854"/>
      <c r="J40" s="1854">
        <v>0</v>
      </c>
      <c r="K40" s="1854"/>
      <c r="L40" s="1854">
        <v>0</v>
      </c>
      <c r="M40" s="1854"/>
      <c r="N40" s="1854">
        <v>0</v>
      </c>
      <c r="O40" s="1854"/>
      <c r="P40" s="1854">
        <v>0</v>
      </c>
      <c r="Q40" s="1854"/>
      <c r="R40" s="1854">
        <v>1</v>
      </c>
      <c r="S40" s="1854"/>
      <c r="T40" s="1840">
        <f>(+T39-R39)/R39</f>
        <v>-9.7345132743362831E-2</v>
      </c>
      <c r="U40" s="1841"/>
      <c r="V40" s="1840">
        <f>(+V39-T39)/T39</f>
        <v>-0.11274509803921569</v>
      </c>
      <c r="W40" s="1841"/>
      <c r="X40" s="1840">
        <f>(+X39-V39)/V39</f>
        <v>-0.13259668508287292</v>
      </c>
    </row>
    <row r="41" spans="1:24" s="1815" customFormat="1" ht="15.6">
      <c r="A41" s="1775"/>
      <c r="B41" s="1775"/>
      <c r="C41" s="1820" t="s">
        <v>2259</v>
      </c>
      <c r="D41" s="1769"/>
      <c r="E41" s="1769" t="s">
        <v>6</v>
      </c>
      <c r="F41" s="1837">
        <v>0</v>
      </c>
      <c r="G41" s="1837">
        <v>0</v>
      </c>
      <c r="H41" s="1837">
        <v>0</v>
      </c>
      <c r="I41" s="1837">
        <v>0</v>
      </c>
      <c r="J41" s="1837">
        <v>0</v>
      </c>
      <c r="K41" s="1837">
        <v>0</v>
      </c>
      <c r="L41" s="1837">
        <v>0</v>
      </c>
      <c r="M41" s="1837">
        <v>0</v>
      </c>
      <c r="N41" s="1837">
        <v>0</v>
      </c>
      <c r="O41" s="1837">
        <v>0</v>
      </c>
      <c r="P41" s="1837">
        <v>0</v>
      </c>
      <c r="Q41" s="1837">
        <v>0</v>
      </c>
      <c r="R41" s="1837">
        <f>R39/19.7</f>
        <v>11.472081218274113</v>
      </c>
      <c r="S41" s="1837"/>
      <c r="T41" s="1837">
        <f>T39/19.7</f>
        <v>10.355329949238579</v>
      </c>
      <c r="U41" s="1837"/>
      <c r="V41" s="1837">
        <f>V39/19.8</f>
        <v>9.1414141414141419</v>
      </c>
      <c r="W41" s="1837"/>
      <c r="X41" s="1837">
        <f>ROUND(X39/19.7,0)</f>
        <v>8</v>
      </c>
    </row>
    <row r="42" spans="1:24" s="1815" customFormat="1" ht="15.6">
      <c r="A42" s="1775"/>
      <c r="B42" s="1775"/>
      <c r="C42" s="1820"/>
      <c r="D42" s="1769"/>
      <c r="E42" s="1769"/>
      <c r="F42" s="1837"/>
      <c r="G42" s="1837"/>
      <c r="H42" s="1837"/>
      <c r="I42" s="1837"/>
      <c r="J42" s="1837"/>
      <c r="K42" s="1837"/>
      <c r="L42" s="1837"/>
      <c r="M42" s="1837"/>
      <c r="N42" s="1837"/>
      <c r="O42" s="1837"/>
      <c r="P42" s="1837"/>
      <c r="Q42" s="1837"/>
      <c r="R42" s="1837"/>
      <c r="S42" s="1837"/>
      <c r="T42" s="1837"/>
      <c r="U42" s="1837"/>
      <c r="V42" s="1837"/>
      <c r="W42" s="1837"/>
      <c r="X42" s="1837"/>
    </row>
    <row r="43" spans="1:24" ht="15.6">
      <c r="A43" s="1769" t="s">
        <v>2258</v>
      </c>
      <c r="B43" s="1769"/>
      <c r="C43" s="1820"/>
      <c r="D43" s="1769"/>
      <c r="E43" s="1769"/>
      <c r="F43" s="1777"/>
      <c r="G43" s="1777"/>
      <c r="H43" s="1777"/>
      <c r="I43" s="1777"/>
      <c r="J43" s="1777"/>
      <c r="K43" s="1777"/>
      <c r="L43" s="1777"/>
      <c r="M43" s="1777"/>
      <c r="N43" s="1777"/>
      <c r="O43" s="1777"/>
      <c r="P43" s="1777"/>
      <c r="Q43" s="1777"/>
      <c r="R43" s="1777"/>
      <c r="S43" s="1777"/>
      <c r="T43" s="1777"/>
      <c r="U43" s="1777"/>
      <c r="V43" s="1777"/>
      <c r="W43" s="1777"/>
      <c r="X43" s="1777"/>
    </row>
    <row r="44" spans="1:24" ht="15.6">
      <c r="C44" s="1820" t="s">
        <v>2257</v>
      </c>
      <c r="D44" s="1769"/>
      <c r="E44" s="1769" t="s">
        <v>6</v>
      </c>
      <c r="F44" s="1837">
        <v>0</v>
      </c>
      <c r="G44" s="1837"/>
      <c r="H44" s="1837">
        <v>0</v>
      </c>
      <c r="I44" s="1837"/>
      <c r="J44" s="1837">
        <v>0</v>
      </c>
      <c r="K44" s="1837"/>
      <c r="L44" s="1837">
        <v>0</v>
      </c>
      <c r="M44" s="1837"/>
      <c r="N44" s="1837">
        <v>0</v>
      </c>
      <c r="O44" s="1837"/>
      <c r="P44" s="1837">
        <v>0</v>
      </c>
      <c r="Q44" s="1837"/>
      <c r="R44" s="1837">
        <v>440</v>
      </c>
      <c r="S44" s="1837"/>
      <c r="T44" s="1837">
        <v>437</v>
      </c>
      <c r="U44" s="1837"/>
      <c r="V44" s="1837">
        <v>985</v>
      </c>
      <c r="W44" s="1837"/>
      <c r="X44" s="1837">
        <v>956</v>
      </c>
    </row>
    <row r="45" spans="1:24" ht="15.6">
      <c r="C45" s="1820" t="s">
        <v>2256</v>
      </c>
      <c r="D45" s="1769"/>
      <c r="E45" s="1769" t="s">
        <v>6</v>
      </c>
      <c r="F45" s="1854">
        <v>0</v>
      </c>
      <c r="G45" s="1841"/>
      <c r="H45" s="1854">
        <v>0</v>
      </c>
      <c r="I45" s="1841"/>
      <c r="J45" s="1854">
        <v>0</v>
      </c>
      <c r="K45" s="1841"/>
      <c r="L45" s="1854">
        <v>0</v>
      </c>
      <c r="M45" s="1841"/>
      <c r="N45" s="1854">
        <v>0</v>
      </c>
      <c r="O45" s="1841"/>
      <c r="P45" s="1854">
        <v>0</v>
      </c>
      <c r="Q45" s="1841"/>
      <c r="R45" s="1854">
        <v>1</v>
      </c>
      <c r="S45" s="1841"/>
      <c r="T45" s="1840">
        <f>(+T44-R44)/R44</f>
        <v>-6.8181818181818179E-3</v>
      </c>
      <c r="U45" s="1841"/>
      <c r="V45" s="1840">
        <f>(+V44-T44)/T44</f>
        <v>1.2540045766590389</v>
      </c>
      <c r="W45" s="1841"/>
      <c r="X45" s="1840">
        <f>(+X44-V44)/V44</f>
        <v>-2.9441624365482234E-2</v>
      </c>
    </row>
    <row r="46" spans="1:24" ht="15.6">
      <c r="C46" s="1820" t="s">
        <v>2255</v>
      </c>
      <c r="D46" s="1769"/>
      <c r="E46" s="1769" t="s">
        <v>6</v>
      </c>
      <c r="F46" s="1837">
        <v>0</v>
      </c>
      <c r="G46" s="1837"/>
      <c r="H46" s="1837">
        <v>0</v>
      </c>
      <c r="I46" s="1837"/>
      <c r="J46" s="1837">
        <v>0</v>
      </c>
      <c r="K46" s="1837"/>
      <c r="L46" s="1837">
        <v>0</v>
      </c>
      <c r="M46" s="1837"/>
      <c r="N46" s="1837">
        <v>0</v>
      </c>
      <c r="O46" s="1837"/>
      <c r="P46" s="1837">
        <v>0</v>
      </c>
      <c r="Q46" s="1837"/>
      <c r="R46" s="1837">
        <f>R44/19.7</f>
        <v>22.335025380710661</v>
      </c>
      <c r="S46" s="1837"/>
      <c r="T46" s="1837">
        <f>T44/19.7</f>
        <v>22.18274111675127</v>
      </c>
      <c r="U46" s="1837"/>
      <c r="V46" s="1837">
        <f>V44/19.8</f>
        <v>49.747474747474747</v>
      </c>
      <c r="W46" s="1837"/>
      <c r="X46" s="1837">
        <f>ROUND(X44/19.7,0)</f>
        <v>49</v>
      </c>
    </row>
    <row r="47" spans="1:24" s="1815" customFormat="1" ht="15.6">
      <c r="E47" s="1769"/>
    </row>
    <row r="48" spans="1:24" ht="15.6">
      <c r="A48" s="1769" t="s">
        <v>2573</v>
      </c>
      <c r="D48" s="1769"/>
      <c r="E48" s="1769" t="s">
        <v>6</v>
      </c>
      <c r="M48" s="1810"/>
      <c r="O48" s="1810"/>
      <c r="Q48" s="1810"/>
    </row>
    <row r="49" spans="2:25" ht="15.6">
      <c r="C49" s="1820" t="s">
        <v>2257</v>
      </c>
      <c r="D49" s="1769"/>
      <c r="E49" s="1769" t="s">
        <v>6</v>
      </c>
      <c r="F49" s="1837">
        <v>1300</v>
      </c>
      <c r="G49" s="1837"/>
      <c r="H49" s="1837">
        <v>3651</v>
      </c>
      <c r="I49" s="1837"/>
      <c r="J49" s="1837">
        <v>4221</v>
      </c>
      <c r="K49" s="1837"/>
      <c r="L49" s="1837">
        <v>4430</v>
      </c>
      <c r="M49" s="1837"/>
      <c r="N49" s="1837">
        <v>5309</v>
      </c>
      <c r="O49" s="1837"/>
      <c r="P49" s="1837">
        <v>6149</v>
      </c>
      <c r="Q49" s="1837"/>
      <c r="R49" s="1837">
        <v>6052</v>
      </c>
      <c r="S49" s="1837"/>
      <c r="T49" s="1837">
        <v>6676</v>
      </c>
      <c r="U49" s="1837"/>
      <c r="V49" s="1837">
        <v>8044</v>
      </c>
      <c r="W49" s="1837"/>
      <c r="X49" s="1837">
        <v>7882</v>
      </c>
    </row>
    <row r="50" spans="2:25" ht="15.6">
      <c r="C50" s="1820" t="s">
        <v>2256</v>
      </c>
      <c r="D50" s="1769"/>
      <c r="E50" s="1769" t="s">
        <v>6</v>
      </c>
      <c r="F50" s="1854">
        <v>0</v>
      </c>
      <c r="G50" s="1841"/>
      <c r="H50" s="1840">
        <f>(+H49-F49)/F49</f>
        <v>1.8084615384615386</v>
      </c>
      <c r="I50" s="1841"/>
      <c r="J50" s="1840">
        <f>(+J49-H49)/H49</f>
        <v>0.1561216105176664</v>
      </c>
      <c r="K50" s="1841"/>
      <c r="L50" s="1840">
        <f>(+L49-J49)/J49</f>
        <v>4.9514333096422648E-2</v>
      </c>
      <c r="M50" s="1841"/>
      <c r="N50" s="1840">
        <f>(+N49-L49)/L49</f>
        <v>0.19841986455981941</v>
      </c>
      <c r="O50" s="1841"/>
      <c r="P50" s="1840">
        <f>(+P49-N49)/N49</f>
        <v>0.15822188736108495</v>
      </c>
      <c r="Q50" s="1841"/>
      <c r="R50" s="1840">
        <f>(+R49-P49)/P49</f>
        <v>-1.5774922751666937E-2</v>
      </c>
      <c r="S50" s="1841"/>
      <c r="T50" s="1840">
        <f>(+T49-R49)/R49</f>
        <v>0.10310641110376735</v>
      </c>
      <c r="U50" s="1841"/>
      <c r="V50" s="1840">
        <f>(+V49-T49)/T49</f>
        <v>0.20491312162971839</v>
      </c>
      <c r="W50" s="1841"/>
      <c r="X50" s="1840">
        <f>(+X49-V49)/V49</f>
        <v>-2.013923421183491E-2</v>
      </c>
    </row>
    <row r="51" spans="2:25" ht="15.6">
      <c r="C51" s="1820" t="s">
        <v>2255</v>
      </c>
      <c r="D51" s="1769"/>
      <c r="E51" s="1769" t="s">
        <v>6</v>
      </c>
      <c r="F51" s="1837">
        <f>F49/19.4</f>
        <v>67.010309278350519</v>
      </c>
      <c r="G51" s="1837"/>
      <c r="H51" s="1837">
        <f>H49/19.5</f>
        <v>187.23076923076923</v>
      </c>
      <c r="I51" s="1837"/>
      <c r="J51" s="1837">
        <f>J49/19.5</f>
        <v>216.46153846153845</v>
      </c>
      <c r="K51" s="1837"/>
      <c r="L51" s="1837">
        <f>L49/19.4</f>
        <v>228.35051546391753</v>
      </c>
      <c r="M51" s="1837"/>
      <c r="N51" s="1837">
        <f>N49/19.5</f>
        <v>272.25641025641028</v>
      </c>
      <c r="O51" s="1837"/>
      <c r="P51" s="1837">
        <f>P49/19.6</f>
        <v>313.72448979591832</v>
      </c>
      <c r="Q51" s="1837"/>
      <c r="R51" s="1837">
        <f>R49/19.7</f>
        <v>307.20812182741116</v>
      </c>
      <c r="S51" s="1837"/>
      <c r="T51" s="1837">
        <f>T49/19.7</f>
        <v>338.88324873096445</v>
      </c>
      <c r="U51" s="1837"/>
      <c r="V51" s="1837">
        <f>V49/19.8</f>
        <v>406.26262626262627</v>
      </c>
      <c r="W51" s="1837"/>
      <c r="X51" s="1837">
        <f>ROUND(X49/19.7,0)</f>
        <v>400</v>
      </c>
    </row>
    <row r="52" spans="2:25" ht="15.6">
      <c r="C52" s="1820"/>
      <c r="D52" s="1769"/>
      <c r="E52" s="1769"/>
      <c r="F52" s="1777"/>
      <c r="G52" s="1777"/>
      <c r="H52" s="1777"/>
      <c r="I52" s="1777"/>
      <c r="J52" s="1777"/>
      <c r="K52" s="1777"/>
      <c r="L52" s="1777"/>
      <c r="M52" s="1777"/>
      <c r="N52" s="1777"/>
      <c r="O52" s="1777"/>
      <c r="P52" s="1777"/>
      <c r="Q52" s="1777"/>
      <c r="R52" s="1777"/>
      <c r="S52" s="1777"/>
      <c r="T52" s="1777"/>
      <c r="U52" s="1777"/>
      <c r="V52" s="1777"/>
      <c r="W52" s="1777"/>
      <c r="X52" s="1777"/>
    </row>
    <row r="53" spans="2:25" ht="15.6">
      <c r="B53" s="1835"/>
      <c r="C53" s="1835"/>
      <c r="D53" s="1835"/>
      <c r="E53" s="1836"/>
      <c r="F53" s="1835"/>
      <c r="G53" s="1835"/>
      <c r="H53" s="1835"/>
      <c r="I53" s="1835"/>
      <c r="J53" s="1835"/>
      <c r="K53" s="1835"/>
      <c r="L53" s="1835"/>
      <c r="M53" s="1835"/>
      <c r="N53" s="1835"/>
      <c r="O53" s="1835"/>
      <c r="P53" s="1835"/>
      <c r="Q53" s="1835"/>
      <c r="R53" s="1835"/>
      <c r="S53" s="1835"/>
      <c r="T53" s="1835"/>
      <c r="U53" s="1835"/>
      <c r="V53" s="1835"/>
      <c r="W53" s="1835"/>
      <c r="X53" s="1835"/>
    </row>
    <row r="54" spans="2:25" ht="15.6">
      <c r="E54" s="1769"/>
      <c r="F54" s="1815"/>
      <c r="G54" s="1816"/>
      <c r="H54" s="1816"/>
      <c r="I54" s="1816"/>
      <c r="J54" s="1816"/>
      <c r="K54" s="1816"/>
      <c r="L54" s="1816"/>
      <c r="M54" s="1816"/>
      <c r="N54" s="1816"/>
      <c r="O54" s="1816"/>
      <c r="P54" s="1816"/>
      <c r="Q54" s="1816"/>
      <c r="R54" s="1816"/>
      <c r="S54" s="1816"/>
      <c r="T54" s="1816"/>
      <c r="X54" s="1777"/>
    </row>
    <row r="55" spans="2:25" ht="15.6">
      <c r="B55" s="1832" t="s">
        <v>2254</v>
      </c>
      <c r="E55" s="1769"/>
      <c r="F55" s="1777"/>
      <c r="G55" s="1777"/>
      <c r="H55" s="1777"/>
      <c r="I55" s="1777"/>
      <c r="J55" s="1777"/>
      <c r="K55" s="1777"/>
      <c r="L55" s="1777"/>
      <c r="M55" s="1777"/>
      <c r="N55" s="1777"/>
      <c r="O55" s="1777"/>
      <c r="P55" s="1777"/>
      <c r="Q55" s="1816"/>
      <c r="R55" s="1777"/>
      <c r="S55" s="1777"/>
      <c r="T55" s="1777"/>
      <c r="U55" s="1777"/>
      <c r="V55" s="1777"/>
      <c r="W55" s="1777"/>
      <c r="X55" s="1777"/>
    </row>
    <row r="56" spans="2:25" ht="15.6">
      <c r="C56" s="1826" t="s">
        <v>2253</v>
      </c>
      <c r="D56" s="1769"/>
      <c r="E56" s="1769" t="s">
        <v>6</v>
      </c>
      <c r="F56" s="1771">
        <f>ROUND(SUM(+F19+F24+F29+F34+F49+F44),0)</f>
        <v>52445</v>
      </c>
      <c r="G56" s="1771" t="s">
        <v>6</v>
      </c>
      <c r="H56" s="1771">
        <f>ROUND(SUM(+H19+H24+H29+H34+H49+H44),0)</f>
        <v>57014</v>
      </c>
      <c r="I56" s="1771" t="s">
        <v>6</v>
      </c>
      <c r="J56" s="1771">
        <f>ROUND(SUM(+J19+J24+J29+J34+J49+J44),0)</f>
        <v>60522</v>
      </c>
      <c r="K56" s="1771" t="s">
        <v>6</v>
      </c>
      <c r="L56" s="1771">
        <f>ROUND(SUM(+L19+L24+L29+L34+L49+L44),0)</f>
        <v>61700</v>
      </c>
      <c r="M56" s="1771" t="s">
        <v>6</v>
      </c>
      <c r="N56" s="1771">
        <f>ROUND(SUM(+N19+N24+N29+N34+N49+N44),0)</f>
        <v>63328</v>
      </c>
      <c r="O56" s="1771" t="s">
        <v>6</v>
      </c>
      <c r="P56" s="1771">
        <f>ROUND(SUM(+P19+P24+P29+P34+P49+P44),0)</f>
        <v>63516</v>
      </c>
      <c r="Q56" s="1771" t="s">
        <v>6</v>
      </c>
      <c r="R56" s="1771">
        <f>ROUND(SUM(+R19+R24+R29+R34+R49+R44+R39),0)</f>
        <v>63575</v>
      </c>
      <c r="S56" s="1771" t="s">
        <v>6</v>
      </c>
      <c r="T56" s="1771">
        <f>ROUND(SUM(+T19+T24+T29+T34+T49+T44+T39),0)</f>
        <v>63188</v>
      </c>
      <c r="U56" s="1771" t="s">
        <v>6</v>
      </c>
      <c r="V56" s="1771">
        <f>ROUND(SUM(+V19+V24+V29+V34+V49+V44+V39),0)</f>
        <v>63012</v>
      </c>
      <c r="W56" s="1771" t="s">
        <v>6</v>
      </c>
      <c r="X56" s="1771">
        <f>ROUND(SUM(+X19+X24+X29+X34+X49+X44+X39),0)</f>
        <v>61364</v>
      </c>
    </row>
    <row r="57" spans="2:25" ht="15.6">
      <c r="C57" s="1826" t="s">
        <v>2252</v>
      </c>
      <c r="D57" s="1769"/>
      <c r="E57" s="1769" t="s">
        <v>6</v>
      </c>
      <c r="F57" s="1853">
        <v>2.8799999999999999E-2</v>
      </c>
      <c r="G57" s="1817"/>
      <c r="H57" s="1852">
        <f>ROUND(SUM((H56-F56)/F56),4)</f>
        <v>8.7099999999999997E-2</v>
      </c>
      <c r="I57" s="1852" t="s">
        <v>6</v>
      </c>
      <c r="J57" s="1852">
        <f>ROUND(SUM((J56-H56)/H56),4)</f>
        <v>6.1499999999999999E-2</v>
      </c>
      <c r="K57" s="1852" t="s">
        <v>6</v>
      </c>
      <c r="L57" s="1852">
        <f>ROUND(SUM((L56-J56)/J56),4)</f>
        <v>1.95E-2</v>
      </c>
      <c r="M57" s="1852" t="s">
        <v>6</v>
      </c>
      <c r="N57" s="1852">
        <f>ROUND(SUM((N56-L56)/L56),4)</f>
        <v>2.64E-2</v>
      </c>
      <c r="O57" s="1852" t="s">
        <v>6</v>
      </c>
      <c r="P57" s="1852">
        <f>ROUND(SUM((P56-N56)/N56),4)</f>
        <v>3.0000000000000001E-3</v>
      </c>
      <c r="Q57" s="1852" t="s">
        <v>6</v>
      </c>
      <c r="R57" s="1852">
        <f>ROUND(SUM((R56-P56)/P56),4)</f>
        <v>8.9999999999999998E-4</v>
      </c>
      <c r="S57" s="1852" t="s">
        <v>6</v>
      </c>
      <c r="T57" s="1852">
        <f>ROUND(SUM((T56-R56)/R56),4)</f>
        <v>-6.1000000000000004E-3</v>
      </c>
      <c r="U57" s="1852" t="s">
        <v>6</v>
      </c>
      <c r="V57" s="1852">
        <f>ROUND(SUM((V56-T56)/T56),4)</f>
        <v>-2.8E-3</v>
      </c>
      <c r="W57" s="1852" t="s">
        <v>6</v>
      </c>
      <c r="X57" s="1852">
        <f>ROUND(SUM((X56-V56)/V56),4)</f>
        <v>-2.6200000000000001E-2</v>
      </c>
    </row>
    <row r="58" spans="2:25" ht="15.6">
      <c r="C58" s="1826" t="s">
        <v>2251</v>
      </c>
      <c r="D58" s="1830"/>
      <c r="E58" s="1769" t="s">
        <v>6</v>
      </c>
      <c r="F58" s="1824">
        <f>F56/19.4</f>
        <v>2703.3505154639179</v>
      </c>
      <c r="G58" s="1825"/>
      <c r="H58" s="1824">
        <f>H56/19.5</f>
        <v>2923.7948717948716</v>
      </c>
      <c r="I58" s="1825"/>
      <c r="J58" s="1824">
        <v>3102</v>
      </c>
      <c r="K58" s="1825"/>
      <c r="L58" s="1824">
        <f>L56/19.4</f>
        <v>3180.4123711340208</v>
      </c>
      <c r="M58" s="1824"/>
      <c r="N58" s="1824">
        <v>3247</v>
      </c>
      <c r="O58" s="1824"/>
      <c r="P58" s="1824">
        <v>3242</v>
      </c>
      <c r="Q58" s="1824"/>
      <c r="R58" s="1824">
        <f>R56/19.7</f>
        <v>3227.1573604060914</v>
      </c>
      <c r="S58" s="1824"/>
      <c r="T58" s="1824">
        <f>T56/19.7</f>
        <v>3207.5126903553301</v>
      </c>
      <c r="U58" s="1824"/>
      <c r="V58" s="1824">
        <f>V56/19.8</f>
        <v>3182.4242424242425</v>
      </c>
      <c r="W58" s="1824"/>
      <c r="X58" s="1824">
        <f>ROUND(+X51+X46+X41+X36+X31+X26+X21,0)</f>
        <v>3116</v>
      </c>
      <c r="Y58" s="1771">
        <f>ROUND(SUM(Y56/19.3),0)</f>
        <v>0</v>
      </c>
    </row>
    <row r="59" spans="2:25" ht="15.75" customHeight="1" thickBot="1">
      <c r="B59" s="1821"/>
      <c r="C59" s="1823"/>
      <c r="D59" s="1821"/>
      <c r="E59" s="1822"/>
      <c r="F59" s="1821"/>
      <c r="G59" s="1821"/>
      <c r="H59" s="1821"/>
      <c r="I59" s="1821"/>
      <c r="J59" s="1821"/>
      <c r="K59" s="1821"/>
      <c r="L59" s="1821"/>
      <c r="M59" s="1821"/>
      <c r="N59" s="1821"/>
      <c r="O59" s="1821"/>
      <c r="P59" s="1821"/>
      <c r="Q59" s="1821"/>
      <c r="R59" s="1821"/>
      <c r="S59" s="1821"/>
      <c r="T59" s="1821"/>
      <c r="U59" s="1821"/>
      <c r="V59" s="1821"/>
      <c r="W59" s="1821"/>
      <c r="X59" s="1821"/>
    </row>
    <row r="60" spans="2:25" ht="15.6" thickTop="1"/>
    <row r="61" spans="2:25" s="1815" customFormat="1" ht="15.6">
      <c r="B61" s="1814" t="s">
        <v>2240</v>
      </c>
      <c r="E61" s="1817"/>
      <c r="F61" s="1817"/>
      <c r="G61" s="1817"/>
      <c r="H61" s="1817"/>
      <c r="I61" s="1817"/>
      <c r="J61" s="1817"/>
      <c r="K61" s="1817"/>
      <c r="L61" s="1817"/>
      <c r="M61" s="1817"/>
      <c r="N61" s="1817"/>
      <c r="O61" s="1816"/>
      <c r="P61" s="1817"/>
      <c r="Q61" s="1817"/>
      <c r="R61" s="1817"/>
      <c r="S61" s="1816"/>
      <c r="T61" s="1816"/>
      <c r="U61" s="1816"/>
      <c r="V61" s="1816"/>
      <c r="W61" s="1816"/>
      <c r="X61" s="1816"/>
    </row>
    <row r="62" spans="2:25">
      <c r="B62" s="1879"/>
      <c r="R62" s="1777"/>
      <c r="S62" s="1777"/>
      <c r="T62" s="1777"/>
      <c r="U62" s="1777"/>
      <c r="V62" s="1777"/>
      <c r="W62" s="1777"/>
      <c r="X62" s="1777"/>
    </row>
    <row r="64" spans="2:25">
      <c r="F64" s="1777"/>
      <c r="H64" s="1777"/>
      <c r="I64" s="1777"/>
      <c r="J64" s="1777"/>
      <c r="K64" s="1777"/>
      <c r="L64" s="1777"/>
      <c r="M64" s="1777"/>
      <c r="N64" s="1777"/>
      <c r="O64" s="1777"/>
      <c r="P64" s="1777"/>
      <c r="Q64" s="1777"/>
      <c r="R64" s="1777"/>
      <c r="S64" s="1777"/>
      <c r="T64" s="1777"/>
      <c r="U64" s="1777"/>
      <c r="V64" s="1777"/>
      <c r="W64" s="1777"/>
      <c r="X64" s="1777"/>
      <c r="Y64" s="1777">
        <f t="shared" ref="Y64" si="0">+Y21+Y26+Y31+Y36+Y41+Y46+Y51</f>
        <v>0</v>
      </c>
    </row>
    <row r="67" spans="4:21">
      <c r="D67" s="2366"/>
      <c r="E67" s="2366"/>
      <c r="F67" s="2366"/>
      <c r="G67" s="2366"/>
      <c r="H67" s="2366"/>
      <c r="I67" s="2366"/>
      <c r="J67" s="2366"/>
      <c r="K67" s="2366"/>
      <c r="L67" s="2366"/>
      <c r="M67" s="2366"/>
      <c r="N67" s="2366"/>
      <c r="O67" s="2366"/>
      <c r="P67" s="2366"/>
      <c r="Q67" s="2366"/>
      <c r="R67" s="2366"/>
      <c r="S67" s="2366"/>
      <c r="T67" s="2366"/>
      <c r="U67" s="2366"/>
    </row>
    <row r="68" spans="4:21">
      <c r="D68" s="2366"/>
      <c r="E68" s="2366"/>
      <c r="F68" s="2366"/>
      <c r="G68" s="2366"/>
      <c r="H68" s="2366"/>
      <c r="I68" s="2366"/>
      <c r="J68" s="2366"/>
      <c r="K68" s="2366"/>
      <c r="L68" s="2366"/>
      <c r="M68" s="2366"/>
      <c r="N68" s="2366"/>
      <c r="O68" s="2366"/>
      <c r="P68" s="2366"/>
      <c r="Q68" s="2366"/>
      <c r="R68" s="2366"/>
      <c r="S68" s="2366"/>
      <c r="T68" s="2366"/>
      <c r="U68" s="2366"/>
    </row>
    <row r="69" spans="4:21">
      <c r="D69" s="2366"/>
      <c r="E69" s="2366"/>
      <c r="F69" s="2366"/>
      <c r="G69" s="2366"/>
      <c r="H69" s="2366"/>
      <c r="I69" s="2366"/>
      <c r="J69" s="2366"/>
      <c r="K69" s="2366"/>
      <c r="L69" s="2366"/>
      <c r="M69" s="2366"/>
      <c r="N69" s="2366"/>
      <c r="O69" s="2366"/>
      <c r="P69" s="2366"/>
      <c r="Q69" s="2366"/>
      <c r="R69" s="2366"/>
      <c r="S69" s="2366"/>
      <c r="T69" s="2366"/>
      <c r="U69" s="2366"/>
    </row>
    <row r="70" spans="4:21">
      <c r="D70" s="2366"/>
      <c r="E70" s="2366"/>
      <c r="F70" s="2366"/>
      <c r="G70" s="2366"/>
      <c r="H70" s="2366"/>
      <c r="I70" s="2366"/>
      <c r="J70" s="2366"/>
      <c r="K70" s="2366"/>
      <c r="L70" s="2366"/>
      <c r="M70" s="2366"/>
      <c r="N70" s="2366"/>
      <c r="O70" s="2366"/>
      <c r="P70" s="2366"/>
      <c r="Q70" s="2366"/>
      <c r="R70" s="2366"/>
      <c r="S70" s="2366"/>
      <c r="T70" s="2366"/>
      <c r="U70" s="2366"/>
    </row>
    <row r="71" spans="4:21">
      <c r="D71" s="2366"/>
      <c r="E71" s="2366"/>
      <c r="F71" s="2366"/>
      <c r="G71" s="2366"/>
      <c r="H71" s="2366"/>
      <c r="I71" s="2366"/>
      <c r="J71" s="2366"/>
      <c r="K71" s="2366"/>
      <c r="L71" s="2366"/>
      <c r="M71" s="2366"/>
      <c r="N71" s="2366"/>
      <c r="O71" s="2366"/>
      <c r="P71" s="2366"/>
      <c r="Q71" s="2366"/>
      <c r="R71" s="2366"/>
      <c r="S71" s="2366"/>
      <c r="T71" s="2366"/>
      <c r="U71" s="2366"/>
    </row>
    <row r="72" spans="4:21">
      <c r="D72" s="2366"/>
      <c r="E72" s="2366"/>
      <c r="F72" s="2366"/>
      <c r="G72" s="2366"/>
      <c r="H72" s="2366"/>
      <c r="I72" s="2366"/>
      <c r="J72" s="2366"/>
      <c r="K72" s="2366"/>
      <c r="L72" s="2366"/>
      <c r="M72" s="2366"/>
      <c r="N72" s="2366"/>
      <c r="O72" s="2366"/>
      <c r="P72" s="2366"/>
      <c r="Q72" s="2366"/>
      <c r="R72" s="2366"/>
      <c r="S72" s="2366"/>
      <c r="T72" s="2366"/>
      <c r="U72" s="2366"/>
    </row>
    <row r="73" spans="4:21">
      <c r="D73" s="2366"/>
      <c r="E73" s="2366"/>
      <c r="F73" s="2366"/>
      <c r="G73" s="2366"/>
      <c r="H73" s="2366"/>
      <c r="I73" s="2366"/>
      <c r="J73" s="2366"/>
      <c r="K73" s="2366"/>
      <c r="L73" s="2366"/>
      <c r="M73" s="2366"/>
      <c r="N73" s="2366"/>
      <c r="O73" s="2366"/>
      <c r="P73" s="2366"/>
      <c r="Q73" s="2366"/>
      <c r="R73" s="2366"/>
      <c r="S73" s="2366"/>
      <c r="T73" s="2366"/>
      <c r="U73" s="2366"/>
    </row>
    <row r="74" spans="4:21">
      <c r="D74" s="2366"/>
      <c r="E74" s="2366"/>
      <c r="F74" s="2366"/>
      <c r="G74" s="2366"/>
      <c r="H74" s="2366"/>
      <c r="I74" s="2366"/>
      <c r="J74" s="2366"/>
      <c r="K74" s="2366"/>
      <c r="L74" s="2366"/>
      <c r="M74" s="2366"/>
      <c r="N74" s="2366"/>
      <c r="O74" s="2366"/>
      <c r="P74" s="2366"/>
      <c r="Q74" s="2366"/>
      <c r="R74" s="2366"/>
      <c r="S74" s="2366"/>
      <c r="T74" s="2366"/>
      <c r="U74" s="2366"/>
    </row>
  </sheetData>
  <mergeCells count="4">
    <mergeCell ref="V4:X4"/>
    <mergeCell ref="V5:X5"/>
    <mergeCell ref="C8:W14"/>
    <mergeCell ref="D67:U74"/>
  </mergeCells>
  <printOptions horizontalCentered="1" verticalCentered="1"/>
  <pageMargins left="0.75" right="0.5" top="1" bottom="0.25" header="0.5" footer="0.25"/>
  <pageSetup scale="55" orientation="landscape" r:id="rId1"/>
  <headerFooter scaleWithDoc="0">
    <oddFooter>&amp;R&amp;8 104</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showGridLines="0" zoomScale="80" zoomScaleNormal="80" zoomScaleSheetLayoutView="75" workbookViewId="0"/>
  </sheetViews>
  <sheetFormatPr defaultColWidth="9.6328125" defaultRowHeight="15"/>
  <cols>
    <col min="1" max="1" width="4.1796875" style="1775" customWidth="1"/>
    <col min="2" max="2" width="18.36328125" style="1775" customWidth="1"/>
    <col min="3" max="3" width="7.54296875" style="1775" customWidth="1"/>
    <col min="4" max="4" width="1" style="1775" customWidth="1"/>
    <col min="5" max="5" width="0.81640625" style="1775" customWidth="1"/>
    <col min="6" max="6" width="9.54296875" style="1775" bestFit="1" customWidth="1"/>
    <col min="7" max="7" width="1.6328125" style="1775" customWidth="1"/>
    <col min="8" max="8" width="9.54296875" style="1775" bestFit="1" customWidth="1"/>
    <col min="9" max="9" width="1.6328125" style="1775" customWidth="1"/>
    <col min="10" max="10" width="9.54296875" style="1775" bestFit="1" customWidth="1"/>
    <col min="11" max="11" width="1.6328125" style="1775" customWidth="1"/>
    <col min="12" max="12" width="9.54296875" style="1775" bestFit="1" customWidth="1"/>
    <col min="13" max="13" width="1.6328125" style="1775" customWidth="1"/>
    <col min="14" max="14" width="11" style="1775" customWidth="1"/>
    <col min="15" max="15" width="1.6328125" style="1775" customWidth="1"/>
    <col min="16" max="16" width="9.54296875" style="1775" bestFit="1" customWidth="1"/>
    <col min="17" max="17" width="1.81640625" style="1775" customWidth="1"/>
    <col min="18" max="18" width="9.54296875" style="1775" customWidth="1"/>
    <col min="19" max="19" width="1.6328125" style="1775" customWidth="1"/>
    <col min="20" max="20" width="10.08984375" style="1775" customWidth="1"/>
    <col min="21" max="21" width="1.6328125" style="1775" customWidth="1"/>
    <col min="22" max="22" width="9.54296875" style="1775" customWidth="1"/>
    <col min="23" max="23" width="1.6328125" style="1775" customWidth="1"/>
    <col min="24" max="24" width="10.453125" style="1775" customWidth="1"/>
    <col min="25" max="16384" width="9.6328125" style="1775"/>
  </cols>
  <sheetData>
    <row r="1" spans="1:24">
      <c r="A1" s="1472" t="s">
        <v>1343</v>
      </c>
    </row>
    <row r="3" spans="1:24" ht="17.399999999999999">
      <c r="A3" s="1774" t="s">
        <v>663</v>
      </c>
      <c r="B3" s="1768"/>
      <c r="C3" s="1774"/>
      <c r="D3" s="1774"/>
      <c r="E3" s="1774"/>
      <c r="F3" s="1774"/>
      <c r="G3" s="1774"/>
      <c r="H3" s="1774"/>
      <c r="I3" s="1774"/>
      <c r="J3" s="1774"/>
      <c r="K3" s="1774"/>
      <c r="L3" s="1774"/>
      <c r="M3" s="1769"/>
      <c r="N3" s="1769"/>
      <c r="O3" s="1769"/>
      <c r="P3" s="1769"/>
      <c r="Q3" s="1769"/>
      <c r="R3" s="1769"/>
      <c r="S3" s="1810"/>
      <c r="T3" s="1810"/>
      <c r="U3" s="1810"/>
      <c r="V3" s="1810"/>
      <c r="W3" s="1810"/>
    </row>
    <row r="4" spans="1:24" ht="17.399999999999999">
      <c r="A4" s="1773" t="s">
        <v>2287</v>
      </c>
      <c r="B4" s="1768"/>
      <c r="C4" s="1774"/>
      <c r="D4" s="1774"/>
      <c r="E4" s="1774"/>
      <c r="F4" s="1774"/>
      <c r="G4" s="1774"/>
      <c r="H4" s="1774"/>
      <c r="I4" s="1774"/>
      <c r="J4" s="1774"/>
      <c r="K4" s="1774"/>
      <c r="L4" s="1774"/>
      <c r="M4" s="1769"/>
      <c r="N4" s="1769"/>
      <c r="O4" s="1769"/>
      <c r="Q4" s="1769"/>
      <c r="R4" s="1812"/>
      <c r="S4" s="1813"/>
      <c r="T4" s="1813"/>
      <c r="U4" s="1812"/>
      <c r="V4" s="2344" t="s">
        <v>2470</v>
      </c>
      <c r="W4" s="2345"/>
      <c r="X4" s="2345"/>
    </row>
    <row r="5" spans="1:24" ht="17.399999999999999">
      <c r="A5" s="1808" t="s">
        <v>2457</v>
      </c>
      <c r="B5" s="1768"/>
      <c r="C5" s="1774"/>
      <c r="D5" s="1774"/>
      <c r="E5" s="1774"/>
      <c r="F5" s="1774"/>
      <c r="G5" s="1774"/>
      <c r="H5" s="1774"/>
      <c r="I5" s="1774"/>
      <c r="J5" s="1774"/>
      <c r="K5" s="1774"/>
      <c r="L5" s="1774"/>
      <c r="M5" s="1769"/>
      <c r="N5" s="1769"/>
      <c r="O5" s="1769"/>
      <c r="P5" s="1769"/>
      <c r="Q5" s="1769"/>
      <c r="R5" s="1769"/>
      <c r="V5" s="2346"/>
      <c r="W5" s="2347"/>
      <c r="X5" s="2347"/>
    </row>
    <row r="6" spans="1:24" ht="15.6">
      <c r="A6" s="1811"/>
      <c r="C6" s="1769"/>
      <c r="D6" s="1769"/>
      <c r="E6" s="1769"/>
      <c r="F6" s="1769"/>
      <c r="G6" s="1769"/>
      <c r="H6" s="1769"/>
      <c r="I6" s="1769"/>
      <c r="J6" s="1769"/>
      <c r="K6" s="1769"/>
      <c r="L6" s="1769"/>
      <c r="M6" s="1769"/>
      <c r="N6" s="1769"/>
      <c r="O6" s="1769"/>
      <c r="P6" s="1769"/>
      <c r="Q6" s="1769"/>
      <c r="R6" s="1769"/>
      <c r="W6" s="1810"/>
    </row>
    <row r="7" spans="1:24" ht="16.2" thickBot="1">
      <c r="A7" s="1826"/>
      <c r="C7" s="1769"/>
      <c r="D7" s="1769"/>
      <c r="E7" s="1769"/>
      <c r="F7" s="1769"/>
      <c r="G7" s="1769"/>
      <c r="H7" s="1769"/>
      <c r="I7" s="1769"/>
      <c r="J7" s="1769"/>
      <c r="K7" s="1769"/>
      <c r="L7" s="1769"/>
      <c r="M7" s="1769"/>
      <c r="N7" s="1769"/>
      <c r="O7" s="1769"/>
      <c r="P7" s="1769"/>
      <c r="Q7" s="1769"/>
      <c r="R7" s="1769"/>
      <c r="W7" s="1810"/>
    </row>
    <row r="8" spans="1:24" ht="15" customHeight="1">
      <c r="C8" s="2357" t="s">
        <v>2563</v>
      </c>
      <c r="D8" s="2367"/>
      <c r="E8" s="2367"/>
      <c r="F8" s="2367"/>
      <c r="G8" s="2367"/>
      <c r="H8" s="2367"/>
      <c r="I8" s="2367"/>
      <c r="J8" s="2367"/>
      <c r="K8" s="2367"/>
      <c r="L8" s="2367"/>
      <c r="M8" s="2367"/>
      <c r="N8" s="2367"/>
      <c r="O8" s="2367"/>
      <c r="P8" s="2367"/>
      <c r="Q8" s="2367"/>
      <c r="R8" s="2367"/>
      <c r="S8" s="2367"/>
      <c r="T8" s="2368"/>
    </row>
    <row r="9" spans="1:24">
      <c r="C9" s="2369"/>
      <c r="D9" s="2370"/>
      <c r="E9" s="2370"/>
      <c r="F9" s="2370"/>
      <c r="G9" s="2370"/>
      <c r="H9" s="2370"/>
      <c r="I9" s="2370"/>
      <c r="J9" s="2370"/>
      <c r="K9" s="2370"/>
      <c r="L9" s="2370"/>
      <c r="M9" s="2370"/>
      <c r="N9" s="2370"/>
      <c r="O9" s="2370"/>
      <c r="P9" s="2370"/>
      <c r="Q9" s="2370"/>
      <c r="R9" s="2370"/>
      <c r="S9" s="2370"/>
      <c r="T9" s="2371"/>
    </row>
    <row r="10" spans="1:24">
      <c r="C10" s="2369"/>
      <c r="D10" s="2370"/>
      <c r="E10" s="2370"/>
      <c r="F10" s="2370"/>
      <c r="G10" s="2370"/>
      <c r="H10" s="2370"/>
      <c r="I10" s="2370"/>
      <c r="J10" s="2370"/>
      <c r="K10" s="2370"/>
      <c r="L10" s="2370"/>
      <c r="M10" s="2370"/>
      <c r="N10" s="2370"/>
      <c r="O10" s="2370"/>
      <c r="P10" s="2370"/>
      <c r="Q10" s="2370"/>
      <c r="R10" s="2370"/>
      <c r="S10" s="2370"/>
      <c r="T10" s="2371"/>
    </row>
    <row r="11" spans="1:24">
      <c r="C11" s="2369"/>
      <c r="D11" s="2370"/>
      <c r="E11" s="2370"/>
      <c r="F11" s="2370"/>
      <c r="G11" s="2370"/>
      <c r="H11" s="2370"/>
      <c r="I11" s="2370"/>
      <c r="J11" s="2370"/>
      <c r="K11" s="2370"/>
      <c r="L11" s="2370"/>
      <c r="M11" s="2370"/>
      <c r="N11" s="2370"/>
      <c r="O11" s="2370"/>
      <c r="P11" s="2370"/>
      <c r="Q11" s="2370"/>
      <c r="R11" s="2370"/>
      <c r="S11" s="2370"/>
      <c r="T11" s="2371"/>
    </row>
    <row r="12" spans="1:24">
      <c r="C12" s="2372"/>
      <c r="D12" s="2373"/>
      <c r="E12" s="2373"/>
      <c r="F12" s="2373"/>
      <c r="G12" s="2373"/>
      <c r="H12" s="2373"/>
      <c r="I12" s="2373"/>
      <c r="J12" s="2373"/>
      <c r="K12" s="2373"/>
      <c r="L12" s="2373"/>
      <c r="M12" s="2373"/>
      <c r="N12" s="2373"/>
      <c r="O12" s="2373"/>
      <c r="P12" s="2373"/>
      <c r="Q12" s="2373"/>
      <c r="R12" s="2373"/>
      <c r="S12" s="2373"/>
      <c r="T12" s="2374"/>
    </row>
    <row r="13" spans="1:24" ht="15.6" thickBot="1">
      <c r="C13" s="2375"/>
      <c r="D13" s="2376"/>
      <c r="E13" s="2376"/>
      <c r="F13" s="2376"/>
      <c r="G13" s="2376"/>
      <c r="H13" s="2376"/>
      <c r="I13" s="2376"/>
      <c r="J13" s="2376"/>
      <c r="K13" s="2376"/>
      <c r="L13" s="2376"/>
      <c r="M13" s="2376"/>
      <c r="N13" s="2376"/>
      <c r="O13" s="2376"/>
      <c r="P13" s="2376"/>
      <c r="Q13" s="2376"/>
      <c r="R13" s="2376"/>
      <c r="S13" s="2376"/>
      <c r="T13" s="2377"/>
    </row>
    <row r="14" spans="1:24" ht="15.6">
      <c r="A14" s="1826"/>
      <c r="C14" s="1769"/>
      <c r="D14" s="1769"/>
      <c r="E14" s="1769"/>
      <c r="F14" s="1769"/>
      <c r="G14" s="1769"/>
      <c r="H14" s="1769"/>
      <c r="I14" s="1769"/>
      <c r="J14" s="1769"/>
      <c r="K14" s="1769"/>
      <c r="L14" s="1769"/>
      <c r="M14" s="1769"/>
      <c r="N14" s="1769"/>
      <c r="O14" s="1769"/>
      <c r="P14" s="1769"/>
      <c r="Q14" s="1769"/>
      <c r="R14" s="1769"/>
      <c r="W14" s="1810"/>
    </row>
    <row r="15" spans="1:24" ht="15.6">
      <c r="B15" s="1769"/>
      <c r="C15" s="1769"/>
      <c r="D15" s="1769"/>
      <c r="E15" s="1769"/>
      <c r="F15" s="1769"/>
      <c r="G15" s="1769"/>
      <c r="H15" s="1769"/>
      <c r="I15" s="1769"/>
      <c r="J15" s="1769"/>
      <c r="K15" s="1769"/>
      <c r="L15" s="1769"/>
      <c r="M15" s="1769"/>
      <c r="N15" s="1769"/>
      <c r="O15" s="1769"/>
      <c r="P15" s="1769"/>
      <c r="Q15" s="1769"/>
      <c r="R15" s="1769"/>
      <c r="W15" s="1810"/>
    </row>
    <row r="16" spans="1:24" ht="15.6">
      <c r="E16" s="1769"/>
      <c r="F16" s="1849" t="s">
        <v>91</v>
      </c>
      <c r="G16" s="1841"/>
      <c r="H16" s="1849" t="s">
        <v>92</v>
      </c>
      <c r="I16" s="1842"/>
      <c r="J16" s="1849" t="s">
        <v>93</v>
      </c>
      <c r="K16" s="1842"/>
      <c r="L16" s="1849" t="s">
        <v>94</v>
      </c>
      <c r="M16" s="1841"/>
      <c r="N16" s="1849" t="s">
        <v>95</v>
      </c>
      <c r="O16" s="1841"/>
      <c r="P16" s="1849" t="s">
        <v>10</v>
      </c>
      <c r="Q16" s="1841"/>
      <c r="R16" s="1849" t="s">
        <v>9</v>
      </c>
      <c r="S16" s="1841"/>
      <c r="T16" s="1849" t="s">
        <v>1811</v>
      </c>
      <c r="U16" s="1841"/>
      <c r="V16" s="1914" t="s">
        <v>2343</v>
      </c>
      <c r="W16" s="1841"/>
      <c r="X16" s="1914" t="s">
        <v>2440</v>
      </c>
    </row>
    <row r="17" spans="1:24" s="1815" customFormat="1" ht="15.6">
      <c r="E17" s="1817"/>
      <c r="F17" s="1847"/>
      <c r="H17" s="1847"/>
      <c r="J17" s="1847"/>
      <c r="L17" s="1847"/>
      <c r="N17" s="1847"/>
      <c r="P17" s="1848"/>
      <c r="Q17" s="1816"/>
      <c r="R17" s="1848"/>
      <c r="S17" s="1816"/>
      <c r="T17" s="1847"/>
      <c r="U17" s="1816"/>
      <c r="V17" s="1847"/>
    </row>
    <row r="18" spans="1:24" s="1815" customFormat="1" ht="15.6">
      <c r="A18" s="1859" t="s">
        <v>2254</v>
      </c>
      <c r="B18" s="1859"/>
      <c r="E18" s="1817"/>
      <c r="J18" s="1816"/>
      <c r="L18" s="1816"/>
      <c r="N18" s="1816"/>
      <c r="P18" s="1816"/>
      <c r="Q18" s="1816"/>
      <c r="R18" s="1816"/>
      <c r="S18" s="1816"/>
      <c r="T18" s="1816"/>
      <c r="U18" s="1816"/>
      <c r="V18" s="1816"/>
    </row>
    <row r="19" spans="1:24" ht="15.6">
      <c r="B19" s="1775" t="s">
        <v>2286</v>
      </c>
      <c r="C19" s="1769"/>
      <c r="D19" s="1769" t="s">
        <v>6</v>
      </c>
      <c r="E19" s="1861"/>
      <c r="F19" s="1874">
        <f>'SCH 20b'!F56</f>
        <v>52445</v>
      </c>
      <c r="G19" s="1875" t="s">
        <v>6</v>
      </c>
      <c r="H19" s="1874">
        <f>'SCH 20b'!H56</f>
        <v>57014</v>
      </c>
      <c r="I19" s="1875" t="s">
        <v>6</v>
      </c>
      <c r="J19" s="1874">
        <f>'SCH 20b'!J56</f>
        <v>60522</v>
      </c>
      <c r="K19" s="1875" t="s">
        <v>6</v>
      </c>
      <c r="L19" s="1874">
        <f>'SCH 20b'!L56</f>
        <v>61700</v>
      </c>
      <c r="M19" s="1875" t="s">
        <v>6</v>
      </c>
      <c r="N19" s="1874">
        <f>'SCH 20b'!N56</f>
        <v>63328</v>
      </c>
      <c r="O19" s="1875" t="s">
        <v>6</v>
      </c>
      <c r="P19" s="1874">
        <f>'SCH 20b'!P56</f>
        <v>63516</v>
      </c>
      <c r="Q19" s="1875" t="s">
        <v>6</v>
      </c>
      <c r="R19" s="1874">
        <f>'SCH 20b'!R56</f>
        <v>63575</v>
      </c>
      <c r="S19" s="1875" t="s">
        <v>6</v>
      </c>
      <c r="T19" s="1874">
        <f>'SCH 20b'!T56</f>
        <v>63188</v>
      </c>
      <c r="U19" s="1875" t="s">
        <v>6</v>
      </c>
      <c r="V19" s="1874">
        <f>'SCH 20b'!V56</f>
        <v>63012</v>
      </c>
      <c r="W19" s="1875" t="s">
        <v>6</v>
      </c>
      <c r="X19" s="1874">
        <f>'SCH 20b'!X56</f>
        <v>61364</v>
      </c>
    </row>
    <row r="20" spans="1:24" ht="15.6">
      <c r="B20" s="1775" t="s">
        <v>2285</v>
      </c>
      <c r="C20" s="1769"/>
      <c r="D20" s="1769" t="s">
        <v>6</v>
      </c>
      <c r="E20" s="1861"/>
      <c r="F20" s="1856">
        <f>'SCH 20b'!F57</f>
        <v>2.8799999999999999E-2</v>
      </c>
      <c r="G20" s="1857" t="s">
        <v>6</v>
      </c>
      <c r="H20" s="1856">
        <f>'SCH 20b'!H57</f>
        <v>8.7099999999999997E-2</v>
      </c>
      <c r="I20" s="1857" t="s">
        <v>6</v>
      </c>
      <c r="J20" s="1856">
        <f>'SCH 20b'!J57</f>
        <v>6.1499999999999999E-2</v>
      </c>
      <c r="K20" s="1857" t="s">
        <v>6</v>
      </c>
      <c r="L20" s="1856">
        <f>'SCH 20b'!L57</f>
        <v>1.95E-2</v>
      </c>
      <c r="M20" s="1857" t="s">
        <v>6</v>
      </c>
      <c r="N20" s="1856">
        <f>'SCH 20b'!N57</f>
        <v>2.64E-2</v>
      </c>
      <c r="O20" s="1857" t="s">
        <v>6</v>
      </c>
      <c r="P20" s="1856">
        <f>'SCH 20b'!P57</f>
        <v>3.0000000000000001E-3</v>
      </c>
      <c r="Q20" s="1857" t="s">
        <v>6</v>
      </c>
      <c r="R20" s="1856">
        <f>'SCH 20b'!R57</f>
        <v>8.9999999999999998E-4</v>
      </c>
      <c r="S20" s="1857" t="s">
        <v>6</v>
      </c>
      <c r="T20" s="1856">
        <f>'SCH 20b'!T57</f>
        <v>-6.1000000000000004E-3</v>
      </c>
      <c r="U20" s="1857" t="s">
        <v>6</v>
      </c>
      <c r="V20" s="1856">
        <f>'SCH 20b'!V57</f>
        <v>-2.8E-3</v>
      </c>
      <c r="W20" s="1857" t="s">
        <v>6</v>
      </c>
      <c r="X20" s="1856">
        <f>'SCH 20b'!X57</f>
        <v>-2.6200000000000001E-2</v>
      </c>
    </row>
    <row r="21" spans="1:24" ht="15.6">
      <c r="B21" s="1775" t="s">
        <v>2284</v>
      </c>
      <c r="C21" s="1830"/>
      <c r="D21" s="1830" t="s">
        <v>6</v>
      </c>
      <c r="E21" s="1861"/>
      <c r="F21" s="1777">
        <f>'SCH 20b'!F58</f>
        <v>2703.3505154639179</v>
      </c>
      <c r="G21" s="1855" t="s">
        <v>6</v>
      </c>
      <c r="H21" s="1777">
        <f>'SCH 20b'!H58</f>
        <v>2923.7948717948716</v>
      </c>
      <c r="I21" s="1855" t="s">
        <v>6</v>
      </c>
      <c r="J21" s="1777">
        <f>'SCH 20b'!J58</f>
        <v>3102</v>
      </c>
      <c r="K21" s="1855" t="s">
        <v>6</v>
      </c>
      <c r="L21" s="1777">
        <f>'SCH 20b'!L58</f>
        <v>3180.4123711340208</v>
      </c>
      <c r="M21" s="1855" t="s">
        <v>6</v>
      </c>
      <c r="N21" s="1777">
        <f>'SCH 20b'!N58</f>
        <v>3247</v>
      </c>
      <c r="O21" s="1855" t="s">
        <v>6</v>
      </c>
      <c r="P21" s="1777">
        <f>'SCH 20b'!P58</f>
        <v>3242</v>
      </c>
      <c r="Q21" s="1855" t="s">
        <v>6</v>
      </c>
      <c r="R21" s="1777">
        <f>'SCH 20b'!R58</f>
        <v>3227.1573604060914</v>
      </c>
      <c r="S21" s="1855" t="s">
        <v>6</v>
      </c>
      <c r="T21" s="1777">
        <f>'SCH 20b'!T58</f>
        <v>3207.5126903553301</v>
      </c>
      <c r="U21" s="1855" t="s">
        <v>6</v>
      </c>
      <c r="V21" s="1777">
        <f>'SCH 20b'!V58</f>
        <v>3182.4242424242425</v>
      </c>
      <c r="W21" s="1855" t="s">
        <v>6</v>
      </c>
      <c r="X21" s="1777">
        <f>ROUND('SCH 20b'!X58,0)</f>
        <v>3116</v>
      </c>
    </row>
    <row r="22" spans="1:24">
      <c r="E22" s="1861"/>
      <c r="F22" s="1847"/>
      <c r="H22" s="1847"/>
      <c r="J22" s="1847"/>
      <c r="L22" s="1847"/>
      <c r="N22" s="1847"/>
      <c r="P22" s="1848"/>
      <c r="Q22" s="1810"/>
      <c r="R22" s="1848"/>
      <c r="S22" s="1810"/>
      <c r="T22" s="1847"/>
      <c r="U22" s="1810"/>
      <c r="V22" s="1847"/>
      <c r="X22" s="1847"/>
    </row>
    <row r="23" spans="1:24" s="1865" customFormat="1" ht="15.6">
      <c r="A23" s="1795" t="s">
        <v>2283</v>
      </c>
      <c r="E23" s="1861"/>
      <c r="F23" s="1775"/>
      <c r="G23" s="1775"/>
      <c r="H23" s="1775"/>
      <c r="I23" s="1775"/>
      <c r="J23" s="1775"/>
      <c r="K23" s="1775"/>
      <c r="L23" s="1775"/>
      <c r="M23" s="1775"/>
      <c r="N23" s="1775"/>
      <c r="O23" s="1775"/>
      <c r="P23" s="1775"/>
      <c r="Q23" s="1810"/>
      <c r="R23" s="1775"/>
      <c r="S23" s="1810"/>
      <c r="T23" s="1775"/>
      <c r="U23" s="1810"/>
      <c r="V23" s="1873"/>
      <c r="X23" s="1775"/>
    </row>
    <row r="24" spans="1:24" s="1865" customFormat="1">
      <c r="B24" s="1775" t="s">
        <v>2282</v>
      </c>
      <c r="D24" s="1865" t="s">
        <v>6</v>
      </c>
      <c r="E24" s="1861"/>
      <c r="F24" s="1837">
        <v>50</v>
      </c>
      <c r="G24" s="1837"/>
      <c r="H24" s="1837">
        <v>40</v>
      </c>
      <c r="I24" s="1837"/>
      <c r="J24" s="1837">
        <v>30</v>
      </c>
      <c r="K24" s="1837"/>
      <c r="L24" s="1837">
        <v>26</v>
      </c>
      <c r="M24" s="1837"/>
      <c r="N24" s="1837">
        <v>20</v>
      </c>
      <c r="O24" s="1837"/>
      <c r="P24" s="1837">
        <v>12</v>
      </c>
      <c r="Q24" s="1837"/>
      <c r="R24" s="1837">
        <v>7</v>
      </c>
      <c r="S24" s="1837"/>
      <c r="T24" s="1837">
        <v>2</v>
      </c>
      <c r="U24" s="1837"/>
      <c r="V24" s="1837">
        <v>2</v>
      </c>
      <c r="W24" s="1837"/>
      <c r="X24" s="1837">
        <v>1</v>
      </c>
    </row>
    <row r="25" spans="1:24" s="1865" customFormat="1">
      <c r="B25" s="1775" t="s">
        <v>2281</v>
      </c>
      <c r="D25" s="1865" t="s">
        <v>6</v>
      </c>
      <c r="E25" s="1861"/>
      <c r="F25" s="1840">
        <v>-0.1071</v>
      </c>
      <c r="G25" s="1842"/>
      <c r="H25" s="1840">
        <f>(+H24-F24)/F24</f>
        <v>-0.2</v>
      </c>
      <c r="I25" s="1842"/>
      <c r="J25" s="1840">
        <f>(+J24-H24)/H24</f>
        <v>-0.25</v>
      </c>
      <c r="K25" s="1871"/>
      <c r="L25" s="1840">
        <f>(+L24-J24)/J24</f>
        <v>-0.13333333333333333</v>
      </c>
      <c r="M25" s="1871"/>
      <c r="N25" s="1840">
        <f>(+N24-L24)/L24</f>
        <v>-0.23076923076923078</v>
      </c>
      <c r="O25" s="1871"/>
      <c r="P25" s="1840">
        <f>(+P24-N24)/N24</f>
        <v>-0.4</v>
      </c>
      <c r="Q25" s="1871"/>
      <c r="R25" s="1840">
        <f>(+R24-P24)/P24</f>
        <v>-0.41666666666666669</v>
      </c>
      <c r="S25" s="1871"/>
      <c r="T25" s="1840">
        <f>(+T24-R24)/R24</f>
        <v>-0.7142857142857143</v>
      </c>
      <c r="U25" s="1871"/>
      <c r="V25" s="1840">
        <f>(+V24-T24)/T24</f>
        <v>0</v>
      </c>
      <c r="W25" s="1871"/>
      <c r="X25" s="1840">
        <f>(+X24-V24)/V24</f>
        <v>-0.5</v>
      </c>
    </row>
    <row r="26" spans="1:24" s="1865" customFormat="1">
      <c r="B26" s="1775" t="s">
        <v>2280</v>
      </c>
      <c r="D26" s="1865" t="s">
        <v>6</v>
      </c>
      <c r="E26" s="1861"/>
      <c r="F26" s="1837">
        <f>F24/19.4</f>
        <v>2.5773195876288661</v>
      </c>
      <c r="G26" s="1837"/>
      <c r="H26" s="1837">
        <f>H24/19.5</f>
        <v>2.0512820512820511</v>
      </c>
      <c r="I26" s="1837"/>
      <c r="J26" s="1837">
        <f>J24/19.5</f>
        <v>1.5384615384615385</v>
      </c>
      <c r="K26" s="1837"/>
      <c r="L26" s="1837">
        <f>L24/19.4</f>
        <v>1.3402061855670104</v>
      </c>
      <c r="M26" s="1837"/>
      <c r="N26" s="1837">
        <f>N24/19.5</f>
        <v>1.0256410256410255</v>
      </c>
      <c r="O26" s="1837"/>
      <c r="P26" s="1837">
        <f>P24/19.6</f>
        <v>0.61224489795918358</v>
      </c>
      <c r="Q26" s="1837"/>
      <c r="R26" s="1837">
        <f>ROUND(R24/19.7,0)</f>
        <v>0</v>
      </c>
      <c r="S26" s="1837"/>
      <c r="T26" s="1837">
        <f>ROUND(T24/19.7,0)</f>
        <v>0</v>
      </c>
      <c r="U26" s="1837"/>
      <c r="V26" s="1837">
        <f>ROUND(V24/19.8,0)</f>
        <v>0</v>
      </c>
      <c r="W26" s="1837"/>
      <c r="X26" s="1837">
        <f>ROUND(X24/19.7,0)</f>
        <v>0</v>
      </c>
    </row>
    <row r="27" spans="1:24" s="1865" customFormat="1">
      <c r="E27" s="1861"/>
      <c r="F27" s="1844"/>
      <c r="G27" s="1775"/>
      <c r="H27" s="1775"/>
      <c r="I27" s="1775"/>
      <c r="J27" s="1775"/>
      <c r="K27" s="1775"/>
      <c r="L27" s="1775"/>
      <c r="M27" s="1775"/>
      <c r="N27" s="1775"/>
      <c r="O27" s="1810"/>
      <c r="P27" s="1775"/>
      <c r="Q27" s="1810"/>
      <c r="R27" s="1775"/>
      <c r="S27" s="1810"/>
      <c r="T27" s="1775"/>
      <c r="V27" s="1775"/>
      <c r="X27" s="1775"/>
    </row>
    <row r="28" spans="1:24" s="1865" customFormat="1" ht="15.6">
      <c r="A28" s="1795" t="s">
        <v>2394</v>
      </c>
      <c r="E28" s="1861"/>
      <c r="F28" s="1844"/>
      <c r="G28" s="1775"/>
      <c r="H28" s="1775"/>
      <c r="I28" s="1775"/>
      <c r="J28" s="1775"/>
      <c r="K28" s="1775"/>
      <c r="L28" s="1775"/>
      <c r="M28" s="1775"/>
      <c r="N28" s="1775"/>
      <c r="O28" s="1810"/>
      <c r="P28" s="1775"/>
      <c r="Q28" s="1810"/>
      <c r="R28" s="1775"/>
      <c r="S28" s="1810"/>
      <c r="T28" s="1775"/>
      <c r="V28" s="1775"/>
      <c r="X28" s="1775"/>
    </row>
    <row r="29" spans="1:24" s="1865" customFormat="1">
      <c r="B29" s="1775" t="s">
        <v>2279</v>
      </c>
      <c r="D29" s="1865" t="s">
        <v>6</v>
      </c>
      <c r="E29" s="1861"/>
      <c r="F29" s="1837">
        <v>713</v>
      </c>
      <c r="G29" s="1837"/>
      <c r="H29" s="1837">
        <v>682</v>
      </c>
      <c r="I29" s="1837"/>
      <c r="J29" s="1837">
        <v>637</v>
      </c>
      <c r="K29" s="1837"/>
      <c r="L29" s="1837">
        <v>586</v>
      </c>
      <c r="M29" s="1837"/>
      <c r="N29" s="1837">
        <v>503</v>
      </c>
      <c r="O29" s="1837"/>
      <c r="P29" s="1837">
        <v>422</v>
      </c>
      <c r="Q29" s="1837"/>
      <c r="R29" s="1837">
        <v>126</v>
      </c>
      <c r="S29" s="1837"/>
      <c r="T29" s="1837">
        <v>100</v>
      </c>
      <c r="U29" s="1837"/>
      <c r="V29" s="1837">
        <v>76</v>
      </c>
      <c r="W29" s="1837"/>
      <c r="X29" s="1837">
        <v>63</v>
      </c>
    </row>
    <row r="30" spans="1:24" s="1865" customFormat="1">
      <c r="B30" s="1775" t="s">
        <v>2278</v>
      </c>
      <c r="D30" s="1865" t="s">
        <v>6</v>
      </c>
      <c r="E30" s="1861"/>
      <c r="F30" s="1840">
        <v>-0.08</v>
      </c>
      <c r="G30" s="1842"/>
      <c r="H30" s="1840">
        <f>(+H29-F29)/F29</f>
        <v>-4.3478260869565216E-2</v>
      </c>
      <c r="I30" s="1842"/>
      <c r="J30" s="1840">
        <f>(+J29-H29)/H29</f>
        <v>-6.5982404692082108E-2</v>
      </c>
      <c r="K30" s="1841"/>
      <c r="L30" s="1840">
        <f>(+L29-J29)/J29</f>
        <v>-8.0062794348508631E-2</v>
      </c>
      <c r="M30" s="1841"/>
      <c r="N30" s="1840">
        <f>(+N29-L29)/L29</f>
        <v>-0.14163822525597269</v>
      </c>
      <c r="O30" s="1841"/>
      <c r="P30" s="1840">
        <f>(+P29-N29)/N29</f>
        <v>-0.1610337972166998</v>
      </c>
      <c r="Q30" s="1841"/>
      <c r="R30" s="1840">
        <f>(+R29-P29)/P29</f>
        <v>-0.70142180094786732</v>
      </c>
      <c r="S30" s="1841"/>
      <c r="T30" s="1840">
        <f>(+T29-R29)/R29</f>
        <v>-0.20634920634920634</v>
      </c>
      <c r="U30" s="1841"/>
      <c r="V30" s="1840">
        <f>(+V29-T29)/T29</f>
        <v>-0.24</v>
      </c>
      <c r="W30" s="1841"/>
      <c r="X30" s="1840">
        <f>(+X29-V29)/V29</f>
        <v>-0.17105263157894737</v>
      </c>
    </row>
    <row r="31" spans="1:24" s="1865" customFormat="1">
      <c r="B31" s="1775" t="s">
        <v>2277</v>
      </c>
      <c r="D31" s="1865" t="s">
        <v>6</v>
      </c>
      <c r="E31" s="1861"/>
      <c r="F31" s="1837">
        <f>F29/19.4</f>
        <v>36.75257731958763</v>
      </c>
      <c r="G31" s="1837"/>
      <c r="H31" s="1837">
        <f>H29/19.5</f>
        <v>34.974358974358971</v>
      </c>
      <c r="I31" s="1837"/>
      <c r="J31" s="1837">
        <f>J29/19.5</f>
        <v>32.666666666666664</v>
      </c>
      <c r="K31" s="1837"/>
      <c r="L31" s="1837">
        <f>L29/19.4</f>
        <v>30.206185567010312</v>
      </c>
      <c r="M31" s="1837"/>
      <c r="N31" s="1837">
        <f>N29/19.5</f>
        <v>25.794871794871796</v>
      </c>
      <c r="O31" s="1837"/>
      <c r="P31" s="1837">
        <f>P29/19.6</f>
        <v>21.530612244897959</v>
      </c>
      <c r="Q31" s="1837"/>
      <c r="R31" s="1837">
        <f>R29/19.7</f>
        <v>6.3959390862944163</v>
      </c>
      <c r="S31" s="1837"/>
      <c r="T31" s="1837">
        <f>T29/19.7</f>
        <v>5.0761421319796955</v>
      </c>
      <c r="U31" s="1837"/>
      <c r="V31" s="1837">
        <f>V29/19.8</f>
        <v>3.8383838383838382</v>
      </c>
      <c r="W31" s="1837"/>
      <c r="X31" s="1837">
        <f>ROUND(X29/19.7,0)</f>
        <v>3</v>
      </c>
    </row>
    <row r="32" spans="1:24" s="1865" customFormat="1">
      <c r="B32" s="1872"/>
      <c r="E32" s="1861"/>
      <c r="F32" s="1844"/>
      <c r="G32" s="1775"/>
      <c r="H32" s="1844"/>
      <c r="I32" s="1775"/>
      <c r="J32" s="1844"/>
      <c r="K32" s="1775"/>
      <c r="L32" s="1844"/>
      <c r="M32" s="1775"/>
      <c r="N32" s="1844"/>
      <c r="O32" s="1810"/>
      <c r="P32" s="1844"/>
      <c r="Q32" s="1810"/>
      <c r="R32" s="1844"/>
      <c r="S32" s="1810"/>
      <c r="T32" s="1844"/>
      <c r="V32" s="1844"/>
      <c r="X32" s="1844"/>
    </row>
    <row r="33" spans="1:24" s="1865" customFormat="1" ht="15.6">
      <c r="A33" s="1795" t="s">
        <v>2276</v>
      </c>
      <c r="E33" s="1861"/>
      <c r="F33" s="1775"/>
      <c r="G33" s="1775"/>
      <c r="H33" s="1775"/>
      <c r="I33" s="1775"/>
      <c r="J33" s="1775"/>
      <c r="K33" s="1775"/>
      <c r="L33" s="1775"/>
      <c r="M33" s="1775"/>
      <c r="N33" s="1775"/>
      <c r="O33" s="1810"/>
      <c r="P33" s="1775"/>
      <c r="Q33" s="1810"/>
      <c r="R33" s="1775"/>
      <c r="S33" s="1810"/>
      <c r="T33" s="1775"/>
      <c r="V33" s="1775"/>
      <c r="X33" s="1775"/>
    </row>
    <row r="34" spans="1:24" s="1865" customFormat="1">
      <c r="B34" s="1775" t="s">
        <v>2275</v>
      </c>
      <c r="D34" s="1865" t="s">
        <v>6</v>
      </c>
      <c r="E34" s="1861"/>
      <c r="F34" s="1837">
        <v>37</v>
      </c>
      <c r="G34" s="1837"/>
      <c r="H34" s="1837">
        <v>33</v>
      </c>
      <c r="I34" s="1837"/>
      <c r="J34" s="1837">
        <v>28</v>
      </c>
      <c r="K34" s="1837"/>
      <c r="L34" s="1837">
        <v>23</v>
      </c>
      <c r="M34" s="1837"/>
      <c r="N34" s="1837">
        <v>19</v>
      </c>
      <c r="O34" s="1837"/>
      <c r="P34" s="1837">
        <v>15</v>
      </c>
      <c r="Q34" s="1837"/>
      <c r="R34" s="1837">
        <v>12</v>
      </c>
      <c r="S34" s="1837"/>
      <c r="T34" s="1837">
        <v>9</v>
      </c>
      <c r="U34" s="1837"/>
      <c r="V34" s="1837">
        <v>6</v>
      </c>
      <c r="W34" s="1837"/>
      <c r="X34" s="1837">
        <v>3</v>
      </c>
    </row>
    <row r="35" spans="1:24" s="1865" customFormat="1">
      <c r="B35" s="1775" t="s">
        <v>2274</v>
      </c>
      <c r="D35" s="1865" t="s">
        <v>6</v>
      </c>
      <c r="E35" s="1861"/>
      <c r="F35" s="1840">
        <v>-0.11899999999999999</v>
      </c>
      <c r="G35" s="1842"/>
      <c r="H35" s="1840">
        <f>(+H34-F34)/F34</f>
        <v>-0.10810810810810811</v>
      </c>
      <c r="I35" s="1842"/>
      <c r="J35" s="1840">
        <f>(+J34-H34)/H34</f>
        <v>-0.15151515151515152</v>
      </c>
      <c r="K35" s="1871"/>
      <c r="L35" s="1840">
        <f>(+L34-J34)/J34</f>
        <v>-0.17857142857142858</v>
      </c>
      <c r="M35" s="1871"/>
      <c r="N35" s="1840">
        <f>(+N34-L34)/L34</f>
        <v>-0.17391304347826086</v>
      </c>
      <c r="O35" s="1871"/>
      <c r="P35" s="1840">
        <f>(+P34-N34)/N34</f>
        <v>-0.21052631578947367</v>
      </c>
      <c r="Q35" s="1871"/>
      <c r="R35" s="1840">
        <f>(+R34-P34)/P34</f>
        <v>-0.2</v>
      </c>
      <c r="S35" s="1871"/>
      <c r="T35" s="1840">
        <f>(+T34-R34)/R34</f>
        <v>-0.25</v>
      </c>
      <c r="U35" s="1871"/>
      <c r="V35" s="1840">
        <f>(+V34-T34)/T34</f>
        <v>-0.33333333333333331</v>
      </c>
      <c r="W35" s="1871"/>
      <c r="X35" s="1840">
        <f>(+X34-V34)/V34</f>
        <v>-0.5</v>
      </c>
    </row>
    <row r="36" spans="1:24" s="1865" customFormat="1">
      <c r="B36" s="1775" t="s">
        <v>2273</v>
      </c>
      <c r="D36" s="1865" t="s">
        <v>6</v>
      </c>
      <c r="E36" s="1861"/>
      <c r="F36" s="1837">
        <f>F34/19.4</f>
        <v>1.9072164948453609</v>
      </c>
      <c r="G36" s="1837"/>
      <c r="H36" s="1837">
        <f>H34/19.5</f>
        <v>1.6923076923076923</v>
      </c>
      <c r="I36" s="1837"/>
      <c r="J36" s="1837">
        <f>J34/19.5</f>
        <v>1.4358974358974359</v>
      </c>
      <c r="K36" s="1837"/>
      <c r="L36" s="1837">
        <f>L34/19.4</f>
        <v>1.1855670103092784</v>
      </c>
      <c r="M36" s="1837"/>
      <c r="N36" s="1837">
        <f>N34/19.5</f>
        <v>0.97435897435897434</v>
      </c>
      <c r="O36" s="1837"/>
      <c r="P36" s="1837">
        <f>P34/19.6</f>
        <v>0.76530612244897955</v>
      </c>
      <c r="Q36" s="1837"/>
      <c r="R36" s="1837">
        <f>R34/19.7</f>
        <v>0.6091370558375635</v>
      </c>
      <c r="S36" s="1837"/>
      <c r="T36" s="1837">
        <f>ROUND(T34/19.7,0)</f>
        <v>0</v>
      </c>
      <c r="U36" s="1837"/>
      <c r="V36" s="1837">
        <f>ROUND(V34/19.8,0)</f>
        <v>0</v>
      </c>
      <c r="W36" s="1837"/>
      <c r="X36" s="1837">
        <f>ROUND(X34/19.7,0)</f>
        <v>0</v>
      </c>
    </row>
    <row r="37" spans="1:24" s="1865" customFormat="1">
      <c r="A37" s="1867"/>
      <c r="B37" s="1870"/>
      <c r="C37" s="1867"/>
      <c r="D37" s="1869"/>
      <c r="E37" s="1861"/>
      <c r="F37" s="1866"/>
      <c r="G37" s="1866"/>
      <c r="H37" s="1866"/>
      <c r="I37" s="1835"/>
      <c r="J37" s="1866"/>
      <c r="K37" s="1835"/>
      <c r="L37" s="1866"/>
      <c r="M37" s="1835"/>
      <c r="N37" s="1866"/>
      <c r="O37" s="1835"/>
      <c r="P37" s="1866"/>
      <c r="Q37" s="1868"/>
      <c r="R37" s="1866"/>
      <c r="S37" s="1868"/>
      <c r="T37" s="1866"/>
      <c r="U37" s="1868"/>
      <c r="V37" s="1866"/>
      <c r="W37" s="1867"/>
      <c r="X37" s="1866"/>
    </row>
    <row r="38" spans="1:24">
      <c r="D38" s="1864"/>
      <c r="E38" s="1864"/>
      <c r="F38" s="1815"/>
      <c r="G38" s="1815"/>
      <c r="H38" s="1815"/>
      <c r="I38" s="1816"/>
      <c r="J38" s="1816"/>
      <c r="K38" s="1816"/>
      <c r="L38" s="1816"/>
      <c r="M38" s="1816"/>
      <c r="N38" s="1816"/>
      <c r="O38" s="1816"/>
      <c r="P38" s="1816"/>
      <c r="Q38" s="1816"/>
      <c r="R38" s="1816"/>
      <c r="S38" s="1816"/>
      <c r="T38" s="1816"/>
      <c r="U38" s="1816"/>
      <c r="V38" s="1816"/>
      <c r="X38" s="1816"/>
    </row>
    <row r="39" spans="1:24" ht="15.6">
      <c r="A39" s="1832" t="s">
        <v>2329</v>
      </c>
      <c r="E39" s="1769"/>
      <c r="F39" s="1815"/>
      <c r="G39" s="1815"/>
      <c r="H39" s="1815"/>
      <c r="I39" s="1815"/>
      <c r="J39" s="1816"/>
      <c r="K39" s="1815"/>
      <c r="L39" s="1816"/>
      <c r="M39" s="1815"/>
      <c r="N39" s="1816"/>
      <c r="O39" s="1815"/>
      <c r="P39" s="1816"/>
      <c r="Q39" s="1816"/>
      <c r="R39" s="1816"/>
      <c r="S39" s="1816"/>
      <c r="T39" s="1816"/>
      <c r="U39" s="1816"/>
      <c r="V39" s="1816"/>
      <c r="X39" s="1816"/>
    </row>
    <row r="40" spans="1:24" ht="15.6">
      <c r="B40" s="1769" t="s">
        <v>2272</v>
      </c>
      <c r="C40" s="1769"/>
      <c r="D40" s="1769" t="s">
        <v>6</v>
      </c>
      <c r="E40" s="1861"/>
      <c r="F40" s="1824">
        <f>SUM(F24+F29+F34+F19)</f>
        <v>53245</v>
      </c>
      <c r="G40" s="1831"/>
      <c r="H40" s="1824">
        <f>SUM(H24+H29+H34+H19)</f>
        <v>57769</v>
      </c>
      <c r="I40" s="1831"/>
      <c r="J40" s="1824">
        <f>SUM(J24+J29+J34+J19)</f>
        <v>61217</v>
      </c>
      <c r="K40" s="1831"/>
      <c r="L40" s="1824">
        <f>SUM(L24+L29+L34+L19)</f>
        <v>62335</v>
      </c>
      <c r="M40" s="1831"/>
      <c r="N40" s="1824">
        <f>SUM(N24+N29+N34+N19)</f>
        <v>63870</v>
      </c>
      <c r="O40" s="1831"/>
      <c r="P40" s="1824">
        <f>SUM(P24+P29+P34+P19)</f>
        <v>63965</v>
      </c>
      <c r="Q40" s="1831"/>
      <c r="R40" s="1824">
        <f>SUM(R24+R29+R34+R19)</f>
        <v>63720</v>
      </c>
      <c r="S40" s="1831"/>
      <c r="T40" s="1824">
        <f>SUM(T24+T29+T34+T19)</f>
        <v>63299</v>
      </c>
      <c r="U40" s="1831"/>
      <c r="V40" s="1824">
        <f>SUM(V24+V29+V34+V19)</f>
        <v>63096</v>
      </c>
      <c r="W40" s="1831"/>
      <c r="X40" s="1824">
        <f>SUM(X24+X29+X34+X19)</f>
        <v>61431</v>
      </c>
    </row>
    <row r="41" spans="1:24" ht="15.6">
      <c r="B41" s="1769" t="s">
        <v>2271</v>
      </c>
      <c r="C41" s="1769"/>
      <c r="D41" s="1769" t="s">
        <v>6</v>
      </c>
      <c r="E41" s="1861"/>
      <c r="F41" s="1853">
        <v>2.69E-2</v>
      </c>
      <c r="G41" s="1863"/>
      <c r="H41" s="1853">
        <f>SUM(H40-F40)/F40</f>
        <v>8.4965724481171942E-2</v>
      </c>
      <c r="I41" s="1863"/>
      <c r="J41" s="1853">
        <f>SUM(J40-H40)/H40</f>
        <v>5.9685990756287978E-2</v>
      </c>
      <c r="K41" s="1863"/>
      <c r="L41" s="1853">
        <f>SUM(L40-J40)/J40</f>
        <v>1.8262900828201315E-2</v>
      </c>
      <c r="M41" s="1863"/>
      <c r="N41" s="1853">
        <f>SUM(N40-L40)/L40</f>
        <v>2.4625010026469881E-2</v>
      </c>
      <c r="O41" s="1862"/>
      <c r="P41" s="1853">
        <f>SUM(P40-N40)/N40</f>
        <v>1.4873962736809143E-3</v>
      </c>
      <c r="Q41" s="1862"/>
      <c r="R41" s="1853">
        <f>SUM(R40-P40)/P40</f>
        <v>-3.8302196513718438E-3</v>
      </c>
      <c r="S41" s="1862"/>
      <c r="T41" s="1853">
        <f>SUM(T40-R40)/R40</f>
        <v>-6.6070307595731325E-3</v>
      </c>
      <c r="U41" s="1828"/>
      <c r="V41" s="1853">
        <f>SUM(V40-T40)/T40</f>
        <v>-3.2070016903900534E-3</v>
      </c>
      <c r="W41" s="1828"/>
      <c r="X41" s="1853">
        <f>SUM(X40-V40)/V40</f>
        <v>-2.6388360593381514E-2</v>
      </c>
    </row>
    <row r="42" spans="1:24" ht="15.6">
      <c r="B42" s="1769" t="s">
        <v>2270</v>
      </c>
      <c r="C42" s="1830"/>
      <c r="D42" s="1830" t="s">
        <v>6</v>
      </c>
      <c r="E42" s="1861"/>
      <c r="F42" s="1824">
        <f>F40/19.4</f>
        <v>2744.5876288659797</v>
      </c>
      <c r="G42" s="1824"/>
      <c r="H42" s="1824">
        <f>H40/19.5</f>
        <v>2962.5128205128203</v>
      </c>
      <c r="I42" s="1824"/>
      <c r="J42" s="1824">
        <v>3138</v>
      </c>
      <c r="K42" s="1825"/>
      <c r="L42" s="1824">
        <v>3212</v>
      </c>
      <c r="M42" s="1825"/>
      <c r="N42" s="1824">
        <f>N40/19.5</f>
        <v>3275.3846153846152</v>
      </c>
      <c r="O42" s="1825"/>
      <c r="P42" s="1824">
        <v>3266</v>
      </c>
      <c r="Q42" s="1824"/>
      <c r="R42" s="1824">
        <f>R40/19.7</f>
        <v>3234.5177664974622</v>
      </c>
      <c r="S42" s="1824"/>
      <c r="T42" s="1824">
        <f>T40/19.7</f>
        <v>3213.1472081218276</v>
      </c>
      <c r="U42" s="1824"/>
      <c r="V42" s="1824">
        <f>V40/19.8</f>
        <v>3186.6666666666665</v>
      </c>
      <c r="W42" s="1824"/>
      <c r="X42" s="1824">
        <f>ROUND(+X21+X31,0)</f>
        <v>3119</v>
      </c>
    </row>
    <row r="43" spans="1:24" ht="15.75" customHeight="1" thickBot="1">
      <c r="A43" s="1821"/>
      <c r="B43" s="1823"/>
      <c r="C43" s="1821"/>
      <c r="D43" s="1821"/>
      <c r="E43" s="1822"/>
    </row>
    <row r="44" spans="1:24" ht="15.75" customHeight="1" thickTop="1">
      <c r="B44" s="1820"/>
      <c r="E44" s="1769"/>
      <c r="F44" s="1819"/>
      <c r="G44" s="1819"/>
      <c r="H44" s="1819"/>
      <c r="I44" s="1819"/>
      <c r="J44" s="1819"/>
      <c r="K44" s="1819"/>
      <c r="L44" s="1819"/>
      <c r="M44" s="1819"/>
      <c r="N44" s="1819"/>
      <c r="O44" s="1818"/>
      <c r="P44" s="1819"/>
      <c r="Q44" s="1819"/>
      <c r="R44" s="1819"/>
      <c r="S44" s="1818"/>
      <c r="T44" s="1818"/>
      <c r="U44" s="1818"/>
      <c r="V44" s="1818"/>
      <c r="W44" s="1818"/>
      <c r="X44" s="1818"/>
    </row>
    <row r="45" spans="1:24" s="1815" customFormat="1" ht="15.6">
      <c r="A45" s="1814" t="s">
        <v>2240</v>
      </c>
      <c r="D45" s="1817"/>
      <c r="E45" s="1817"/>
      <c r="F45" s="1817"/>
      <c r="G45" s="1817"/>
      <c r="H45" s="1817"/>
      <c r="I45" s="1817"/>
      <c r="J45" s="1817"/>
      <c r="K45" s="1817"/>
      <c r="L45" s="1817"/>
      <c r="M45" s="1817"/>
      <c r="N45" s="1816"/>
      <c r="O45" s="1817"/>
      <c r="P45" s="1817"/>
      <c r="Q45" s="1817"/>
      <c r="R45" s="1816"/>
      <c r="S45" s="1816"/>
      <c r="T45" s="1816"/>
      <c r="U45" s="1816"/>
      <c r="V45" s="1816"/>
      <c r="W45" s="1816"/>
    </row>
    <row r="46" spans="1:24">
      <c r="A46" s="1879"/>
    </row>
    <row r="47" spans="1:24">
      <c r="A47" s="1879"/>
    </row>
    <row r="48" spans="1:24">
      <c r="A48" s="1880"/>
    </row>
    <row r="49" spans="1:1">
      <c r="A49" s="1880"/>
    </row>
  </sheetData>
  <mergeCells count="3">
    <mergeCell ref="V4:X4"/>
    <mergeCell ref="V5:X5"/>
    <mergeCell ref="C8:T13"/>
  </mergeCells>
  <printOptions horizontalCentered="1" verticalCentered="1"/>
  <pageMargins left="0.75" right="0.5" top="1" bottom="0.25" header="0.5" footer="0.25"/>
  <pageSetup scale="68" orientation="landscape" r:id="rId1"/>
  <headerFooter scaleWithDoc="0">
    <oddFooter>&amp;R&amp;8 105</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10"/>
  <sheetViews>
    <sheetView showGridLines="0" showOutlineSymbols="0" zoomScaleNormal="100" workbookViewId="0"/>
  </sheetViews>
  <sheetFormatPr defaultColWidth="9.90625" defaultRowHeight="15" outlineLevelRow="1"/>
  <cols>
    <col min="1" max="1" width="37.08984375" style="825" customWidth="1"/>
    <col min="2" max="2" width="1.54296875" style="825" customWidth="1"/>
    <col min="3" max="3" width="9.90625" style="825" bestFit="1" customWidth="1"/>
    <col min="4" max="4" width="1.54296875" style="825" customWidth="1"/>
    <col min="5" max="5" width="9.90625" style="825" bestFit="1" customWidth="1"/>
    <col min="6" max="6" width="1.54296875" style="825" customWidth="1"/>
    <col min="7" max="7" width="8.54296875" style="825" bestFit="1" customWidth="1"/>
    <col min="8" max="8" width="1.54296875" style="825" customWidth="1"/>
    <col min="9" max="9" width="9.1796875" style="825" bestFit="1" customWidth="1"/>
    <col min="10" max="10" width="1.54296875" style="825" customWidth="1"/>
    <col min="11" max="11" width="8.90625" style="825" bestFit="1" customWidth="1"/>
    <col min="12" max="12" width="1.54296875" style="825" customWidth="1"/>
    <col min="13" max="13" width="7.54296875" style="825" bestFit="1" customWidth="1"/>
    <col min="14" max="14" width="1.54296875" style="825" customWidth="1"/>
    <col min="15" max="15" width="10.1796875" style="825" bestFit="1" customWidth="1"/>
    <col min="16" max="16" width="1.54296875" style="825" customWidth="1"/>
    <col min="17" max="17" width="12.08984375" style="825" customWidth="1"/>
    <col min="18" max="18" width="1.54296875" style="825" customWidth="1"/>
    <col min="19" max="19" width="10" style="825" bestFit="1" customWidth="1"/>
    <col min="20" max="20" width="1.54296875" style="825" customWidth="1"/>
    <col min="21" max="21" width="9.08984375" style="825" customWidth="1"/>
    <col min="22" max="22" width="1.54296875" style="825" customWidth="1"/>
    <col min="23" max="23" width="8.54296875" style="853" bestFit="1" customWidth="1"/>
    <col min="24" max="24" width="1.54296875" style="825" customWidth="1"/>
    <col min="25" max="25" width="9.1796875" style="853" bestFit="1" customWidth="1"/>
    <col min="26" max="26" width="1.54296875" style="825" customWidth="1"/>
    <col min="27" max="27" width="8.54296875" style="825" bestFit="1" customWidth="1"/>
    <col min="28" max="28" width="1.54296875" style="825" customWidth="1"/>
    <col min="29" max="29" width="9.54296875" style="825" customWidth="1"/>
    <col min="30" max="30" width="1.54296875" style="825" customWidth="1"/>
    <col min="31" max="31" width="8.36328125" style="825" bestFit="1" customWidth="1"/>
    <col min="32" max="32" width="5" style="822" bestFit="1" customWidth="1"/>
    <col min="33" max="33" width="4.453125" style="822" bestFit="1" customWidth="1"/>
    <col min="34" max="34" width="3.1796875" style="822" bestFit="1" customWidth="1"/>
    <col min="35" max="35" width="2.54296875" style="822" bestFit="1" customWidth="1"/>
    <col min="36" max="36" width="6.453125" style="822" customWidth="1"/>
    <col min="37" max="16384" width="9.90625" style="825"/>
  </cols>
  <sheetData>
    <row r="1" spans="1:36">
      <c r="A1" s="1472" t="s">
        <v>1343</v>
      </c>
    </row>
    <row r="3" spans="1:36" ht="14.25" customHeight="1">
      <c r="A3" s="533" t="s">
        <v>0</v>
      </c>
      <c r="B3" s="823"/>
      <c r="C3" s="823"/>
      <c r="D3" s="823"/>
      <c r="E3" s="823"/>
      <c r="F3" s="823"/>
      <c r="G3" s="823"/>
      <c r="H3" s="823"/>
      <c r="I3" s="823"/>
      <c r="J3" s="823"/>
      <c r="K3" s="823"/>
      <c r="L3" s="231"/>
      <c r="M3" s="231"/>
      <c r="N3" s="231"/>
      <c r="O3" s="231"/>
      <c r="P3" s="231"/>
      <c r="Q3" s="231"/>
      <c r="R3" s="231"/>
      <c r="S3" s="231"/>
      <c r="T3" s="231"/>
      <c r="U3" s="231"/>
      <c r="V3" s="231"/>
      <c r="W3" s="824"/>
      <c r="X3" s="231"/>
      <c r="Y3" s="824"/>
      <c r="Z3" s="231"/>
      <c r="AA3" s="231"/>
      <c r="AB3" s="231"/>
      <c r="AC3" s="231"/>
      <c r="AD3" s="231"/>
      <c r="AE3" s="823"/>
    </row>
    <row r="4" spans="1:36" ht="16.5" customHeight="1">
      <c r="A4" s="533" t="s">
        <v>512</v>
      </c>
      <c r="B4" s="823"/>
      <c r="C4" s="823"/>
      <c r="D4" s="823"/>
      <c r="E4" s="823"/>
      <c r="F4" s="823"/>
      <c r="G4" s="823"/>
      <c r="H4" s="823"/>
      <c r="I4" s="823"/>
      <c r="J4" s="823"/>
      <c r="K4" s="823"/>
      <c r="L4" s="231"/>
      <c r="M4" s="231"/>
      <c r="N4" s="231"/>
      <c r="O4" s="231"/>
      <c r="P4" s="231"/>
      <c r="Q4" s="231"/>
      <c r="R4" s="231"/>
      <c r="S4" s="231"/>
      <c r="T4" s="231"/>
      <c r="U4" s="231"/>
      <c r="V4" s="231"/>
      <c r="W4" s="824"/>
      <c r="X4" s="231"/>
      <c r="Y4" s="824"/>
      <c r="Z4" s="231"/>
      <c r="AA4" s="231"/>
      <c r="AB4" s="231"/>
      <c r="AC4" s="479" t="s">
        <v>6</v>
      </c>
      <c r="AD4" s="479"/>
      <c r="AE4" s="479"/>
    </row>
    <row r="5" spans="1:36" ht="15.75" customHeight="1">
      <c r="A5" s="533" t="s">
        <v>664</v>
      </c>
      <c r="B5" s="823"/>
      <c r="C5" s="823"/>
      <c r="D5" s="823"/>
      <c r="E5" s="823"/>
      <c r="F5" s="823"/>
      <c r="G5" s="823"/>
      <c r="H5" s="823"/>
      <c r="I5" s="823"/>
      <c r="J5" s="823"/>
      <c r="K5" s="823"/>
      <c r="L5" s="231"/>
      <c r="M5" s="231"/>
      <c r="N5" s="231"/>
      <c r="O5" s="231"/>
      <c r="P5" s="231"/>
      <c r="Q5" s="231"/>
      <c r="R5" s="231"/>
      <c r="S5" s="231"/>
      <c r="T5" s="231"/>
      <c r="U5" s="231"/>
      <c r="V5" s="231"/>
      <c r="W5" s="824"/>
      <c r="X5" s="231"/>
      <c r="Y5" s="824"/>
      <c r="Z5" s="231"/>
      <c r="AA5" s="231"/>
      <c r="AB5" s="231"/>
      <c r="AC5" s="2380" t="s">
        <v>661</v>
      </c>
      <c r="AD5" s="2381"/>
      <c r="AE5" s="2382"/>
    </row>
    <row r="6" spans="1:36" ht="16.5" customHeight="1">
      <c r="A6" s="582" t="s">
        <v>2459</v>
      </c>
      <c r="B6" s="823"/>
      <c r="C6" s="823"/>
      <c r="D6" s="823"/>
      <c r="E6" s="823"/>
      <c r="F6" s="823"/>
      <c r="G6" s="823"/>
      <c r="H6" s="823"/>
      <c r="I6" s="823"/>
      <c r="J6" s="823"/>
      <c r="K6" s="823"/>
      <c r="L6" s="231"/>
      <c r="M6" s="231"/>
      <c r="N6" s="231"/>
      <c r="O6" s="231"/>
      <c r="P6" s="231"/>
      <c r="Q6" s="231"/>
      <c r="R6" s="231"/>
      <c r="S6" s="231"/>
      <c r="T6" s="231"/>
      <c r="U6" s="231"/>
      <c r="V6" s="231"/>
      <c r="W6" s="824"/>
      <c r="X6" s="231"/>
      <c r="Y6" s="824"/>
      <c r="Z6" s="231"/>
      <c r="AA6" s="231"/>
      <c r="AB6" s="231"/>
      <c r="AC6" s="231"/>
      <c r="AD6" s="231"/>
      <c r="AE6" s="231"/>
    </row>
    <row r="7" spans="1:36" ht="15.75" customHeight="1">
      <c r="A7" s="533" t="s">
        <v>4</v>
      </c>
      <c r="B7" s="823"/>
      <c r="C7" s="823"/>
      <c r="D7" s="823"/>
      <c r="E7" s="823"/>
      <c r="F7" s="823"/>
      <c r="G7" s="823"/>
      <c r="H7" s="823"/>
      <c r="I7" s="823"/>
      <c r="J7" s="823"/>
      <c r="K7" s="823"/>
      <c r="L7" s="231"/>
      <c r="M7" s="231"/>
      <c r="N7" s="231"/>
      <c r="O7" s="231"/>
      <c r="P7" s="231"/>
      <c r="Q7" s="231"/>
      <c r="R7" s="231"/>
      <c r="S7" s="231"/>
      <c r="T7" s="231"/>
      <c r="U7" s="231"/>
      <c r="V7" s="231"/>
      <c r="W7" s="824"/>
      <c r="X7" s="231"/>
      <c r="Y7" s="824"/>
      <c r="Z7" s="231"/>
      <c r="AA7" s="231"/>
      <c r="AB7" s="231"/>
      <c r="AC7" s="231"/>
      <c r="AD7" s="231"/>
      <c r="AE7" s="231"/>
    </row>
    <row r="8" spans="1:36" ht="4.5" customHeight="1">
      <c r="A8" s="231" t="s">
        <v>6</v>
      </c>
      <c r="B8" s="231"/>
      <c r="C8" s="231"/>
      <c r="D8" s="231"/>
      <c r="E8" s="231"/>
      <c r="F8" s="231"/>
      <c r="G8" s="231"/>
      <c r="H8" s="231"/>
      <c r="I8" s="231"/>
      <c r="J8" s="231"/>
      <c r="K8" s="231"/>
      <c r="L8" s="231"/>
      <c r="M8" s="231"/>
      <c r="N8" s="231"/>
      <c r="O8" s="231"/>
      <c r="P8" s="231"/>
      <c r="Q8" s="231"/>
      <c r="R8" s="231"/>
      <c r="S8" s="231"/>
      <c r="T8" s="231"/>
      <c r="U8" s="231"/>
      <c r="V8" s="231"/>
      <c r="W8" s="824"/>
      <c r="X8" s="231"/>
      <c r="Y8" s="824"/>
      <c r="Z8" s="231"/>
      <c r="AA8" s="231"/>
      <c r="AB8" s="231"/>
      <c r="AC8" s="231"/>
      <c r="AD8" s="231"/>
      <c r="AE8" s="231"/>
    </row>
    <row r="9" spans="1:36" ht="15.75" customHeight="1" outlineLevel="1">
      <c r="A9" s="826"/>
      <c r="B9" s="826"/>
      <c r="C9" s="827" t="s">
        <v>666</v>
      </c>
      <c r="D9" s="827"/>
      <c r="E9" s="827"/>
      <c r="F9" s="827"/>
      <c r="G9" s="827"/>
      <c r="H9" s="827"/>
      <c r="I9" s="827"/>
      <c r="J9" s="827"/>
      <c r="K9" s="828"/>
      <c r="L9" s="827"/>
      <c r="M9" s="827"/>
      <c r="N9" s="827"/>
      <c r="O9" s="827"/>
      <c r="P9" s="827"/>
      <c r="Q9" s="827"/>
      <c r="R9" s="827"/>
      <c r="S9" s="829"/>
      <c r="T9" s="827"/>
      <c r="U9" s="827"/>
      <c r="V9" s="826"/>
      <c r="W9" s="2378" t="s">
        <v>667</v>
      </c>
      <c r="X9" s="2379"/>
      <c r="Y9" s="2379"/>
      <c r="Z9" s="830"/>
      <c r="AA9" s="533"/>
      <c r="AB9" s="826"/>
      <c r="AC9" s="829" t="s">
        <v>271</v>
      </c>
      <c r="AD9" s="829"/>
      <c r="AE9" s="829"/>
    </row>
    <row r="10" spans="1:36" ht="13.5" customHeight="1">
      <c r="A10" s="823"/>
      <c r="B10" s="823"/>
      <c r="C10" s="831" t="s">
        <v>6</v>
      </c>
      <c r="D10" s="831" t="s">
        <v>6</v>
      </c>
      <c r="E10" s="831" t="s">
        <v>6</v>
      </c>
      <c r="F10" s="831" t="s">
        <v>6</v>
      </c>
      <c r="G10" s="831"/>
      <c r="H10" s="831"/>
      <c r="I10" s="831" t="s">
        <v>6</v>
      </c>
      <c r="J10" s="831" t="s">
        <v>6</v>
      </c>
      <c r="K10" s="831" t="s">
        <v>6</v>
      </c>
      <c r="L10" s="831" t="s">
        <v>6</v>
      </c>
      <c r="M10" s="831" t="s">
        <v>6</v>
      </c>
      <c r="N10" s="831" t="s">
        <v>6</v>
      </c>
      <c r="O10" s="831" t="s">
        <v>6</v>
      </c>
      <c r="P10" s="831" t="s">
        <v>6</v>
      </c>
      <c r="Q10" s="831" t="s">
        <v>6</v>
      </c>
      <c r="R10" s="831" t="s">
        <v>6</v>
      </c>
      <c r="S10" s="832" t="s">
        <v>6</v>
      </c>
      <c r="T10" s="831"/>
      <c r="U10" s="831" t="s">
        <v>6</v>
      </c>
      <c r="V10" s="823"/>
      <c r="W10" s="833" t="s">
        <v>6</v>
      </c>
      <c r="X10" s="831" t="s">
        <v>6</v>
      </c>
      <c r="Y10" s="833" t="s">
        <v>6</v>
      </c>
      <c r="Z10" s="834" t="s">
        <v>6</v>
      </c>
      <c r="AA10" s="823" t="s">
        <v>6</v>
      </c>
      <c r="AB10" s="823"/>
      <c r="AC10" s="823"/>
      <c r="AD10" s="823"/>
      <c r="AE10" s="823"/>
    </row>
    <row r="11" spans="1:36" ht="14.1" customHeight="1">
      <c r="A11" s="826"/>
      <c r="B11" s="826"/>
      <c r="C11" s="533"/>
      <c r="D11" s="826"/>
      <c r="E11" s="832" t="s">
        <v>668</v>
      </c>
      <c r="F11" s="826"/>
      <c r="G11" s="826"/>
      <c r="H11" s="826"/>
      <c r="I11" s="826"/>
      <c r="J11" s="826"/>
      <c r="K11" s="826"/>
      <c r="L11" s="826"/>
      <c r="M11" s="826"/>
      <c r="N11" s="826"/>
      <c r="O11" s="826" t="s">
        <v>6</v>
      </c>
      <c r="P11" s="826"/>
      <c r="Q11" s="826"/>
      <c r="R11" s="826"/>
      <c r="S11" s="832" t="s">
        <v>6</v>
      </c>
      <c r="T11" s="826"/>
      <c r="U11" s="826"/>
      <c r="V11" s="826"/>
      <c r="W11" s="835"/>
      <c r="X11" s="826"/>
      <c r="Y11" s="835"/>
      <c r="Z11" s="826"/>
      <c r="AA11" s="832" t="s">
        <v>669</v>
      </c>
      <c r="AB11" s="826"/>
      <c r="AC11" s="836"/>
      <c r="AD11" s="836"/>
      <c r="AE11" s="836"/>
    </row>
    <row r="12" spans="1:36" ht="14.1" customHeight="1">
      <c r="A12" s="826"/>
      <c r="B12" s="826"/>
      <c r="C12" s="832" t="s">
        <v>6</v>
      </c>
      <c r="D12" s="826"/>
      <c r="E12" s="832" t="s">
        <v>670</v>
      </c>
      <c r="F12" s="826"/>
      <c r="G12" s="832" t="s">
        <v>671</v>
      </c>
      <c r="H12" s="826"/>
      <c r="I12" s="832" t="s">
        <v>6</v>
      </c>
      <c r="J12" s="826"/>
      <c r="K12" s="832" t="s">
        <v>672</v>
      </c>
      <c r="L12" s="826"/>
      <c r="M12" s="832" t="s">
        <v>673</v>
      </c>
      <c r="N12" s="826"/>
      <c r="O12" s="832" t="s">
        <v>673</v>
      </c>
      <c r="P12" s="826"/>
      <c r="Q12" s="832" t="s">
        <v>674</v>
      </c>
      <c r="R12" s="826"/>
      <c r="S12" s="832" t="s">
        <v>6</v>
      </c>
      <c r="T12" s="826"/>
      <c r="U12" s="832" t="s">
        <v>675</v>
      </c>
      <c r="V12" s="826"/>
      <c r="W12" s="832" t="s">
        <v>676</v>
      </c>
      <c r="X12" s="826"/>
      <c r="Y12" s="832" t="s">
        <v>677</v>
      </c>
      <c r="Z12" s="826"/>
      <c r="AA12" s="832" t="s">
        <v>678</v>
      </c>
      <c r="AB12" s="826"/>
      <c r="AC12" s="830" t="s">
        <v>6</v>
      </c>
      <c r="AD12" s="830"/>
      <c r="AE12" s="830" t="s">
        <v>6</v>
      </c>
      <c r="AF12" s="2383"/>
      <c r="AG12" s="2383"/>
      <c r="AH12" s="2383"/>
      <c r="AI12" s="2383"/>
    </row>
    <row r="13" spans="1:36" ht="14.1" customHeight="1">
      <c r="A13" s="832" t="s">
        <v>679</v>
      </c>
      <c r="B13" s="826"/>
      <c r="C13" s="832" t="s">
        <v>503</v>
      </c>
      <c r="D13" s="826"/>
      <c r="E13" s="832" t="s">
        <v>680</v>
      </c>
      <c r="F13" s="826"/>
      <c r="G13" s="837" t="s">
        <v>2390</v>
      </c>
      <c r="H13" s="826"/>
      <c r="I13" s="832" t="s">
        <v>681</v>
      </c>
      <c r="J13" s="826"/>
      <c r="K13" s="826" t="s">
        <v>682</v>
      </c>
      <c r="L13" s="826"/>
      <c r="M13" s="832" t="s">
        <v>2389</v>
      </c>
      <c r="N13" s="826"/>
      <c r="O13" s="832" t="s">
        <v>683</v>
      </c>
      <c r="P13" s="826"/>
      <c r="Q13" s="832" t="s">
        <v>684</v>
      </c>
      <c r="R13" s="826"/>
      <c r="S13" s="837" t="s">
        <v>504</v>
      </c>
      <c r="T13" s="826"/>
      <c r="U13" s="832" t="s">
        <v>685</v>
      </c>
      <c r="V13" s="826"/>
      <c r="W13" s="832" t="s">
        <v>686</v>
      </c>
      <c r="X13" s="826"/>
      <c r="Y13" s="832" t="s">
        <v>686</v>
      </c>
      <c r="Z13" s="826"/>
      <c r="AA13" s="832" t="s">
        <v>687</v>
      </c>
      <c r="AB13" s="826"/>
      <c r="AC13" s="838" t="s">
        <v>2448</v>
      </c>
      <c r="AD13" s="839"/>
      <c r="AE13" s="838" t="s">
        <v>2344</v>
      </c>
    </row>
    <row r="14" spans="1:36" ht="3.9" customHeight="1">
      <c r="A14" s="840"/>
      <c r="B14" s="231"/>
      <c r="C14" s="840"/>
      <c r="D14" s="231"/>
      <c r="E14" s="840"/>
      <c r="F14" s="231"/>
      <c r="G14" s="231"/>
      <c r="H14" s="231"/>
      <c r="I14" s="840"/>
      <c r="J14" s="231"/>
      <c r="K14" s="840"/>
      <c r="L14" s="231"/>
      <c r="M14" s="840"/>
      <c r="N14" s="231"/>
      <c r="O14" s="840"/>
      <c r="P14" s="231"/>
      <c r="Q14" s="840"/>
      <c r="R14" s="231"/>
      <c r="S14" s="231"/>
      <c r="T14" s="231"/>
      <c r="U14" s="840"/>
      <c r="V14" s="231"/>
      <c r="W14" s="841"/>
      <c r="X14" s="231"/>
      <c r="Y14" s="841"/>
      <c r="Z14" s="231"/>
      <c r="AA14" s="840"/>
      <c r="AB14" s="231"/>
      <c r="AC14" s="840"/>
      <c r="AD14" s="238"/>
      <c r="AE14" s="840"/>
    </row>
    <row r="15" spans="1:36" s="848" customFormat="1" ht="15" customHeight="1">
      <c r="A15" s="843" t="s">
        <v>688</v>
      </c>
      <c r="B15" s="844" t="s">
        <v>6</v>
      </c>
      <c r="C15" s="845">
        <v>0</v>
      </c>
      <c r="D15" s="846" t="s">
        <v>6</v>
      </c>
      <c r="E15" s="845">
        <v>0</v>
      </c>
      <c r="F15" s="846" t="s">
        <v>6</v>
      </c>
      <c r="G15" s="845">
        <v>0</v>
      </c>
      <c r="H15" s="846" t="s">
        <v>6</v>
      </c>
      <c r="I15" s="845">
        <v>0</v>
      </c>
      <c r="J15" s="846" t="s">
        <v>6</v>
      </c>
      <c r="K15" s="845">
        <v>0</v>
      </c>
      <c r="L15" s="846" t="s">
        <v>6</v>
      </c>
      <c r="M15" s="845">
        <v>0</v>
      </c>
      <c r="N15" s="846" t="s">
        <v>6</v>
      </c>
      <c r="O15" s="845">
        <v>0</v>
      </c>
      <c r="P15" s="846" t="s">
        <v>6</v>
      </c>
      <c r="Q15" s="845">
        <v>0</v>
      </c>
      <c r="R15" s="846" t="s">
        <v>6</v>
      </c>
      <c r="S15" s="845">
        <v>0</v>
      </c>
      <c r="T15" s="846" t="s">
        <v>6</v>
      </c>
      <c r="U15" s="846">
        <f>ROUND(SUM(C15:S15),1)</f>
        <v>0</v>
      </c>
      <c r="V15" s="846" t="s">
        <v>6</v>
      </c>
      <c r="W15" s="845">
        <v>4112</v>
      </c>
      <c r="X15" s="846" t="s">
        <v>6</v>
      </c>
      <c r="Y15" s="845">
        <v>424</v>
      </c>
      <c r="Z15" s="846"/>
      <c r="AA15" s="845">
        <v>0</v>
      </c>
      <c r="AB15" s="846" t="s">
        <v>6</v>
      </c>
      <c r="AC15" s="846">
        <f>ROUND(SUM(U15:AB15),1)</f>
        <v>4536</v>
      </c>
      <c r="AD15" s="846" t="s">
        <v>6</v>
      </c>
      <c r="AE15" s="846">
        <v>4295</v>
      </c>
      <c r="AF15" s="842"/>
      <c r="AG15" s="842"/>
      <c r="AH15" s="842"/>
      <c r="AI15" s="842"/>
      <c r="AJ15" s="842"/>
    </row>
    <row r="16" spans="1:36" ht="15" customHeight="1">
      <c r="A16" s="849" t="s">
        <v>689</v>
      </c>
      <c r="B16" s="849" t="s">
        <v>6</v>
      </c>
      <c r="C16" s="850">
        <v>0</v>
      </c>
      <c r="D16" s="849"/>
      <c r="E16" s="850">
        <v>0</v>
      </c>
      <c r="F16" s="849"/>
      <c r="G16" s="850">
        <v>93</v>
      </c>
      <c r="H16" s="849"/>
      <c r="I16" s="850">
        <v>0</v>
      </c>
      <c r="J16" s="849"/>
      <c r="K16" s="850">
        <v>0</v>
      </c>
      <c r="L16" s="849"/>
      <c r="M16" s="850">
        <v>0</v>
      </c>
      <c r="N16" s="849"/>
      <c r="O16" s="850">
        <v>0</v>
      </c>
      <c r="P16" s="849"/>
      <c r="Q16" s="850">
        <v>0</v>
      </c>
      <c r="R16" s="849"/>
      <c r="S16" s="850">
        <v>0</v>
      </c>
      <c r="T16" s="849"/>
      <c r="U16" s="852">
        <f t="shared" ref="U16:U58" si="0">ROUND(SUM(C16:S16),1)</f>
        <v>93</v>
      </c>
      <c r="V16" s="849"/>
      <c r="W16" s="850">
        <v>5765</v>
      </c>
      <c r="X16" s="849"/>
      <c r="Y16" s="850">
        <v>1226</v>
      </c>
      <c r="Z16" s="849"/>
      <c r="AA16" s="850">
        <v>0</v>
      </c>
      <c r="AB16" s="849"/>
      <c r="AC16" s="852">
        <f t="shared" ref="AC16:AC58" si="1">ROUND(SUM(U16:AA16),1)</f>
        <v>7084</v>
      </c>
      <c r="AD16" s="844"/>
      <c r="AE16" s="852">
        <v>7696</v>
      </c>
    </row>
    <row r="17" spans="1:31" ht="15" customHeight="1">
      <c r="A17" s="849" t="s">
        <v>690</v>
      </c>
      <c r="B17" s="849" t="s">
        <v>6</v>
      </c>
      <c r="C17" s="851">
        <v>1425494</v>
      </c>
      <c r="D17" s="849"/>
      <c r="E17" s="851">
        <v>0</v>
      </c>
      <c r="F17" s="849"/>
      <c r="G17" s="851">
        <v>0</v>
      </c>
      <c r="H17" s="849"/>
      <c r="I17" s="851">
        <v>0</v>
      </c>
      <c r="J17" s="849"/>
      <c r="K17" s="851">
        <v>0</v>
      </c>
      <c r="L17" s="849"/>
      <c r="M17" s="851">
        <v>0</v>
      </c>
      <c r="N17" s="849"/>
      <c r="O17" s="851">
        <v>0</v>
      </c>
      <c r="P17" s="849"/>
      <c r="Q17" s="851">
        <v>0</v>
      </c>
      <c r="R17" s="849"/>
      <c r="S17" s="851">
        <v>0</v>
      </c>
      <c r="T17" s="849"/>
      <c r="U17" s="852">
        <f t="shared" si="0"/>
        <v>1425494</v>
      </c>
      <c r="V17" s="849"/>
      <c r="W17" s="851">
        <v>0</v>
      </c>
      <c r="X17" s="849"/>
      <c r="Y17" s="851">
        <v>502</v>
      </c>
      <c r="Z17" s="849"/>
      <c r="AA17" s="851">
        <v>0</v>
      </c>
      <c r="AB17" s="849"/>
      <c r="AC17" s="852">
        <f t="shared" si="1"/>
        <v>1425996</v>
      </c>
      <c r="AD17" s="844"/>
      <c r="AE17" s="852">
        <v>1430975</v>
      </c>
    </row>
    <row r="18" spans="1:31" ht="15" customHeight="1">
      <c r="A18" s="849" t="s">
        <v>1346</v>
      </c>
      <c r="B18" s="849" t="s">
        <v>6</v>
      </c>
      <c r="C18" s="850">
        <v>0</v>
      </c>
      <c r="D18" s="849"/>
      <c r="E18" s="850">
        <v>0</v>
      </c>
      <c r="F18" s="849"/>
      <c r="G18" s="850">
        <v>0</v>
      </c>
      <c r="H18" s="849"/>
      <c r="I18" s="850">
        <v>0</v>
      </c>
      <c r="J18" s="849"/>
      <c r="K18" s="850">
        <v>0</v>
      </c>
      <c r="L18" s="849"/>
      <c r="M18" s="850">
        <v>0</v>
      </c>
      <c r="N18" s="849"/>
      <c r="O18" s="850">
        <v>0</v>
      </c>
      <c r="P18" s="849"/>
      <c r="Q18" s="850">
        <v>0</v>
      </c>
      <c r="R18" s="849"/>
      <c r="S18" s="850">
        <v>0</v>
      </c>
      <c r="T18" s="849"/>
      <c r="U18" s="852">
        <f t="shared" si="0"/>
        <v>0</v>
      </c>
      <c r="V18" s="849"/>
      <c r="W18" s="850">
        <v>0</v>
      </c>
      <c r="X18" s="849"/>
      <c r="Y18" s="850">
        <v>0</v>
      </c>
      <c r="Z18" s="849"/>
      <c r="AA18" s="850">
        <v>0</v>
      </c>
      <c r="AB18" s="849"/>
      <c r="AC18" s="852">
        <f t="shared" si="1"/>
        <v>0</v>
      </c>
      <c r="AD18" s="844"/>
      <c r="AE18" s="852">
        <v>0</v>
      </c>
    </row>
    <row r="19" spans="1:31" ht="15" customHeight="1">
      <c r="A19" s="849" t="s">
        <v>691</v>
      </c>
      <c r="B19" s="849" t="s">
        <v>6</v>
      </c>
      <c r="C19" s="851">
        <v>38907</v>
      </c>
      <c r="D19" s="849"/>
      <c r="E19" s="851">
        <v>0</v>
      </c>
      <c r="F19" s="849"/>
      <c r="G19" s="851">
        <v>0</v>
      </c>
      <c r="H19" s="849"/>
      <c r="I19" s="851">
        <v>0</v>
      </c>
      <c r="J19" s="849"/>
      <c r="K19" s="851">
        <v>0</v>
      </c>
      <c r="L19" s="849"/>
      <c r="M19" s="851">
        <v>0</v>
      </c>
      <c r="N19" s="849"/>
      <c r="O19" s="851">
        <v>0</v>
      </c>
      <c r="P19" s="849"/>
      <c r="Q19" s="851">
        <v>0</v>
      </c>
      <c r="R19" s="849"/>
      <c r="S19" s="851">
        <v>0</v>
      </c>
      <c r="T19" s="849" t="s">
        <v>6</v>
      </c>
      <c r="U19" s="852">
        <f t="shared" si="0"/>
        <v>38907</v>
      </c>
      <c r="V19" s="849"/>
      <c r="W19" s="850">
        <v>2491</v>
      </c>
      <c r="X19" s="849"/>
      <c r="Y19" s="850">
        <v>1434</v>
      </c>
      <c r="Z19" s="849"/>
      <c r="AA19" s="851">
        <v>0</v>
      </c>
      <c r="AB19" s="849"/>
      <c r="AC19" s="852">
        <f t="shared" si="1"/>
        <v>42832</v>
      </c>
      <c r="AD19" s="844"/>
      <c r="AE19" s="852">
        <v>41817</v>
      </c>
    </row>
    <row r="20" spans="1:31" ht="15" customHeight="1">
      <c r="A20" s="849" t="s">
        <v>2409</v>
      </c>
      <c r="B20" s="825" t="s">
        <v>6</v>
      </c>
      <c r="C20" s="850">
        <v>0</v>
      </c>
      <c r="E20" s="850">
        <v>0</v>
      </c>
      <c r="G20" s="851">
        <v>135</v>
      </c>
      <c r="I20" s="850">
        <v>0</v>
      </c>
      <c r="K20" s="851">
        <v>561</v>
      </c>
      <c r="M20" s="850">
        <v>0</v>
      </c>
      <c r="O20" s="851">
        <v>505</v>
      </c>
      <c r="Q20" s="850">
        <v>31283</v>
      </c>
      <c r="S20" s="850">
        <v>0</v>
      </c>
      <c r="U20" s="852">
        <f>ROUND(SUM(C20:S20),1)</f>
        <v>32484</v>
      </c>
      <c r="W20" s="850">
        <v>27374</v>
      </c>
      <c r="X20" s="849"/>
      <c r="Y20" s="850">
        <v>5499</v>
      </c>
      <c r="AA20" s="850">
        <v>0</v>
      </c>
      <c r="AC20" s="852">
        <f>ROUND(SUM(U20:AA20),1)</f>
        <v>65357</v>
      </c>
      <c r="AD20" s="853"/>
      <c r="AE20" s="852">
        <v>62955</v>
      </c>
    </row>
    <row r="21" spans="1:31" ht="15" customHeight="1">
      <c r="A21" s="849" t="s">
        <v>692</v>
      </c>
      <c r="B21" s="849" t="s">
        <v>6</v>
      </c>
      <c r="C21" s="850">
        <v>0</v>
      </c>
      <c r="D21" s="849"/>
      <c r="E21" s="850">
        <v>0</v>
      </c>
      <c r="F21" s="849"/>
      <c r="G21" s="851">
        <v>0</v>
      </c>
      <c r="H21" s="849"/>
      <c r="I21" s="850">
        <v>0</v>
      </c>
      <c r="J21" s="849"/>
      <c r="K21" s="851">
        <v>0</v>
      </c>
      <c r="L21" s="849"/>
      <c r="M21" s="850">
        <v>0</v>
      </c>
      <c r="N21" s="849"/>
      <c r="O21" s="850">
        <v>0</v>
      </c>
      <c r="P21" s="849"/>
      <c r="Q21" s="850">
        <v>0</v>
      </c>
      <c r="R21" s="849"/>
      <c r="S21" s="850">
        <v>0</v>
      </c>
      <c r="T21" s="849"/>
      <c r="U21" s="852">
        <f t="shared" si="0"/>
        <v>0</v>
      </c>
      <c r="V21" s="849"/>
      <c r="W21" s="850">
        <v>12061</v>
      </c>
      <c r="X21" s="849"/>
      <c r="Y21" s="850">
        <v>557</v>
      </c>
      <c r="Z21" s="849"/>
      <c r="AA21" s="850">
        <v>0</v>
      </c>
      <c r="AB21" s="849"/>
      <c r="AC21" s="852">
        <f t="shared" si="1"/>
        <v>12618</v>
      </c>
      <c r="AD21" s="844"/>
      <c r="AE21" s="852">
        <v>12950</v>
      </c>
    </row>
    <row r="22" spans="1:31" ht="15" customHeight="1">
      <c r="A22" s="849" t="s">
        <v>693</v>
      </c>
      <c r="B22" s="849" t="s">
        <v>6</v>
      </c>
      <c r="C22" s="850">
        <v>0</v>
      </c>
      <c r="D22" s="849"/>
      <c r="E22" s="850">
        <v>0</v>
      </c>
      <c r="F22" s="849"/>
      <c r="G22" s="851">
        <v>0</v>
      </c>
      <c r="H22" s="849"/>
      <c r="I22" s="850">
        <v>0</v>
      </c>
      <c r="J22" s="849"/>
      <c r="K22" s="851">
        <v>0</v>
      </c>
      <c r="L22" s="849"/>
      <c r="M22" s="851">
        <v>4457</v>
      </c>
      <c r="N22" s="849"/>
      <c r="O22" s="850">
        <v>0</v>
      </c>
      <c r="P22" s="849"/>
      <c r="Q22" s="850">
        <v>0</v>
      </c>
      <c r="R22" s="849"/>
      <c r="S22" s="850">
        <v>0</v>
      </c>
      <c r="T22" s="849"/>
      <c r="U22" s="852">
        <f t="shared" si="0"/>
        <v>4457</v>
      </c>
      <c r="V22" s="849"/>
      <c r="W22" s="850">
        <v>2113239</v>
      </c>
      <c r="X22" s="849"/>
      <c r="Y22" s="850">
        <v>525898</v>
      </c>
      <c r="Z22" s="849"/>
      <c r="AA22" s="850">
        <v>117</v>
      </c>
      <c r="AB22" s="849"/>
      <c r="AC22" s="852">
        <f t="shared" si="1"/>
        <v>2643711</v>
      </c>
      <c r="AD22" s="844"/>
      <c r="AE22" s="852">
        <v>2695479</v>
      </c>
    </row>
    <row r="23" spans="1:31" ht="15" customHeight="1">
      <c r="A23" s="849" t="s">
        <v>694</v>
      </c>
      <c r="B23" s="849" t="s">
        <v>6</v>
      </c>
      <c r="C23" s="850">
        <v>0</v>
      </c>
      <c r="D23" s="849"/>
      <c r="E23" s="850">
        <v>0</v>
      </c>
      <c r="F23" s="849"/>
      <c r="G23" s="851">
        <v>78</v>
      </c>
      <c r="H23" s="849"/>
      <c r="I23" s="850">
        <v>0</v>
      </c>
      <c r="J23" s="849"/>
      <c r="K23" s="851">
        <v>1421</v>
      </c>
      <c r="L23" s="849"/>
      <c r="M23" s="850">
        <v>0</v>
      </c>
      <c r="N23" s="849"/>
      <c r="O23" s="850">
        <v>0</v>
      </c>
      <c r="P23" s="849"/>
      <c r="Q23" s="850">
        <v>52248</v>
      </c>
      <c r="R23" s="849"/>
      <c r="S23" s="850">
        <v>0</v>
      </c>
      <c r="T23" s="849"/>
      <c r="U23" s="852">
        <f t="shared" si="0"/>
        <v>53747</v>
      </c>
      <c r="V23" s="849"/>
      <c r="W23" s="850">
        <v>12152</v>
      </c>
      <c r="X23" s="849"/>
      <c r="Y23" s="850">
        <v>6108</v>
      </c>
      <c r="Z23" s="849"/>
      <c r="AA23" s="850">
        <v>0</v>
      </c>
      <c r="AB23" s="849"/>
      <c r="AC23" s="852">
        <f t="shared" si="1"/>
        <v>72007</v>
      </c>
      <c r="AD23" s="844"/>
      <c r="AE23" s="852">
        <v>63741</v>
      </c>
    </row>
    <row r="24" spans="1:31" ht="15" customHeight="1">
      <c r="A24" s="849" t="s">
        <v>695</v>
      </c>
      <c r="B24" s="849" t="s">
        <v>6</v>
      </c>
      <c r="C24" s="850">
        <v>0</v>
      </c>
      <c r="D24" s="849"/>
      <c r="E24" s="850">
        <v>1793</v>
      </c>
      <c r="F24" s="849"/>
      <c r="G24" s="851">
        <v>113</v>
      </c>
      <c r="H24" s="849"/>
      <c r="I24" s="850">
        <v>0</v>
      </c>
      <c r="J24" s="849"/>
      <c r="K24" s="851">
        <v>0</v>
      </c>
      <c r="L24" s="849"/>
      <c r="M24" s="850">
        <v>0</v>
      </c>
      <c r="N24" s="849"/>
      <c r="O24" s="850">
        <v>0</v>
      </c>
      <c r="P24" s="849"/>
      <c r="Q24" s="850">
        <v>0</v>
      </c>
      <c r="R24" s="849"/>
      <c r="S24" s="850">
        <v>0</v>
      </c>
      <c r="T24" s="849"/>
      <c r="U24" s="852">
        <f t="shared" si="0"/>
        <v>1906</v>
      </c>
      <c r="V24" s="849"/>
      <c r="W24" s="850">
        <v>83931</v>
      </c>
      <c r="X24" s="849"/>
      <c r="Y24" s="850">
        <v>6442</v>
      </c>
      <c r="Z24" s="849"/>
      <c r="AA24" s="850">
        <v>0</v>
      </c>
      <c r="AB24" s="849"/>
      <c r="AC24" s="852">
        <f t="shared" si="1"/>
        <v>92279</v>
      </c>
      <c r="AD24" s="844"/>
      <c r="AE24" s="852">
        <v>98676</v>
      </c>
    </row>
    <row r="25" spans="1:31" ht="15" customHeight="1">
      <c r="A25" s="849" t="s">
        <v>696</v>
      </c>
      <c r="B25" s="479" t="s">
        <v>6</v>
      </c>
      <c r="C25" s="850">
        <v>0</v>
      </c>
      <c r="D25" s="849"/>
      <c r="E25" s="850">
        <v>0</v>
      </c>
      <c r="F25" s="849"/>
      <c r="G25" s="851">
        <v>411</v>
      </c>
      <c r="H25" s="849"/>
      <c r="I25" s="851">
        <v>11507923</v>
      </c>
      <c r="J25" s="844"/>
      <c r="K25" s="851">
        <v>986402</v>
      </c>
      <c r="L25" s="849"/>
      <c r="M25" s="850">
        <v>0</v>
      </c>
      <c r="N25" s="849"/>
      <c r="O25" s="851">
        <v>1091</v>
      </c>
      <c r="P25" s="849"/>
      <c r="Q25" s="850">
        <v>0</v>
      </c>
      <c r="R25" s="849"/>
      <c r="S25" s="850">
        <v>0</v>
      </c>
      <c r="T25" s="849"/>
      <c r="U25" s="852">
        <f t="shared" si="0"/>
        <v>12495827</v>
      </c>
      <c r="V25" s="849"/>
      <c r="W25" s="850">
        <v>124721</v>
      </c>
      <c r="X25" s="849"/>
      <c r="Y25" s="850">
        <v>309026</v>
      </c>
      <c r="Z25" s="849"/>
      <c r="AA25" s="850">
        <v>0</v>
      </c>
      <c r="AB25" s="849"/>
      <c r="AC25" s="852">
        <f t="shared" si="1"/>
        <v>12929574</v>
      </c>
      <c r="AD25" s="844"/>
      <c r="AE25" s="852">
        <v>12363904</v>
      </c>
    </row>
    <row r="26" spans="1:31" ht="15" customHeight="1">
      <c r="A26" s="849" t="s">
        <v>697</v>
      </c>
      <c r="B26" s="849" t="s">
        <v>6</v>
      </c>
      <c r="C26" s="850">
        <v>0</v>
      </c>
      <c r="D26" s="849"/>
      <c r="E26" s="850">
        <v>0</v>
      </c>
      <c r="F26" s="849"/>
      <c r="G26" s="851">
        <v>143</v>
      </c>
      <c r="H26" s="849"/>
      <c r="I26" s="850">
        <v>0</v>
      </c>
      <c r="J26" s="849"/>
      <c r="K26" s="850">
        <v>0</v>
      </c>
      <c r="L26" s="849"/>
      <c r="M26" s="850">
        <v>0</v>
      </c>
      <c r="N26" s="849"/>
      <c r="O26" s="851">
        <v>14939</v>
      </c>
      <c r="P26" s="849"/>
      <c r="Q26" s="850">
        <v>0</v>
      </c>
      <c r="R26" s="849"/>
      <c r="S26" s="850">
        <v>0</v>
      </c>
      <c r="T26" s="849"/>
      <c r="U26" s="852">
        <f t="shared" si="0"/>
        <v>15082</v>
      </c>
      <c r="V26" s="849"/>
      <c r="W26" s="850">
        <v>120</v>
      </c>
      <c r="X26" s="849"/>
      <c r="Y26" s="850">
        <v>192</v>
      </c>
      <c r="Z26" s="854"/>
      <c r="AA26" s="850">
        <v>0</v>
      </c>
      <c r="AB26" s="849"/>
      <c r="AC26" s="852">
        <f t="shared" si="1"/>
        <v>15394</v>
      </c>
      <c r="AD26" s="844"/>
      <c r="AE26" s="852">
        <v>12355</v>
      </c>
    </row>
    <row r="27" spans="1:31" ht="15" customHeight="1">
      <c r="A27" s="849" t="s">
        <v>698</v>
      </c>
      <c r="B27" s="849" t="s">
        <v>6</v>
      </c>
      <c r="C27" s="850">
        <v>0</v>
      </c>
      <c r="D27" s="849"/>
      <c r="E27" s="850">
        <v>0</v>
      </c>
      <c r="F27" s="849"/>
      <c r="G27" s="851">
        <v>0</v>
      </c>
      <c r="H27" s="849"/>
      <c r="I27" s="850">
        <v>0</v>
      </c>
      <c r="J27" s="849"/>
      <c r="K27" s="850">
        <v>0</v>
      </c>
      <c r="L27" s="849"/>
      <c r="M27" s="850">
        <v>0</v>
      </c>
      <c r="N27" s="849"/>
      <c r="O27" s="850">
        <v>0</v>
      </c>
      <c r="P27" s="849"/>
      <c r="Q27" s="850">
        <v>0</v>
      </c>
      <c r="R27" s="849"/>
      <c r="S27" s="850">
        <v>0</v>
      </c>
      <c r="T27" s="849"/>
      <c r="U27" s="852">
        <f t="shared" si="0"/>
        <v>0</v>
      </c>
      <c r="V27" s="849"/>
      <c r="W27" s="850">
        <v>92699</v>
      </c>
      <c r="X27" s="849"/>
      <c r="Y27" s="850">
        <v>11441</v>
      </c>
      <c r="Z27" s="849"/>
      <c r="AA27" s="850">
        <v>0</v>
      </c>
      <c r="AB27" s="849"/>
      <c r="AC27" s="852">
        <f t="shared" si="1"/>
        <v>104140</v>
      </c>
      <c r="AD27" s="844"/>
      <c r="AE27" s="852">
        <v>102079</v>
      </c>
    </row>
    <row r="28" spans="1:31" ht="15" customHeight="1">
      <c r="A28" s="849" t="s">
        <v>699</v>
      </c>
      <c r="B28" s="849" t="s">
        <v>6</v>
      </c>
      <c r="C28" s="850">
        <v>0</v>
      </c>
      <c r="D28" s="849"/>
      <c r="E28" s="850">
        <v>0</v>
      </c>
      <c r="F28" s="849"/>
      <c r="G28" s="851">
        <v>11701</v>
      </c>
      <c r="H28" s="849"/>
      <c r="I28" s="850">
        <v>0</v>
      </c>
      <c r="J28" s="849"/>
      <c r="K28" s="850">
        <v>0</v>
      </c>
      <c r="L28" s="849"/>
      <c r="M28" s="850">
        <v>0</v>
      </c>
      <c r="N28" s="849"/>
      <c r="O28" s="850">
        <v>0</v>
      </c>
      <c r="P28" s="849"/>
      <c r="Q28" s="850">
        <v>0</v>
      </c>
      <c r="R28" s="849"/>
      <c r="S28" s="850">
        <v>0</v>
      </c>
      <c r="T28" s="849"/>
      <c r="U28" s="852">
        <f t="shared" si="0"/>
        <v>11701</v>
      </c>
      <c r="V28" s="849"/>
      <c r="W28" s="850">
        <v>12334</v>
      </c>
      <c r="X28" s="849"/>
      <c r="Y28" s="850">
        <v>928</v>
      </c>
      <c r="Z28" s="849"/>
      <c r="AA28" s="850">
        <v>0</v>
      </c>
      <c r="AB28" s="849"/>
      <c r="AC28" s="852">
        <f t="shared" si="1"/>
        <v>24963</v>
      </c>
      <c r="AD28" s="849"/>
      <c r="AE28" s="852">
        <v>27242</v>
      </c>
    </row>
    <row r="29" spans="1:31" ht="15" customHeight="1">
      <c r="A29" s="849" t="s">
        <v>700</v>
      </c>
      <c r="B29" s="849" t="s">
        <v>6</v>
      </c>
      <c r="C29" s="850">
        <v>0</v>
      </c>
      <c r="D29" s="849"/>
      <c r="E29" s="850">
        <v>0</v>
      </c>
      <c r="F29" s="849"/>
      <c r="G29" s="851">
        <v>908</v>
      </c>
      <c r="H29" s="849"/>
      <c r="I29" s="850">
        <v>0</v>
      </c>
      <c r="J29" s="849"/>
      <c r="K29" s="850">
        <v>0</v>
      </c>
      <c r="L29" s="849"/>
      <c r="M29" s="850">
        <v>0</v>
      </c>
      <c r="N29" s="849"/>
      <c r="O29" s="850">
        <v>0</v>
      </c>
      <c r="P29" s="849"/>
      <c r="Q29" s="850">
        <v>0</v>
      </c>
      <c r="R29" s="849"/>
      <c r="S29" s="850">
        <v>0</v>
      </c>
      <c r="T29" s="849"/>
      <c r="U29" s="852">
        <f t="shared" si="0"/>
        <v>908</v>
      </c>
      <c r="V29" s="849"/>
      <c r="W29" s="850">
        <v>234902</v>
      </c>
      <c r="X29" s="849"/>
      <c r="Y29" s="850">
        <v>27850</v>
      </c>
      <c r="Z29" s="849"/>
      <c r="AA29" s="850">
        <v>54</v>
      </c>
      <c r="AB29" s="849"/>
      <c r="AC29" s="852">
        <f t="shared" si="1"/>
        <v>263714</v>
      </c>
      <c r="AD29" s="854"/>
      <c r="AE29" s="852">
        <v>264596</v>
      </c>
    </row>
    <row r="30" spans="1:31" ht="15" customHeight="1">
      <c r="A30" s="849" t="s">
        <v>701</v>
      </c>
      <c r="B30" s="849" t="s">
        <v>6</v>
      </c>
      <c r="C30" s="850">
        <v>0</v>
      </c>
      <c r="D30" s="849"/>
      <c r="E30" s="850">
        <v>0</v>
      </c>
      <c r="F30" s="849"/>
      <c r="G30" s="851">
        <v>5</v>
      </c>
      <c r="H30" s="849"/>
      <c r="I30" s="850">
        <v>0</v>
      </c>
      <c r="J30" s="849"/>
      <c r="K30" s="850">
        <v>0</v>
      </c>
      <c r="L30" s="849"/>
      <c r="M30" s="850">
        <v>0</v>
      </c>
      <c r="N30" s="849"/>
      <c r="O30" s="850">
        <v>0</v>
      </c>
      <c r="P30" s="849"/>
      <c r="Q30" s="850">
        <v>0</v>
      </c>
      <c r="R30" s="849"/>
      <c r="S30" s="850">
        <v>106209</v>
      </c>
      <c r="T30" s="849"/>
      <c r="U30" s="852">
        <f t="shared" si="0"/>
        <v>106214</v>
      </c>
      <c r="V30" s="849"/>
      <c r="W30" s="850">
        <v>0</v>
      </c>
      <c r="X30" s="849"/>
      <c r="Y30" s="850">
        <v>1169</v>
      </c>
      <c r="Z30" s="849"/>
      <c r="AA30" s="850">
        <v>0</v>
      </c>
      <c r="AB30" s="849"/>
      <c r="AC30" s="852">
        <f t="shared" si="1"/>
        <v>107383</v>
      </c>
      <c r="AD30" s="844"/>
      <c r="AE30" s="852">
        <v>112503</v>
      </c>
    </row>
    <row r="31" spans="1:31" ht="15" customHeight="1">
      <c r="A31" s="849" t="s">
        <v>2477</v>
      </c>
      <c r="B31" s="849"/>
      <c r="C31" s="850">
        <v>0</v>
      </c>
      <c r="D31" s="849"/>
      <c r="E31" s="850">
        <v>0</v>
      </c>
      <c r="F31" s="849"/>
      <c r="G31" s="851">
        <v>0</v>
      </c>
      <c r="H31" s="849"/>
      <c r="I31" s="850">
        <v>0</v>
      </c>
      <c r="J31" s="849"/>
      <c r="K31" s="850">
        <v>0</v>
      </c>
      <c r="L31" s="849"/>
      <c r="M31" s="850">
        <v>0</v>
      </c>
      <c r="N31" s="849"/>
      <c r="O31" s="850">
        <v>0</v>
      </c>
      <c r="P31" s="849"/>
      <c r="Q31" s="850">
        <v>0</v>
      </c>
      <c r="R31" s="849"/>
      <c r="S31" s="850">
        <v>0</v>
      </c>
      <c r="T31" s="2027"/>
      <c r="U31" s="852">
        <f t="shared" ref="U31" si="2">ROUND(SUM(C31:S31),1)</f>
        <v>0</v>
      </c>
      <c r="V31" s="849"/>
      <c r="W31" s="850">
        <v>7567</v>
      </c>
      <c r="X31" s="849"/>
      <c r="Y31" s="850">
        <v>3275</v>
      </c>
      <c r="Z31" s="849"/>
      <c r="AA31" s="850">
        <v>0</v>
      </c>
      <c r="AB31" s="849"/>
      <c r="AC31" s="852">
        <f t="shared" ref="AC31" si="3">ROUND(SUM(U31:AA31),1)</f>
        <v>10842</v>
      </c>
      <c r="AD31" s="844"/>
      <c r="AE31" s="852">
        <v>0</v>
      </c>
    </row>
    <row r="32" spans="1:31" ht="15" customHeight="1">
      <c r="A32" s="849" t="s">
        <v>702</v>
      </c>
      <c r="B32" s="849" t="s">
        <v>6</v>
      </c>
      <c r="C32" s="850">
        <v>0</v>
      </c>
      <c r="D32" s="849"/>
      <c r="E32" s="850">
        <v>0</v>
      </c>
      <c r="F32" s="849"/>
      <c r="G32" s="851">
        <v>0</v>
      </c>
      <c r="H32" s="849"/>
      <c r="I32" s="850">
        <v>0</v>
      </c>
      <c r="J32" s="849"/>
      <c r="K32" s="850">
        <v>0</v>
      </c>
      <c r="L32" s="849"/>
      <c r="M32" s="850">
        <v>0</v>
      </c>
      <c r="N32" s="849"/>
      <c r="O32" s="850">
        <v>0</v>
      </c>
      <c r="P32" s="849"/>
      <c r="Q32" s="850">
        <v>0</v>
      </c>
      <c r="R32" s="849"/>
      <c r="S32" s="850">
        <v>0</v>
      </c>
      <c r="T32" s="479"/>
      <c r="U32" s="852">
        <f t="shared" si="0"/>
        <v>0</v>
      </c>
      <c r="V32" s="849"/>
      <c r="W32" s="850">
        <v>19346</v>
      </c>
      <c r="X32" s="849"/>
      <c r="Y32" s="850">
        <v>2773</v>
      </c>
      <c r="Z32" s="849"/>
      <c r="AA32" s="850">
        <v>0</v>
      </c>
      <c r="AB32" s="849"/>
      <c r="AC32" s="852">
        <f t="shared" si="1"/>
        <v>22119</v>
      </c>
      <c r="AD32" s="844"/>
      <c r="AE32" s="852">
        <v>21078</v>
      </c>
    </row>
    <row r="33" spans="1:31" ht="15" customHeight="1">
      <c r="A33" s="849" t="s">
        <v>703</v>
      </c>
      <c r="B33" s="849" t="s">
        <v>6</v>
      </c>
      <c r="C33" s="850">
        <v>0</v>
      </c>
      <c r="D33" s="849"/>
      <c r="E33" s="850">
        <v>0</v>
      </c>
      <c r="F33" s="849"/>
      <c r="G33" s="851">
        <v>276</v>
      </c>
      <c r="H33" s="849"/>
      <c r="I33" s="850">
        <v>0</v>
      </c>
      <c r="J33" s="849"/>
      <c r="K33" s="850">
        <v>0</v>
      </c>
      <c r="L33" s="849"/>
      <c r="M33" s="851">
        <v>128978</v>
      </c>
      <c r="N33" s="849"/>
      <c r="O33" s="851">
        <v>100</v>
      </c>
      <c r="P33" s="849"/>
      <c r="Q33" s="850">
        <v>0</v>
      </c>
      <c r="R33" s="849"/>
      <c r="S33" s="850">
        <v>0</v>
      </c>
      <c r="T33" s="849"/>
      <c r="U33" s="852">
        <f t="shared" si="0"/>
        <v>129354</v>
      </c>
      <c r="V33" s="849"/>
      <c r="W33" s="850">
        <v>26739</v>
      </c>
      <c r="X33" s="849"/>
      <c r="Y33" s="850">
        <v>7128</v>
      </c>
      <c r="Z33" s="844"/>
      <c r="AA33" s="850">
        <v>0</v>
      </c>
      <c r="AB33" s="849"/>
      <c r="AC33" s="852">
        <f t="shared" si="1"/>
        <v>163221</v>
      </c>
      <c r="AD33" s="854"/>
      <c r="AE33" s="852">
        <v>162498</v>
      </c>
    </row>
    <row r="34" spans="1:31" ht="15" customHeight="1">
      <c r="A34" s="849" t="s">
        <v>704</v>
      </c>
      <c r="B34" s="479" t="s">
        <v>6</v>
      </c>
      <c r="C34" s="850">
        <v>0</v>
      </c>
      <c r="D34" s="849"/>
      <c r="E34" s="850">
        <v>0</v>
      </c>
      <c r="F34" s="849"/>
      <c r="G34" s="851">
        <v>335</v>
      </c>
      <c r="H34" s="849"/>
      <c r="I34" s="850">
        <v>0</v>
      </c>
      <c r="J34" s="849"/>
      <c r="K34" s="850">
        <v>0</v>
      </c>
      <c r="L34" s="849"/>
      <c r="M34" s="851">
        <v>5166</v>
      </c>
      <c r="N34" s="849"/>
      <c r="O34" s="851">
        <v>0</v>
      </c>
      <c r="P34" s="849"/>
      <c r="Q34" s="850">
        <v>0</v>
      </c>
      <c r="R34" s="849"/>
      <c r="S34" s="850">
        <v>0</v>
      </c>
      <c r="T34" s="849"/>
      <c r="U34" s="852">
        <f t="shared" si="0"/>
        <v>5501</v>
      </c>
      <c r="V34" s="849"/>
      <c r="W34" s="850">
        <v>992</v>
      </c>
      <c r="X34" s="849"/>
      <c r="Y34" s="850">
        <v>151</v>
      </c>
      <c r="Z34" s="849"/>
      <c r="AA34" s="850">
        <v>0</v>
      </c>
      <c r="AB34" s="849"/>
      <c r="AC34" s="852">
        <f t="shared" si="1"/>
        <v>6644</v>
      </c>
      <c r="AD34" s="844"/>
      <c r="AE34" s="852">
        <v>-63094</v>
      </c>
    </row>
    <row r="35" spans="1:31" ht="15" customHeight="1">
      <c r="A35" s="849" t="s">
        <v>705</v>
      </c>
      <c r="B35" s="849" t="s">
        <v>6</v>
      </c>
      <c r="C35" s="850">
        <v>0</v>
      </c>
      <c r="D35" s="849"/>
      <c r="E35" s="850">
        <v>0</v>
      </c>
      <c r="F35" s="849"/>
      <c r="G35" s="851">
        <v>348</v>
      </c>
      <c r="H35" s="849"/>
      <c r="I35" s="850">
        <v>0</v>
      </c>
      <c r="J35" s="849"/>
      <c r="K35" s="851">
        <v>2303</v>
      </c>
      <c r="L35" s="849"/>
      <c r="M35" s="850">
        <v>0</v>
      </c>
      <c r="N35" s="849"/>
      <c r="O35" s="851">
        <v>4237</v>
      </c>
      <c r="P35" s="849"/>
      <c r="Q35" s="850">
        <v>0</v>
      </c>
      <c r="R35" s="849"/>
      <c r="S35" s="850">
        <v>0</v>
      </c>
      <c r="T35" s="849"/>
      <c r="U35" s="852">
        <f t="shared" si="0"/>
        <v>6888</v>
      </c>
      <c r="V35" s="849"/>
      <c r="W35" s="850">
        <v>5000</v>
      </c>
      <c r="X35" s="849"/>
      <c r="Y35" s="850">
        <v>2792</v>
      </c>
      <c r="Z35" s="849"/>
      <c r="AA35" s="850">
        <v>0</v>
      </c>
      <c r="AB35" s="849"/>
      <c r="AC35" s="852">
        <f t="shared" si="1"/>
        <v>14680</v>
      </c>
      <c r="AD35" s="844"/>
      <c r="AE35" s="852">
        <v>14254</v>
      </c>
    </row>
    <row r="36" spans="1:31" ht="15" customHeight="1">
      <c r="A36" s="849" t="s">
        <v>706</v>
      </c>
      <c r="B36" s="849" t="s">
        <v>6</v>
      </c>
      <c r="C36" s="850">
        <v>0</v>
      </c>
      <c r="D36" s="849"/>
      <c r="E36" s="850">
        <v>0</v>
      </c>
      <c r="F36" s="849"/>
      <c r="G36" s="851">
        <v>0</v>
      </c>
      <c r="H36" s="849"/>
      <c r="I36" s="850">
        <v>0</v>
      </c>
      <c r="J36" s="849"/>
      <c r="K36" s="850">
        <v>0</v>
      </c>
      <c r="L36" s="849"/>
      <c r="M36" s="850">
        <v>0</v>
      </c>
      <c r="N36" s="849"/>
      <c r="O36" s="850">
        <v>0</v>
      </c>
      <c r="P36" s="849"/>
      <c r="Q36" s="850">
        <v>0</v>
      </c>
      <c r="R36" s="849"/>
      <c r="S36" s="850">
        <v>0</v>
      </c>
      <c r="T36" s="849"/>
      <c r="U36" s="852">
        <f t="shared" si="0"/>
        <v>0</v>
      </c>
      <c r="V36" s="849"/>
      <c r="W36" s="850">
        <v>9533</v>
      </c>
      <c r="X36" s="849"/>
      <c r="Y36" s="850">
        <v>847</v>
      </c>
      <c r="Z36" s="849"/>
      <c r="AA36" s="850">
        <v>0</v>
      </c>
      <c r="AB36" s="849"/>
      <c r="AC36" s="852">
        <f t="shared" si="1"/>
        <v>10380</v>
      </c>
      <c r="AD36" s="844"/>
      <c r="AE36" s="852">
        <v>10261</v>
      </c>
    </row>
    <row r="37" spans="1:31" ht="15" customHeight="1">
      <c r="A37" s="849" t="s">
        <v>707</v>
      </c>
      <c r="B37" s="849" t="s">
        <v>6</v>
      </c>
      <c r="C37" s="850">
        <v>0</v>
      </c>
      <c r="D37" s="849"/>
      <c r="E37" s="850">
        <v>0</v>
      </c>
      <c r="F37" s="849"/>
      <c r="G37" s="851">
        <v>0</v>
      </c>
      <c r="H37" s="849"/>
      <c r="I37" s="850">
        <v>0</v>
      </c>
      <c r="J37" s="849"/>
      <c r="K37" s="850">
        <v>0</v>
      </c>
      <c r="L37" s="849"/>
      <c r="M37" s="851">
        <v>786</v>
      </c>
      <c r="N37" s="849"/>
      <c r="O37" s="850">
        <v>0</v>
      </c>
      <c r="P37" s="849"/>
      <c r="Q37" s="850">
        <v>0</v>
      </c>
      <c r="R37" s="849"/>
      <c r="S37" s="850">
        <v>0</v>
      </c>
      <c r="T37" s="849"/>
      <c r="U37" s="852">
        <f t="shared" si="0"/>
        <v>786</v>
      </c>
      <c r="V37" s="849"/>
      <c r="W37" s="850">
        <v>16761</v>
      </c>
      <c r="X37" s="849"/>
      <c r="Y37" s="850">
        <v>7186</v>
      </c>
      <c r="Z37" s="849"/>
      <c r="AA37" s="850">
        <v>0</v>
      </c>
      <c r="AB37" s="849"/>
      <c r="AC37" s="852">
        <f t="shared" si="1"/>
        <v>24733</v>
      </c>
      <c r="AD37" s="844"/>
      <c r="AE37" s="852">
        <v>23367</v>
      </c>
    </row>
    <row r="38" spans="1:31" ht="14.25" customHeight="1">
      <c r="A38" s="849" t="s">
        <v>708</v>
      </c>
      <c r="B38" s="849" t="s">
        <v>6</v>
      </c>
      <c r="C38" s="850">
        <v>0</v>
      </c>
      <c r="D38" s="849"/>
      <c r="E38" s="850">
        <v>0</v>
      </c>
      <c r="F38" s="849"/>
      <c r="G38" s="850">
        <v>0</v>
      </c>
      <c r="H38" s="849"/>
      <c r="I38" s="850">
        <v>0</v>
      </c>
      <c r="J38" s="849"/>
      <c r="K38" s="850">
        <v>0</v>
      </c>
      <c r="L38" s="849"/>
      <c r="M38" s="850">
        <v>0</v>
      </c>
      <c r="N38" s="849"/>
      <c r="O38" s="850">
        <v>0</v>
      </c>
      <c r="P38" s="849"/>
      <c r="Q38" s="850">
        <v>0</v>
      </c>
      <c r="R38" s="849"/>
      <c r="S38" s="850">
        <v>0</v>
      </c>
      <c r="T38" s="849"/>
      <c r="U38" s="852">
        <f t="shared" si="0"/>
        <v>0</v>
      </c>
      <c r="V38" s="849"/>
      <c r="W38" s="850">
        <v>608046</v>
      </c>
      <c r="X38" s="849"/>
      <c r="Y38" s="850">
        <v>44504</v>
      </c>
      <c r="Z38" s="849"/>
      <c r="AA38" s="850">
        <v>0</v>
      </c>
      <c r="AB38" s="849"/>
      <c r="AC38" s="852">
        <f t="shared" si="1"/>
        <v>652550</v>
      </c>
      <c r="AD38" s="844"/>
      <c r="AE38" s="852">
        <v>652267</v>
      </c>
    </row>
    <row r="39" spans="1:31" ht="15" customHeight="1">
      <c r="A39" s="849" t="s">
        <v>709</v>
      </c>
      <c r="B39" s="849" t="s">
        <v>6</v>
      </c>
      <c r="C39" s="850">
        <v>0</v>
      </c>
      <c r="D39" s="849"/>
      <c r="E39" s="850">
        <v>0</v>
      </c>
      <c r="F39" s="849"/>
      <c r="G39" s="850">
        <v>0</v>
      </c>
      <c r="H39" s="849"/>
      <c r="I39" s="850">
        <v>0</v>
      </c>
      <c r="J39" s="849"/>
      <c r="K39" s="850">
        <v>0</v>
      </c>
      <c r="L39" s="849"/>
      <c r="M39" s="850">
        <v>0</v>
      </c>
      <c r="N39" s="849"/>
      <c r="O39" s="850">
        <v>0</v>
      </c>
      <c r="P39" s="849"/>
      <c r="Q39" s="850">
        <v>0</v>
      </c>
      <c r="R39" s="849"/>
      <c r="S39" s="850">
        <v>0</v>
      </c>
      <c r="T39" s="849"/>
      <c r="U39" s="852">
        <f t="shared" si="0"/>
        <v>0</v>
      </c>
      <c r="V39" s="849"/>
      <c r="W39" s="850">
        <v>2604</v>
      </c>
      <c r="X39" s="849"/>
      <c r="Y39" s="850">
        <v>229</v>
      </c>
      <c r="Z39" s="849"/>
      <c r="AA39" s="850">
        <v>0</v>
      </c>
      <c r="AB39" s="849"/>
      <c r="AC39" s="852">
        <f t="shared" si="1"/>
        <v>2833</v>
      </c>
      <c r="AD39" s="849"/>
      <c r="AE39" s="852">
        <v>3035</v>
      </c>
    </row>
    <row r="40" spans="1:31" ht="15" customHeight="1">
      <c r="A40" s="849" t="s">
        <v>710</v>
      </c>
      <c r="B40" s="849" t="s">
        <v>6</v>
      </c>
      <c r="C40" s="850">
        <v>0</v>
      </c>
      <c r="D40" s="849"/>
      <c r="E40" s="850">
        <v>0</v>
      </c>
      <c r="F40" s="849"/>
      <c r="G40" s="851">
        <v>58</v>
      </c>
      <c r="H40" s="849"/>
      <c r="I40" s="850">
        <v>0</v>
      </c>
      <c r="J40" s="849"/>
      <c r="K40" s="850">
        <v>0</v>
      </c>
      <c r="L40" s="849"/>
      <c r="M40" s="850">
        <v>0</v>
      </c>
      <c r="N40" s="849"/>
      <c r="O40" s="850">
        <v>8282</v>
      </c>
      <c r="P40" s="849"/>
      <c r="Q40" s="850">
        <v>0</v>
      </c>
      <c r="R40" s="849"/>
      <c r="S40" s="850">
        <v>0</v>
      </c>
      <c r="T40" s="849"/>
      <c r="U40" s="852">
        <f t="shared" si="0"/>
        <v>8340</v>
      </c>
      <c r="V40" s="849"/>
      <c r="W40" s="850">
        <v>5086</v>
      </c>
      <c r="X40" s="849"/>
      <c r="Y40" s="850">
        <v>865</v>
      </c>
      <c r="Z40" s="849"/>
      <c r="AA40" s="850">
        <v>0</v>
      </c>
      <c r="AB40" s="849"/>
      <c r="AC40" s="852">
        <f t="shared" si="1"/>
        <v>14291</v>
      </c>
      <c r="AD40" s="844"/>
      <c r="AE40" s="852">
        <v>12920</v>
      </c>
    </row>
    <row r="41" spans="1:31" ht="15" customHeight="1">
      <c r="A41" s="849" t="s">
        <v>711</v>
      </c>
      <c r="B41" s="825" t="s">
        <v>6</v>
      </c>
      <c r="C41" s="850">
        <v>0</v>
      </c>
      <c r="D41" s="849"/>
      <c r="E41" s="850">
        <v>0</v>
      </c>
      <c r="F41" s="849"/>
      <c r="G41" s="850">
        <v>0</v>
      </c>
      <c r="H41" s="849"/>
      <c r="I41" s="850">
        <v>0</v>
      </c>
      <c r="J41" s="849"/>
      <c r="K41" s="850">
        <v>0</v>
      </c>
      <c r="L41" s="849"/>
      <c r="M41" s="850">
        <v>0</v>
      </c>
      <c r="N41" s="849"/>
      <c r="O41" s="850">
        <v>0</v>
      </c>
      <c r="P41" s="849"/>
      <c r="Q41" s="850">
        <v>0</v>
      </c>
      <c r="R41" s="849"/>
      <c r="S41" s="850">
        <v>0</v>
      </c>
      <c r="T41" s="849"/>
      <c r="U41" s="852">
        <f t="shared" si="0"/>
        <v>0</v>
      </c>
      <c r="V41" s="849"/>
      <c r="W41" s="850">
        <v>10746</v>
      </c>
      <c r="X41" s="849"/>
      <c r="Y41" s="850">
        <v>3903</v>
      </c>
      <c r="Z41" s="849"/>
      <c r="AA41" s="850">
        <v>0</v>
      </c>
      <c r="AB41" s="849"/>
      <c r="AC41" s="852">
        <f t="shared" si="1"/>
        <v>14649</v>
      </c>
      <c r="AD41" s="849"/>
      <c r="AE41" s="852">
        <v>13669</v>
      </c>
    </row>
    <row r="42" spans="1:31" ht="15" customHeight="1">
      <c r="A42" s="855" t="s">
        <v>712</v>
      </c>
      <c r="B42" s="849" t="s">
        <v>6</v>
      </c>
      <c r="C42" s="850">
        <v>0</v>
      </c>
      <c r="D42" s="849"/>
      <c r="E42" s="850">
        <v>0</v>
      </c>
      <c r="F42" s="849"/>
      <c r="G42" s="850">
        <v>0</v>
      </c>
      <c r="H42" s="849"/>
      <c r="I42" s="850">
        <v>0</v>
      </c>
      <c r="J42" s="849"/>
      <c r="K42" s="850">
        <v>0</v>
      </c>
      <c r="L42" s="849"/>
      <c r="M42" s="850">
        <v>0</v>
      </c>
      <c r="N42" s="849"/>
      <c r="O42" s="850">
        <v>0</v>
      </c>
      <c r="P42" s="849"/>
      <c r="Q42" s="850">
        <v>0</v>
      </c>
      <c r="R42" s="849"/>
      <c r="S42" s="850">
        <v>0</v>
      </c>
      <c r="T42" s="849"/>
      <c r="U42" s="852">
        <f t="shared" si="0"/>
        <v>0</v>
      </c>
      <c r="V42" s="849"/>
      <c r="W42" s="850">
        <v>0</v>
      </c>
      <c r="X42" s="849"/>
      <c r="Y42" s="850">
        <v>166</v>
      </c>
      <c r="Z42" s="849"/>
      <c r="AA42" s="850">
        <v>0</v>
      </c>
      <c r="AB42" s="849"/>
      <c r="AC42" s="852">
        <f t="shared" si="1"/>
        <v>166</v>
      </c>
      <c r="AD42" s="844"/>
      <c r="AE42" s="852">
        <v>166</v>
      </c>
    </row>
    <row r="43" spans="1:31" ht="15" customHeight="1">
      <c r="A43" s="849" t="s">
        <v>713</v>
      </c>
      <c r="B43" s="479" t="s">
        <v>6</v>
      </c>
      <c r="C43" s="851">
        <v>957504</v>
      </c>
      <c r="D43" s="849"/>
      <c r="E43" s="851">
        <v>0</v>
      </c>
      <c r="F43" s="849"/>
      <c r="G43" s="851">
        <v>0</v>
      </c>
      <c r="H43" s="849"/>
      <c r="I43" s="851">
        <v>0</v>
      </c>
      <c r="J43" s="849"/>
      <c r="K43" s="851">
        <v>0</v>
      </c>
      <c r="L43" s="849"/>
      <c r="M43" s="851">
        <v>0</v>
      </c>
      <c r="N43" s="849"/>
      <c r="O43" s="851">
        <v>0</v>
      </c>
      <c r="P43" s="849"/>
      <c r="Q43" s="851">
        <v>0</v>
      </c>
      <c r="R43" s="849"/>
      <c r="S43" s="851">
        <v>0</v>
      </c>
      <c r="T43" s="849"/>
      <c r="U43" s="852">
        <f t="shared" si="0"/>
        <v>957504</v>
      </c>
      <c r="V43" s="849"/>
      <c r="W43" s="850">
        <v>0</v>
      </c>
      <c r="X43" s="849"/>
      <c r="Y43" s="850">
        <v>1</v>
      </c>
      <c r="Z43" s="849"/>
      <c r="AA43" s="851">
        <v>0</v>
      </c>
      <c r="AB43" s="849"/>
      <c r="AC43" s="852">
        <f t="shared" si="1"/>
        <v>957505</v>
      </c>
      <c r="AD43" s="844"/>
      <c r="AE43" s="852">
        <v>1009146</v>
      </c>
    </row>
    <row r="44" spans="1:31" ht="15" customHeight="1">
      <c r="A44" s="849" t="s">
        <v>714</v>
      </c>
      <c r="B44" s="849" t="s">
        <v>6</v>
      </c>
      <c r="C44" s="850">
        <v>0</v>
      </c>
      <c r="D44" s="849"/>
      <c r="E44" s="851">
        <v>144</v>
      </c>
      <c r="F44" s="849"/>
      <c r="G44" s="850">
        <v>0</v>
      </c>
      <c r="H44" s="849"/>
      <c r="I44" s="850">
        <v>0</v>
      </c>
      <c r="J44" s="849"/>
      <c r="K44" s="850">
        <v>0</v>
      </c>
      <c r="L44" s="849"/>
      <c r="M44" s="850">
        <v>0</v>
      </c>
      <c r="N44" s="849"/>
      <c r="O44" s="850">
        <v>0</v>
      </c>
      <c r="P44" s="849"/>
      <c r="Q44" s="850">
        <v>0</v>
      </c>
      <c r="R44" s="849"/>
      <c r="S44" s="850">
        <v>0</v>
      </c>
      <c r="T44" s="849"/>
      <c r="U44" s="852">
        <f t="shared" si="0"/>
        <v>144</v>
      </c>
      <c r="V44" s="849"/>
      <c r="W44" s="850">
        <v>49</v>
      </c>
      <c r="X44" s="849"/>
      <c r="Y44" s="850">
        <v>32</v>
      </c>
      <c r="Z44" s="849"/>
      <c r="AA44" s="850">
        <v>0</v>
      </c>
      <c r="AB44" s="849"/>
      <c r="AC44" s="852">
        <f t="shared" si="1"/>
        <v>225</v>
      </c>
      <c r="AD44" s="844"/>
      <c r="AE44" s="852">
        <v>184</v>
      </c>
    </row>
    <row r="45" spans="1:31" ht="15" customHeight="1">
      <c r="A45" s="849" t="s">
        <v>715</v>
      </c>
      <c r="B45" s="849" t="s">
        <v>6</v>
      </c>
      <c r="C45" s="850">
        <v>0</v>
      </c>
      <c r="D45" s="849"/>
      <c r="E45" s="850">
        <v>0</v>
      </c>
      <c r="F45" s="849"/>
      <c r="G45" s="850">
        <v>0</v>
      </c>
      <c r="H45" s="849"/>
      <c r="I45" s="850">
        <v>0</v>
      </c>
      <c r="J45" s="849"/>
      <c r="K45" s="850">
        <v>0</v>
      </c>
      <c r="L45" s="849"/>
      <c r="M45" s="850">
        <v>15571</v>
      </c>
      <c r="N45" s="849"/>
      <c r="O45" s="850">
        <v>0</v>
      </c>
      <c r="P45" s="849"/>
      <c r="Q45" s="850">
        <v>0</v>
      </c>
      <c r="R45" s="849"/>
      <c r="S45" s="850">
        <v>0</v>
      </c>
      <c r="T45" s="849"/>
      <c r="U45" s="852">
        <f t="shared" si="0"/>
        <v>15571</v>
      </c>
      <c r="V45" s="849"/>
      <c r="W45" s="850">
        <v>0</v>
      </c>
      <c r="X45" s="849"/>
      <c r="Y45" s="850">
        <v>0</v>
      </c>
      <c r="Z45" s="849"/>
      <c r="AA45" s="850">
        <v>0</v>
      </c>
      <c r="AB45" s="849"/>
      <c r="AC45" s="852">
        <f t="shared" si="1"/>
        <v>15571</v>
      </c>
      <c r="AD45" s="844"/>
      <c r="AE45" s="852">
        <v>12910</v>
      </c>
    </row>
    <row r="46" spans="1:31" ht="15" customHeight="1">
      <c r="A46" s="849" t="s">
        <v>716</v>
      </c>
      <c r="B46" s="849" t="s">
        <v>6</v>
      </c>
      <c r="C46" s="850">
        <v>0</v>
      </c>
      <c r="D46" s="849"/>
      <c r="E46" s="850">
        <v>0</v>
      </c>
      <c r="F46" s="849"/>
      <c r="G46" s="850">
        <v>0</v>
      </c>
      <c r="H46" s="849"/>
      <c r="I46" s="850">
        <v>0</v>
      </c>
      <c r="J46" s="849"/>
      <c r="K46" s="850">
        <v>0</v>
      </c>
      <c r="L46" s="849"/>
      <c r="M46" s="850">
        <v>0</v>
      </c>
      <c r="N46" s="849"/>
      <c r="O46" s="850">
        <v>0</v>
      </c>
      <c r="P46" s="849"/>
      <c r="Q46" s="850">
        <v>0</v>
      </c>
      <c r="R46" s="849"/>
      <c r="S46" s="850">
        <v>0</v>
      </c>
      <c r="T46" s="849"/>
      <c r="U46" s="852">
        <f t="shared" si="0"/>
        <v>0</v>
      </c>
      <c r="V46" s="849"/>
      <c r="W46" s="850">
        <v>4181</v>
      </c>
      <c r="X46" s="849"/>
      <c r="Y46" s="850">
        <v>1324</v>
      </c>
      <c r="Z46" s="849"/>
      <c r="AA46" s="850">
        <v>0</v>
      </c>
      <c r="AB46" s="849"/>
      <c r="AC46" s="852">
        <f t="shared" si="1"/>
        <v>5505</v>
      </c>
      <c r="AD46" s="849"/>
      <c r="AE46" s="856">
        <v>5572</v>
      </c>
    </row>
    <row r="47" spans="1:31" ht="15" customHeight="1">
      <c r="A47" s="849" t="s">
        <v>2077</v>
      </c>
      <c r="B47" s="849" t="s">
        <v>6</v>
      </c>
      <c r="C47" s="850">
        <v>0</v>
      </c>
      <c r="D47" s="849"/>
      <c r="E47" s="850">
        <v>0</v>
      </c>
      <c r="F47" s="849"/>
      <c r="G47" s="850">
        <v>0</v>
      </c>
      <c r="H47" s="849"/>
      <c r="I47" s="850">
        <v>0</v>
      </c>
      <c r="J47" s="849"/>
      <c r="K47" s="850">
        <v>0</v>
      </c>
      <c r="L47" s="849"/>
      <c r="M47" s="850">
        <v>0</v>
      </c>
      <c r="N47" s="849"/>
      <c r="O47" s="850">
        <v>0</v>
      </c>
      <c r="P47" s="849"/>
      <c r="Q47" s="850">
        <v>0</v>
      </c>
      <c r="R47" s="849"/>
      <c r="S47" s="850">
        <v>0</v>
      </c>
      <c r="T47" s="849"/>
      <c r="U47" s="852">
        <f t="shared" si="0"/>
        <v>0</v>
      </c>
      <c r="V47" s="849"/>
      <c r="W47" s="850">
        <v>0</v>
      </c>
      <c r="X47" s="849"/>
      <c r="Y47" s="850">
        <v>9</v>
      </c>
      <c r="Z47" s="849"/>
      <c r="AA47" s="850">
        <v>0</v>
      </c>
      <c r="AB47" s="849"/>
      <c r="AC47" s="852">
        <f t="shared" si="1"/>
        <v>9</v>
      </c>
      <c r="AD47" s="849"/>
      <c r="AE47" s="856">
        <v>14</v>
      </c>
    </row>
    <row r="48" spans="1:31" ht="15" customHeight="1">
      <c r="A48" s="849" t="s">
        <v>717</v>
      </c>
      <c r="B48" s="849" t="s">
        <v>6</v>
      </c>
      <c r="C48" s="850">
        <v>0</v>
      </c>
      <c r="D48" s="849"/>
      <c r="E48" s="850">
        <v>0</v>
      </c>
      <c r="F48" s="849"/>
      <c r="G48" s="850">
        <v>0</v>
      </c>
      <c r="H48" s="849"/>
      <c r="I48" s="850">
        <v>0</v>
      </c>
      <c r="J48" s="849"/>
      <c r="K48" s="850">
        <v>0</v>
      </c>
      <c r="L48" s="849"/>
      <c r="M48" s="850">
        <v>0</v>
      </c>
      <c r="N48" s="849"/>
      <c r="O48" s="850">
        <v>0</v>
      </c>
      <c r="P48" s="849"/>
      <c r="Q48" s="850">
        <v>0</v>
      </c>
      <c r="R48" s="849"/>
      <c r="S48" s="850">
        <v>0</v>
      </c>
      <c r="T48" s="849"/>
      <c r="U48" s="852">
        <f t="shared" si="0"/>
        <v>0</v>
      </c>
      <c r="V48" s="849"/>
      <c r="W48" s="850">
        <v>0</v>
      </c>
      <c r="X48" s="849"/>
      <c r="Y48" s="850">
        <v>10</v>
      </c>
      <c r="Z48" s="849"/>
      <c r="AA48" s="850">
        <v>0</v>
      </c>
      <c r="AB48" s="849"/>
      <c r="AC48" s="852">
        <f t="shared" si="1"/>
        <v>10</v>
      </c>
      <c r="AD48" s="844"/>
      <c r="AE48" s="852">
        <v>20</v>
      </c>
    </row>
    <row r="49" spans="1:31" ht="15" customHeight="1">
      <c r="A49" s="849" t="s">
        <v>1845</v>
      </c>
      <c r="B49" s="849" t="s">
        <v>6</v>
      </c>
      <c r="C49" s="850">
        <v>0</v>
      </c>
      <c r="D49" s="849"/>
      <c r="E49" s="850">
        <v>0</v>
      </c>
      <c r="F49" s="849" t="s">
        <v>6</v>
      </c>
      <c r="G49" s="850">
        <v>0</v>
      </c>
      <c r="H49" s="849"/>
      <c r="I49" s="850">
        <v>0</v>
      </c>
      <c r="J49" s="849"/>
      <c r="K49" s="850">
        <v>200</v>
      </c>
      <c r="L49" s="849"/>
      <c r="M49" s="850">
        <v>0</v>
      </c>
      <c r="N49" s="849"/>
      <c r="O49" s="850">
        <v>0</v>
      </c>
      <c r="P49" s="849"/>
      <c r="Q49" s="850">
        <v>0</v>
      </c>
      <c r="R49" s="849"/>
      <c r="S49" s="850">
        <v>0</v>
      </c>
      <c r="T49" s="849"/>
      <c r="U49" s="852">
        <f t="shared" si="0"/>
        <v>200</v>
      </c>
      <c r="V49" s="849"/>
      <c r="W49" s="850">
        <v>28113</v>
      </c>
      <c r="X49" s="849"/>
      <c r="Y49" s="850">
        <v>8911</v>
      </c>
      <c r="Z49" s="849"/>
      <c r="AA49" s="850">
        <v>0</v>
      </c>
      <c r="AB49" s="849"/>
      <c r="AC49" s="852">
        <f t="shared" si="1"/>
        <v>37224</v>
      </c>
      <c r="AD49" s="844"/>
      <c r="AE49" s="852">
        <v>37204</v>
      </c>
    </row>
    <row r="50" spans="1:31" ht="15" customHeight="1">
      <c r="A50" s="849" t="s">
        <v>718</v>
      </c>
      <c r="B50" s="849" t="s">
        <v>6</v>
      </c>
      <c r="C50" s="850">
        <v>0</v>
      </c>
      <c r="D50" s="849"/>
      <c r="E50" s="850">
        <v>0</v>
      </c>
      <c r="F50" s="849"/>
      <c r="G50" s="850">
        <v>0</v>
      </c>
      <c r="H50" s="849"/>
      <c r="I50" s="850">
        <v>0</v>
      </c>
      <c r="J50" s="849"/>
      <c r="K50" s="850">
        <v>0</v>
      </c>
      <c r="L50" s="849"/>
      <c r="M50" s="850">
        <v>0</v>
      </c>
      <c r="N50" s="849"/>
      <c r="O50" s="850">
        <v>0</v>
      </c>
      <c r="P50" s="849"/>
      <c r="Q50" s="850">
        <v>0</v>
      </c>
      <c r="R50" s="849"/>
      <c r="S50" s="850">
        <v>0</v>
      </c>
      <c r="T50" s="849"/>
      <c r="U50" s="852">
        <f t="shared" si="0"/>
        <v>0</v>
      </c>
      <c r="V50" s="849"/>
      <c r="W50" s="850">
        <v>170349</v>
      </c>
      <c r="X50" s="849"/>
      <c r="Y50" s="850">
        <v>53689</v>
      </c>
      <c r="Z50" s="849"/>
      <c r="AA50" s="850">
        <v>82</v>
      </c>
      <c r="AB50" s="849"/>
      <c r="AC50" s="852">
        <f t="shared" si="1"/>
        <v>224120</v>
      </c>
      <c r="AD50" s="844"/>
      <c r="AE50" s="852">
        <v>213851</v>
      </c>
    </row>
    <row r="51" spans="1:31" ht="15" customHeight="1">
      <c r="A51" s="849" t="s">
        <v>2332</v>
      </c>
      <c r="B51" s="849" t="s">
        <v>6</v>
      </c>
      <c r="C51" s="850">
        <v>0</v>
      </c>
      <c r="D51" s="849"/>
      <c r="E51" s="850">
        <v>0</v>
      </c>
      <c r="F51" s="849"/>
      <c r="G51" s="850">
        <v>0</v>
      </c>
      <c r="H51" s="849"/>
      <c r="I51" s="850">
        <v>0</v>
      </c>
      <c r="J51" s="849"/>
      <c r="K51" s="850">
        <v>0</v>
      </c>
      <c r="L51" s="849"/>
      <c r="M51" s="850">
        <v>0</v>
      </c>
      <c r="N51" s="849"/>
      <c r="O51" s="850">
        <v>0</v>
      </c>
      <c r="P51" s="849"/>
      <c r="Q51" s="850">
        <v>0</v>
      </c>
      <c r="R51" s="849"/>
      <c r="S51" s="850">
        <v>0</v>
      </c>
      <c r="T51" s="849"/>
      <c r="U51" s="852">
        <f t="shared" si="0"/>
        <v>0</v>
      </c>
      <c r="V51" s="849"/>
      <c r="W51" s="850">
        <v>639</v>
      </c>
      <c r="X51" s="849"/>
      <c r="Y51" s="850">
        <v>152</v>
      </c>
      <c r="Z51" s="849"/>
      <c r="AA51" s="850">
        <v>0</v>
      </c>
      <c r="AB51" s="849"/>
      <c r="AC51" s="852">
        <f t="shared" si="1"/>
        <v>791</v>
      </c>
      <c r="AD51" s="844"/>
      <c r="AE51" s="851">
        <v>754</v>
      </c>
    </row>
    <row r="52" spans="1:31" ht="15" customHeight="1">
      <c r="A52" s="849" t="s">
        <v>719</v>
      </c>
      <c r="B52" s="849" t="s">
        <v>6</v>
      </c>
      <c r="C52" s="850">
        <v>0</v>
      </c>
      <c r="D52" s="849"/>
      <c r="E52" s="850">
        <v>0</v>
      </c>
      <c r="F52" s="849"/>
      <c r="G52" s="850">
        <v>0</v>
      </c>
      <c r="H52" s="849"/>
      <c r="I52" s="850">
        <v>0</v>
      </c>
      <c r="J52" s="849"/>
      <c r="K52" s="850">
        <v>0</v>
      </c>
      <c r="L52" s="849"/>
      <c r="M52" s="850">
        <v>0</v>
      </c>
      <c r="N52" s="849"/>
      <c r="O52" s="850">
        <v>267</v>
      </c>
      <c r="P52" s="849"/>
      <c r="Q52" s="850">
        <v>0</v>
      </c>
      <c r="R52" s="849"/>
      <c r="S52" s="850">
        <v>0</v>
      </c>
      <c r="T52" s="849"/>
      <c r="U52" s="852">
        <f>ROUND(SUM(C52:S52),1)</f>
        <v>267</v>
      </c>
      <c r="V52" s="849"/>
      <c r="W52" s="850">
        <v>203</v>
      </c>
      <c r="X52" s="849"/>
      <c r="Y52" s="850">
        <v>1</v>
      </c>
      <c r="Z52" s="849"/>
      <c r="AA52" s="850">
        <v>0</v>
      </c>
      <c r="AB52" s="849"/>
      <c r="AC52" s="852">
        <f>ROUND(SUM(U52:AA52),1)</f>
        <v>471</v>
      </c>
      <c r="AD52" s="844"/>
      <c r="AE52" s="851">
        <v>459</v>
      </c>
    </row>
    <row r="53" spans="1:31" ht="15" customHeight="1">
      <c r="A53" s="849" t="s">
        <v>2352</v>
      </c>
      <c r="B53" s="849" t="s">
        <v>6</v>
      </c>
      <c r="C53" s="850">
        <v>0</v>
      </c>
      <c r="D53" s="849"/>
      <c r="E53" s="850">
        <v>0</v>
      </c>
      <c r="F53" s="849"/>
      <c r="G53" s="850">
        <v>0</v>
      </c>
      <c r="H53" s="849"/>
      <c r="I53" s="850">
        <v>0</v>
      </c>
      <c r="J53" s="849"/>
      <c r="K53" s="850">
        <v>0</v>
      </c>
      <c r="L53" s="849"/>
      <c r="M53" s="850">
        <v>0</v>
      </c>
      <c r="N53" s="849"/>
      <c r="O53" s="850">
        <v>0</v>
      </c>
      <c r="P53" s="849"/>
      <c r="Q53" s="850">
        <v>0</v>
      </c>
      <c r="R53" s="849"/>
      <c r="S53" s="850">
        <v>0</v>
      </c>
      <c r="T53" s="849"/>
      <c r="U53" s="852">
        <f>ROUND(SUM(C53:S53),1)</f>
        <v>0</v>
      </c>
      <c r="V53" s="849"/>
      <c r="W53" s="850">
        <v>3724</v>
      </c>
      <c r="X53" s="849"/>
      <c r="Y53" s="850">
        <v>1977</v>
      </c>
      <c r="Z53" s="849"/>
      <c r="AA53" s="850">
        <v>0</v>
      </c>
      <c r="AB53" s="849"/>
      <c r="AC53" s="852">
        <f>ROUND(SUM(U53:AA53),1)</f>
        <v>5701</v>
      </c>
      <c r="AD53" s="844"/>
      <c r="AE53" s="851">
        <v>5607</v>
      </c>
    </row>
    <row r="54" spans="1:31" ht="15" customHeight="1">
      <c r="A54" s="849" t="s">
        <v>720</v>
      </c>
      <c r="B54" s="849" t="s">
        <v>6</v>
      </c>
      <c r="C54" s="850">
        <v>0</v>
      </c>
      <c r="D54" s="849"/>
      <c r="E54" s="850">
        <v>0</v>
      </c>
      <c r="F54" s="849"/>
      <c r="G54" s="850">
        <v>0</v>
      </c>
      <c r="H54" s="849"/>
      <c r="I54" s="850">
        <v>0</v>
      </c>
      <c r="J54" s="849"/>
      <c r="K54" s="850">
        <v>0</v>
      </c>
      <c r="L54" s="849"/>
      <c r="M54" s="850">
        <v>0</v>
      </c>
      <c r="N54" s="849"/>
      <c r="O54" s="850">
        <v>0</v>
      </c>
      <c r="P54" s="849"/>
      <c r="Q54" s="850">
        <v>0</v>
      </c>
      <c r="R54" s="849"/>
      <c r="S54" s="850">
        <v>0</v>
      </c>
      <c r="T54" s="849"/>
      <c r="U54" s="852">
        <f t="shared" si="0"/>
        <v>0</v>
      </c>
      <c r="V54" s="849"/>
      <c r="W54" s="850">
        <v>3809</v>
      </c>
      <c r="X54" s="849"/>
      <c r="Y54" s="850">
        <v>1068</v>
      </c>
      <c r="Z54" s="849"/>
      <c r="AA54" s="850">
        <v>0</v>
      </c>
      <c r="AB54" s="849"/>
      <c r="AC54" s="852">
        <f t="shared" si="1"/>
        <v>4877</v>
      </c>
      <c r="AD54" s="844"/>
      <c r="AE54" s="852">
        <v>4333</v>
      </c>
    </row>
    <row r="55" spans="1:31" ht="15" customHeight="1">
      <c r="A55" s="849" t="s">
        <v>721</v>
      </c>
      <c r="B55" s="849" t="s">
        <v>6</v>
      </c>
      <c r="C55" s="850">
        <v>0</v>
      </c>
      <c r="D55" s="849"/>
      <c r="E55" s="850">
        <v>0</v>
      </c>
      <c r="F55" s="849"/>
      <c r="G55" s="851">
        <v>92</v>
      </c>
      <c r="H55" s="849"/>
      <c r="I55" s="851">
        <v>583120</v>
      </c>
      <c r="J55" s="849"/>
      <c r="K55" s="850">
        <v>0</v>
      </c>
      <c r="L55" s="849"/>
      <c r="M55" s="850">
        <v>0</v>
      </c>
      <c r="N55" s="849"/>
      <c r="O55" s="850">
        <v>0</v>
      </c>
      <c r="P55" s="849"/>
      <c r="Q55" s="850">
        <v>0</v>
      </c>
      <c r="R55" s="849"/>
      <c r="S55" s="850">
        <v>0</v>
      </c>
      <c r="T55" s="849"/>
      <c r="U55" s="852">
        <f t="shared" si="0"/>
        <v>583212</v>
      </c>
      <c r="V55" s="849"/>
      <c r="W55" s="850">
        <v>0</v>
      </c>
      <c r="X55" s="849"/>
      <c r="Y55" s="850">
        <v>0</v>
      </c>
      <c r="Z55" s="849"/>
      <c r="AA55" s="850">
        <v>0</v>
      </c>
      <c r="AB55" s="849"/>
      <c r="AC55" s="852">
        <f t="shared" si="1"/>
        <v>583212</v>
      </c>
      <c r="AD55" s="844"/>
      <c r="AE55" s="852">
        <v>863457</v>
      </c>
    </row>
    <row r="56" spans="1:31" ht="15" customHeight="1">
      <c r="A56" s="849" t="s">
        <v>722</v>
      </c>
      <c r="B56" s="849" t="s">
        <v>6</v>
      </c>
      <c r="C56" s="851">
        <v>200</v>
      </c>
      <c r="D56" s="849"/>
      <c r="E56" s="850">
        <v>0</v>
      </c>
      <c r="F56" s="849"/>
      <c r="G56" s="851">
        <v>8</v>
      </c>
      <c r="H56" s="849"/>
      <c r="I56" s="851">
        <v>26001</v>
      </c>
      <c r="J56" s="849"/>
      <c r="K56" s="850">
        <v>5566</v>
      </c>
      <c r="L56" s="849"/>
      <c r="M56" s="850">
        <v>0</v>
      </c>
      <c r="N56" s="849"/>
      <c r="O56" s="850">
        <v>0</v>
      </c>
      <c r="P56" s="849"/>
      <c r="Q56" s="850">
        <v>0</v>
      </c>
      <c r="R56" s="849"/>
      <c r="S56" s="850">
        <v>0</v>
      </c>
      <c r="T56" s="479"/>
      <c r="U56" s="852">
        <f t="shared" si="0"/>
        <v>31775</v>
      </c>
      <c r="V56" s="849"/>
      <c r="W56" s="850">
        <v>0</v>
      </c>
      <c r="X56" s="849"/>
      <c r="Y56" s="850">
        <v>0</v>
      </c>
      <c r="Z56" s="849"/>
      <c r="AA56" s="850">
        <v>0</v>
      </c>
      <c r="AB56" s="849"/>
      <c r="AC56" s="852">
        <f t="shared" si="1"/>
        <v>31775</v>
      </c>
      <c r="AD56" s="844"/>
      <c r="AE56" s="852">
        <v>30480</v>
      </c>
    </row>
    <row r="57" spans="1:31" ht="15" customHeight="1">
      <c r="A57" s="857" t="s">
        <v>723</v>
      </c>
      <c r="B57" s="849" t="s">
        <v>6</v>
      </c>
      <c r="C57" s="851">
        <v>9762</v>
      </c>
      <c r="D57" s="849"/>
      <c r="E57" s="851">
        <v>0</v>
      </c>
      <c r="F57" s="849"/>
      <c r="G57" s="851">
        <v>1907</v>
      </c>
      <c r="H57" s="849"/>
      <c r="I57" s="851">
        <v>29444</v>
      </c>
      <c r="J57" s="849"/>
      <c r="K57" s="851">
        <v>0</v>
      </c>
      <c r="L57" s="849"/>
      <c r="M57" s="851">
        <v>0</v>
      </c>
      <c r="N57" s="849"/>
      <c r="O57" s="851">
        <v>1664789</v>
      </c>
      <c r="P57" s="849"/>
      <c r="Q57" s="851">
        <v>0</v>
      </c>
      <c r="R57" s="849"/>
      <c r="S57" s="851">
        <v>0</v>
      </c>
      <c r="T57" s="849"/>
      <c r="U57" s="852">
        <f t="shared" si="0"/>
        <v>1705902</v>
      </c>
      <c r="V57" s="849"/>
      <c r="W57" s="850">
        <v>166257</v>
      </c>
      <c r="X57" s="849"/>
      <c r="Y57" s="850">
        <v>50950</v>
      </c>
      <c r="Z57" s="849"/>
      <c r="AA57" s="851">
        <v>0</v>
      </c>
      <c r="AB57" s="849"/>
      <c r="AC57" s="852">
        <f t="shared" si="1"/>
        <v>1923109</v>
      </c>
      <c r="AD57" s="849"/>
      <c r="AE57" s="852">
        <v>1960802</v>
      </c>
    </row>
    <row r="58" spans="1:31" ht="15" customHeight="1">
      <c r="A58" s="849" t="s">
        <v>724</v>
      </c>
      <c r="B58" s="858" t="s">
        <v>6</v>
      </c>
      <c r="C58" s="850">
        <v>0</v>
      </c>
      <c r="D58" s="858" t="s">
        <v>6</v>
      </c>
      <c r="E58" s="850">
        <v>0</v>
      </c>
      <c r="F58" s="858" t="s">
        <v>6</v>
      </c>
      <c r="G58" s="850">
        <v>0</v>
      </c>
      <c r="H58" s="858" t="s">
        <v>6</v>
      </c>
      <c r="I58" s="850">
        <v>0</v>
      </c>
      <c r="J58" s="858" t="s">
        <v>6</v>
      </c>
      <c r="K58" s="850">
        <v>0</v>
      </c>
      <c r="L58" s="858" t="s">
        <v>6</v>
      </c>
      <c r="M58" s="850">
        <v>0</v>
      </c>
      <c r="N58" s="858" t="s">
        <v>6</v>
      </c>
      <c r="O58" s="850">
        <v>0</v>
      </c>
      <c r="P58" s="858" t="s">
        <v>6</v>
      </c>
      <c r="Q58" s="850">
        <v>0</v>
      </c>
      <c r="R58" s="858" t="s">
        <v>6</v>
      </c>
      <c r="S58" s="850">
        <v>0</v>
      </c>
      <c r="T58" s="858" t="s">
        <v>6</v>
      </c>
      <c r="U58" s="852">
        <f t="shared" si="0"/>
        <v>0</v>
      </c>
      <c r="V58" s="858" t="s">
        <v>6</v>
      </c>
      <c r="W58" s="850">
        <v>9058</v>
      </c>
      <c r="X58" s="849"/>
      <c r="Y58" s="850">
        <v>19226</v>
      </c>
      <c r="Z58" s="859" t="s">
        <v>6</v>
      </c>
      <c r="AA58" s="850">
        <v>2850</v>
      </c>
      <c r="AB58" s="859" t="s">
        <v>6</v>
      </c>
      <c r="AC58" s="852">
        <f t="shared" si="1"/>
        <v>31134</v>
      </c>
      <c r="AD58" s="852" t="s">
        <v>6</v>
      </c>
      <c r="AE58" s="852">
        <v>27863</v>
      </c>
    </row>
    <row r="59" spans="1:31" ht="15" customHeight="1">
      <c r="W59" s="825"/>
      <c r="Y59" s="825"/>
    </row>
    <row r="60" spans="1:31" ht="15" customHeight="1">
      <c r="W60" s="825"/>
      <c r="Y60" s="825"/>
    </row>
    <row r="61" spans="1:31" ht="15" customHeight="1">
      <c r="W61" s="825"/>
      <c r="Y61" s="825"/>
    </row>
    <row r="62" spans="1:31" ht="15" customHeight="1">
      <c r="A62" s="533" t="s">
        <v>0</v>
      </c>
      <c r="B62" s="823"/>
      <c r="C62" s="823"/>
      <c r="D62" s="823"/>
      <c r="E62" s="823"/>
      <c r="F62" s="823"/>
      <c r="G62" s="823"/>
      <c r="H62" s="823"/>
      <c r="I62" s="823"/>
      <c r="J62" s="823"/>
      <c r="K62" s="823"/>
      <c r="L62" s="231"/>
      <c r="M62" s="231"/>
      <c r="N62" s="231"/>
      <c r="O62" s="231"/>
      <c r="P62" s="231"/>
      <c r="Q62" s="231"/>
      <c r="R62" s="231"/>
      <c r="S62" s="231"/>
      <c r="T62" s="231"/>
      <c r="U62" s="231"/>
      <c r="V62" s="231"/>
      <c r="W62" s="824"/>
      <c r="X62" s="231"/>
      <c r="Y62" s="824"/>
      <c r="Z62" s="231"/>
      <c r="AA62" s="231"/>
      <c r="AB62" s="231"/>
      <c r="AC62" s="231"/>
      <c r="AD62" s="231"/>
      <c r="AE62" s="823"/>
    </row>
    <row r="63" spans="1:31" ht="15" customHeight="1">
      <c r="A63" s="533" t="s">
        <v>512</v>
      </c>
      <c r="B63" s="823"/>
      <c r="C63" s="823"/>
      <c r="D63" s="823"/>
      <c r="E63" s="823"/>
      <c r="F63" s="823"/>
      <c r="G63" s="823"/>
      <c r="H63" s="823"/>
      <c r="I63" s="823"/>
      <c r="J63" s="823"/>
      <c r="K63" s="823"/>
      <c r="L63" s="231"/>
      <c r="M63" s="231"/>
      <c r="N63" s="231"/>
      <c r="O63" s="231"/>
      <c r="P63" s="231"/>
      <c r="Q63" s="231"/>
      <c r="R63" s="231"/>
      <c r="S63" s="231"/>
      <c r="T63" s="231"/>
      <c r="U63" s="231"/>
      <c r="V63" s="231"/>
      <c r="W63" s="824"/>
      <c r="X63" s="231"/>
      <c r="Y63" s="824"/>
      <c r="Z63" s="231"/>
      <c r="AA63" s="231"/>
      <c r="AB63" s="231"/>
      <c r="AC63" s="479" t="s">
        <v>6</v>
      </c>
      <c r="AD63" s="479"/>
      <c r="AE63" s="479"/>
    </row>
    <row r="64" spans="1:31" ht="15" customHeight="1">
      <c r="A64" s="533" t="s">
        <v>664</v>
      </c>
      <c r="B64" s="823"/>
      <c r="C64" s="823"/>
      <c r="D64" s="823"/>
      <c r="E64" s="823"/>
      <c r="F64" s="823"/>
      <c r="G64" s="823"/>
      <c r="H64" s="823"/>
      <c r="I64" s="823"/>
      <c r="J64" s="823"/>
      <c r="K64" s="823"/>
      <c r="L64" s="231"/>
      <c r="M64" s="231"/>
      <c r="N64" s="231"/>
      <c r="O64" s="231"/>
      <c r="P64" s="231"/>
      <c r="Q64" s="231"/>
      <c r="R64" s="231"/>
      <c r="S64" s="231"/>
      <c r="T64" s="231"/>
      <c r="U64" s="231"/>
      <c r="V64" s="231"/>
      <c r="W64" s="824"/>
      <c r="X64" s="231"/>
      <c r="Y64" s="824"/>
      <c r="Z64" s="231"/>
      <c r="AA64" s="231"/>
      <c r="AB64" s="231"/>
      <c r="AC64" s="2380" t="s">
        <v>661</v>
      </c>
      <c r="AD64" s="2381"/>
      <c r="AE64" s="2382"/>
    </row>
    <row r="65" spans="1:31" ht="15" customHeight="1">
      <c r="A65" s="582" t="s">
        <v>2449</v>
      </c>
      <c r="B65" s="823"/>
      <c r="C65" s="823"/>
      <c r="D65" s="823"/>
      <c r="E65" s="823"/>
      <c r="F65" s="823"/>
      <c r="G65" s="823"/>
      <c r="H65" s="823"/>
      <c r="I65" s="823"/>
      <c r="J65" s="823"/>
      <c r="K65" s="823"/>
      <c r="L65" s="231"/>
      <c r="M65" s="231"/>
      <c r="N65" s="231"/>
      <c r="O65" s="231"/>
      <c r="P65" s="231"/>
      <c r="Q65" s="231"/>
      <c r="R65" s="231"/>
      <c r="S65" s="231"/>
      <c r="T65" s="231"/>
      <c r="U65" s="231"/>
      <c r="V65" s="231"/>
      <c r="W65" s="824"/>
      <c r="X65" s="231"/>
      <c r="Y65" s="824"/>
      <c r="Z65" s="231"/>
      <c r="AA65" s="231"/>
      <c r="AB65" s="231"/>
      <c r="AC65" s="231"/>
      <c r="AD65" s="231"/>
      <c r="AE65" s="860" t="s">
        <v>130</v>
      </c>
    </row>
    <row r="66" spans="1:31" ht="15" customHeight="1">
      <c r="A66" s="533" t="s">
        <v>4</v>
      </c>
      <c r="B66" s="823"/>
      <c r="C66" s="823"/>
      <c r="D66" s="823"/>
      <c r="E66" s="823"/>
      <c r="F66" s="823"/>
      <c r="G66" s="823"/>
      <c r="H66" s="823"/>
      <c r="I66" s="823"/>
      <c r="J66" s="823"/>
      <c r="K66" s="823"/>
      <c r="L66" s="231"/>
      <c r="M66" s="231"/>
      <c r="N66" s="231"/>
      <c r="O66" s="231"/>
      <c r="P66" s="231"/>
      <c r="Q66" s="231"/>
      <c r="R66" s="231"/>
      <c r="S66" s="231"/>
      <c r="T66" s="231"/>
      <c r="U66" s="231"/>
      <c r="V66" s="231"/>
      <c r="W66" s="824"/>
      <c r="X66" s="231"/>
      <c r="Y66" s="824"/>
      <c r="Z66" s="231"/>
      <c r="AA66" s="231"/>
      <c r="AB66" s="231"/>
      <c r="AC66" s="231"/>
      <c r="AD66" s="231"/>
      <c r="AE66" s="231"/>
    </row>
    <row r="67" spans="1:31" ht="15" customHeight="1">
      <c r="A67" s="231" t="s">
        <v>6</v>
      </c>
      <c r="B67" s="231"/>
      <c r="C67" s="231"/>
      <c r="D67" s="231"/>
      <c r="E67" s="231"/>
      <c r="F67" s="231"/>
      <c r="G67" s="231"/>
      <c r="H67" s="231"/>
      <c r="I67" s="231"/>
      <c r="J67" s="231"/>
      <c r="K67" s="231"/>
      <c r="L67" s="231"/>
      <c r="M67" s="231"/>
      <c r="N67" s="231"/>
      <c r="O67" s="231"/>
      <c r="P67" s="231"/>
      <c r="Q67" s="231"/>
      <c r="R67" s="231"/>
      <c r="S67" s="231"/>
      <c r="T67" s="231"/>
      <c r="U67" s="231"/>
      <c r="V67" s="231"/>
      <c r="W67" s="824"/>
      <c r="X67" s="231"/>
      <c r="Y67" s="824"/>
      <c r="Z67" s="231"/>
      <c r="AA67" s="231"/>
      <c r="AB67" s="231"/>
      <c r="AC67" s="231"/>
      <c r="AD67" s="231"/>
      <c r="AE67" s="231"/>
    </row>
    <row r="68" spans="1:31" ht="15" customHeight="1">
      <c r="A68" s="826"/>
      <c r="B68" s="826"/>
      <c r="C68" s="827" t="s">
        <v>666</v>
      </c>
      <c r="D68" s="827"/>
      <c r="E68" s="827"/>
      <c r="F68" s="827"/>
      <c r="G68" s="827"/>
      <c r="H68" s="827"/>
      <c r="I68" s="827"/>
      <c r="J68" s="827"/>
      <c r="K68" s="828"/>
      <c r="L68" s="827"/>
      <c r="M68" s="827"/>
      <c r="N68" s="827"/>
      <c r="O68" s="827"/>
      <c r="P68" s="827"/>
      <c r="Q68" s="827"/>
      <c r="R68" s="827"/>
      <c r="S68" s="829"/>
      <c r="T68" s="827"/>
      <c r="U68" s="827"/>
      <c r="V68" s="826"/>
      <c r="W68" s="2378" t="s">
        <v>667</v>
      </c>
      <c r="X68" s="2379"/>
      <c r="Y68" s="2379"/>
      <c r="Z68" s="830"/>
      <c r="AA68" s="533"/>
      <c r="AB68" s="826"/>
      <c r="AC68" s="829" t="s">
        <v>271</v>
      </c>
      <c r="AD68" s="829"/>
      <c r="AE68" s="829"/>
    </row>
    <row r="69" spans="1:31" ht="15" customHeight="1">
      <c r="A69" s="823"/>
      <c r="B69" s="823"/>
      <c r="C69" s="831" t="s">
        <v>6</v>
      </c>
      <c r="D69" s="831" t="s">
        <v>6</v>
      </c>
      <c r="E69" s="831" t="s">
        <v>6</v>
      </c>
      <c r="F69" s="831" t="s">
        <v>6</v>
      </c>
      <c r="G69" s="831"/>
      <c r="H69" s="831"/>
      <c r="I69" s="831" t="s">
        <v>6</v>
      </c>
      <c r="J69" s="831" t="s">
        <v>6</v>
      </c>
      <c r="K69" s="831" t="s">
        <v>6</v>
      </c>
      <c r="L69" s="831" t="s">
        <v>6</v>
      </c>
      <c r="M69" s="831" t="s">
        <v>6</v>
      </c>
      <c r="N69" s="831" t="s">
        <v>6</v>
      </c>
      <c r="O69" s="831" t="s">
        <v>6</v>
      </c>
      <c r="P69" s="831" t="s">
        <v>6</v>
      </c>
      <c r="Q69" s="831" t="s">
        <v>6</v>
      </c>
      <c r="R69" s="831" t="s">
        <v>6</v>
      </c>
      <c r="S69" s="832" t="s">
        <v>6</v>
      </c>
      <c r="T69" s="831"/>
      <c r="U69" s="831" t="s">
        <v>6</v>
      </c>
      <c r="V69" s="823"/>
      <c r="W69" s="833" t="s">
        <v>6</v>
      </c>
      <c r="X69" s="831" t="s">
        <v>6</v>
      </c>
      <c r="Y69" s="833" t="s">
        <v>6</v>
      </c>
      <c r="Z69" s="834" t="s">
        <v>6</v>
      </c>
      <c r="AA69" s="823" t="s">
        <v>6</v>
      </c>
      <c r="AB69" s="823"/>
      <c r="AC69" s="823"/>
      <c r="AD69" s="823"/>
      <c r="AE69" s="823"/>
    </row>
    <row r="70" spans="1:31" ht="15" customHeight="1">
      <c r="A70" s="826"/>
      <c r="B70" s="826"/>
      <c r="C70" s="533"/>
      <c r="D70" s="826"/>
      <c r="E70" s="826"/>
      <c r="F70" s="826"/>
      <c r="G70" s="826"/>
      <c r="H70" s="826"/>
      <c r="I70" s="826"/>
      <c r="J70" s="826"/>
      <c r="K70" s="826"/>
      <c r="L70" s="826"/>
      <c r="M70" s="826"/>
      <c r="N70" s="826"/>
      <c r="O70" s="826" t="s">
        <v>6</v>
      </c>
      <c r="P70" s="826"/>
      <c r="Q70" s="826"/>
      <c r="R70" s="826"/>
      <c r="S70" s="832" t="s">
        <v>6</v>
      </c>
      <c r="T70" s="826"/>
      <c r="U70" s="826"/>
      <c r="V70" s="826"/>
      <c r="W70" s="835"/>
      <c r="X70" s="826"/>
      <c r="Y70" s="835"/>
      <c r="Z70" s="826"/>
      <c r="AA70" s="832" t="s">
        <v>669</v>
      </c>
      <c r="AB70" s="826"/>
      <c r="AC70" s="836"/>
      <c r="AD70" s="836"/>
      <c r="AE70" s="836"/>
    </row>
    <row r="71" spans="1:31" ht="15" customHeight="1">
      <c r="A71" s="826"/>
      <c r="B71" s="826"/>
      <c r="C71" s="832" t="s">
        <v>6</v>
      </c>
      <c r="D71" s="826"/>
      <c r="E71" s="832" t="s">
        <v>725</v>
      </c>
      <c r="F71" s="826"/>
      <c r="G71" s="832" t="s">
        <v>671</v>
      </c>
      <c r="H71" s="826"/>
      <c r="I71" s="832" t="s">
        <v>6</v>
      </c>
      <c r="J71" s="826"/>
      <c r="K71" s="832" t="s">
        <v>672</v>
      </c>
      <c r="L71" s="826"/>
      <c r="M71" s="832" t="s">
        <v>673</v>
      </c>
      <c r="N71" s="826"/>
      <c r="O71" s="832" t="s">
        <v>673</v>
      </c>
      <c r="P71" s="826"/>
      <c r="Q71" s="832" t="s">
        <v>674</v>
      </c>
      <c r="R71" s="826"/>
      <c r="S71" s="832" t="s">
        <v>6</v>
      </c>
      <c r="T71" s="826"/>
      <c r="U71" s="832" t="s">
        <v>675</v>
      </c>
      <c r="V71" s="826"/>
      <c r="W71" s="832" t="s">
        <v>676</v>
      </c>
      <c r="X71" s="826"/>
      <c r="Y71" s="832" t="s">
        <v>677</v>
      </c>
      <c r="Z71" s="826"/>
      <c r="AA71" s="832" t="s">
        <v>678</v>
      </c>
      <c r="AB71" s="826"/>
      <c r="AC71" s="830" t="s">
        <v>6</v>
      </c>
      <c r="AD71" s="830"/>
      <c r="AE71" s="830" t="s">
        <v>6</v>
      </c>
    </row>
    <row r="72" spans="1:31" ht="15" customHeight="1">
      <c r="A72" s="837" t="s">
        <v>679</v>
      </c>
      <c r="B72" s="826"/>
      <c r="C72" s="832" t="s">
        <v>503</v>
      </c>
      <c r="D72" s="826"/>
      <c r="E72" s="832" t="s">
        <v>680</v>
      </c>
      <c r="F72" s="826"/>
      <c r="G72" s="837" t="s">
        <v>2390</v>
      </c>
      <c r="H72" s="826"/>
      <c r="I72" s="832" t="s">
        <v>681</v>
      </c>
      <c r="J72" s="826"/>
      <c r="K72" s="826" t="s">
        <v>682</v>
      </c>
      <c r="L72" s="826"/>
      <c r="M72" s="832" t="s">
        <v>2389</v>
      </c>
      <c r="N72" s="826"/>
      <c r="O72" s="832" t="s">
        <v>683</v>
      </c>
      <c r="P72" s="826"/>
      <c r="Q72" s="832" t="s">
        <v>684</v>
      </c>
      <c r="R72" s="826"/>
      <c r="S72" s="837" t="s">
        <v>504</v>
      </c>
      <c r="T72" s="826"/>
      <c r="U72" s="837" t="s">
        <v>685</v>
      </c>
      <c r="V72" s="826"/>
      <c r="W72" s="837" t="s">
        <v>686</v>
      </c>
      <c r="X72" s="826"/>
      <c r="Y72" s="837" t="s">
        <v>686</v>
      </c>
      <c r="Z72" s="826"/>
      <c r="AA72" s="837" t="s">
        <v>687</v>
      </c>
      <c r="AB72" s="826"/>
      <c r="AC72" s="861" t="s">
        <v>2448</v>
      </c>
      <c r="AD72" s="839"/>
      <c r="AE72" s="861" t="s">
        <v>2344</v>
      </c>
    </row>
    <row r="73" spans="1:31" ht="4.5" customHeight="1">
      <c r="A73" s="832"/>
      <c r="B73" s="826"/>
      <c r="C73" s="862"/>
      <c r="D73" s="826"/>
      <c r="E73" s="862"/>
      <c r="F73" s="826"/>
      <c r="G73" s="839"/>
      <c r="H73" s="826"/>
      <c r="I73" s="862"/>
      <c r="J73" s="826"/>
      <c r="K73" s="863"/>
      <c r="L73" s="826"/>
      <c r="M73" s="862"/>
      <c r="N73" s="826"/>
      <c r="O73" s="862"/>
      <c r="P73" s="826"/>
      <c r="Q73" s="862"/>
      <c r="R73" s="826"/>
      <c r="S73" s="839"/>
      <c r="T73" s="826"/>
      <c r="U73" s="832"/>
      <c r="V73" s="826"/>
      <c r="W73" s="832"/>
      <c r="X73" s="826"/>
      <c r="Y73" s="832"/>
      <c r="Z73" s="826"/>
      <c r="AA73" s="832"/>
      <c r="AB73" s="826"/>
      <c r="AC73" s="838"/>
      <c r="AD73" s="839"/>
      <c r="AE73" s="838"/>
    </row>
    <row r="74" spans="1:31" ht="15" customHeight="1">
      <c r="A74" s="849" t="s">
        <v>726</v>
      </c>
      <c r="B74" s="849" t="s">
        <v>6</v>
      </c>
      <c r="C74" s="845">
        <v>0</v>
      </c>
      <c r="D74" s="858" t="s">
        <v>6</v>
      </c>
      <c r="E74" s="845">
        <v>0</v>
      </c>
      <c r="F74" s="858" t="s">
        <v>6</v>
      </c>
      <c r="G74" s="845">
        <v>0</v>
      </c>
      <c r="H74" s="858" t="s">
        <v>6</v>
      </c>
      <c r="I74" s="845">
        <v>0</v>
      </c>
      <c r="J74" s="858" t="s">
        <v>6</v>
      </c>
      <c r="K74" s="845">
        <v>0</v>
      </c>
      <c r="L74" s="858" t="s">
        <v>6</v>
      </c>
      <c r="M74" s="845">
        <v>0</v>
      </c>
      <c r="N74" s="858" t="s">
        <v>6</v>
      </c>
      <c r="O74" s="845">
        <v>0</v>
      </c>
      <c r="P74" s="858" t="s">
        <v>6</v>
      </c>
      <c r="Q74" s="845">
        <v>0</v>
      </c>
      <c r="R74" s="858" t="s">
        <v>6</v>
      </c>
      <c r="S74" s="845">
        <v>0</v>
      </c>
      <c r="T74" s="858" t="s">
        <v>6</v>
      </c>
      <c r="U74" s="846">
        <f>ROUND(SUM(C74:S74),1)</f>
        <v>0</v>
      </c>
      <c r="V74" s="849"/>
      <c r="W74" s="845">
        <v>73516</v>
      </c>
      <c r="X74" s="849"/>
      <c r="Y74" s="845">
        <v>80342</v>
      </c>
      <c r="Z74" s="849"/>
      <c r="AA74" s="845">
        <v>0</v>
      </c>
      <c r="AB74" s="849"/>
      <c r="AC74" s="846">
        <f>ROUND(SUM(U74:AA74),1)</f>
        <v>153858</v>
      </c>
      <c r="AD74" s="844"/>
      <c r="AE74" s="846">
        <v>146198</v>
      </c>
    </row>
    <row r="75" spans="1:31" ht="15" customHeight="1">
      <c r="A75" s="849" t="s">
        <v>727</v>
      </c>
      <c r="B75" s="849" t="s">
        <v>6</v>
      </c>
      <c r="C75" s="850">
        <v>0</v>
      </c>
      <c r="D75" s="849"/>
      <c r="E75" s="850">
        <v>0</v>
      </c>
      <c r="F75" s="849"/>
      <c r="G75" s="850">
        <v>0</v>
      </c>
      <c r="H75" s="849"/>
      <c r="I75" s="850">
        <v>0</v>
      </c>
      <c r="J75" s="849"/>
      <c r="K75" s="850">
        <v>0</v>
      </c>
      <c r="L75" s="849"/>
      <c r="M75" s="850">
        <v>0</v>
      </c>
      <c r="N75" s="849"/>
      <c r="O75" s="850">
        <v>0</v>
      </c>
      <c r="P75" s="849"/>
      <c r="Q75" s="850">
        <v>0</v>
      </c>
      <c r="R75" s="849"/>
      <c r="S75" s="850">
        <v>0</v>
      </c>
      <c r="T75" s="849"/>
      <c r="U75" s="852">
        <f>ROUND(SUM(C75:S75),1)</f>
        <v>0</v>
      </c>
      <c r="V75" s="849"/>
      <c r="W75" s="850">
        <v>298542</v>
      </c>
      <c r="X75" s="844"/>
      <c r="Y75" s="850">
        <v>249824</v>
      </c>
      <c r="Z75" s="849"/>
      <c r="AA75" s="850">
        <v>0</v>
      </c>
      <c r="AB75" s="849"/>
      <c r="AC75" s="852">
        <f>ROUND(SUM(U75:AA75),1)</f>
        <v>548366</v>
      </c>
      <c r="AD75" s="849"/>
      <c r="AE75" s="852">
        <v>505944</v>
      </c>
    </row>
    <row r="76" spans="1:31" ht="15" customHeight="1">
      <c r="A76" s="849" t="s">
        <v>728</v>
      </c>
      <c r="B76" s="849" t="s">
        <v>6</v>
      </c>
      <c r="C76" s="850">
        <v>0</v>
      </c>
      <c r="D76" s="849"/>
      <c r="E76" s="850">
        <v>0</v>
      </c>
      <c r="F76" s="849"/>
      <c r="G76" s="850">
        <v>0</v>
      </c>
      <c r="H76" s="849"/>
      <c r="I76" s="850">
        <v>0</v>
      </c>
      <c r="J76" s="849"/>
      <c r="K76" s="850">
        <v>0</v>
      </c>
      <c r="L76" s="849"/>
      <c r="M76" s="850">
        <v>0</v>
      </c>
      <c r="N76" s="849"/>
      <c r="O76" s="850">
        <v>0</v>
      </c>
      <c r="P76" s="849"/>
      <c r="Q76" s="850">
        <v>0</v>
      </c>
      <c r="R76" s="849"/>
      <c r="S76" s="850">
        <v>0</v>
      </c>
      <c r="T76" s="849"/>
      <c r="U76" s="852">
        <f t="shared" ref="U76:U98" si="4">ROUND(SUM(C76:S76),1)</f>
        <v>0</v>
      </c>
      <c r="V76" s="849"/>
      <c r="W76" s="850">
        <v>16415</v>
      </c>
      <c r="X76" s="844"/>
      <c r="Y76" s="850">
        <v>4079</v>
      </c>
      <c r="Z76" s="849"/>
      <c r="AA76" s="850">
        <v>0</v>
      </c>
      <c r="AB76" s="849"/>
      <c r="AC76" s="852">
        <f t="shared" ref="AC76:AC96" si="5">ROUND(SUM(U76:AA76),1)</f>
        <v>20494</v>
      </c>
      <c r="AD76" s="844"/>
      <c r="AE76" s="852">
        <v>20613</v>
      </c>
    </row>
    <row r="77" spans="1:31" ht="15" customHeight="1">
      <c r="A77" s="849" t="s">
        <v>729</v>
      </c>
      <c r="B77" s="849" t="s">
        <v>6</v>
      </c>
      <c r="C77" s="851">
        <v>6572</v>
      </c>
      <c r="D77" s="849"/>
      <c r="E77" s="851">
        <v>0</v>
      </c>
      <c r="F77" s="844"/>
      <c r="G77" s="851">
        <v>15</v>
      </c>
      <c r="H77" s="844"/>
      <c r="I77" s="851">
        <v>284568</v>
      </c>
      <c r="J77" s="844"/>
      <c r="K77" s="851">
        <v>0</v>
      </c>
      <c r="L77" s="849"/>
      <c r="M77" s="851">
        <v>0</v>
      </c>
      <c r="N77" s="849"/>
      <c r="O77" s="851">
        <v>5767</v>
      </c>
      <c r="P77" s="849"/>
      <c r="Q77" s="851">
        <v>0</v>
      </c>
      <c r="R77" s="849"/>
      <c r="S77" s="850">
        <v>0</v>
      </c>
      <c r="T77" s="849"/>
      <c r="U77" s="852">
        <f t="shared" si="4"/>
        <v>296922</v>
      </c>
      <c r="V77" s="849"/>
      <c r="W77" s="850">
        <v>0</v>
      </c>
      <c r="X77" s="844"/>
      <c r="Y77" s="850">
        <v>786</v>
      </c>
      <c r="Z77" s="849"/>
      <c r="AA77" s="851">
        <v>0</v>
      </c>
      <c r="AB77" s="849"/>
      <c r="AC77" s="852">
        <f t="shared" si="5"/>
        <v>297708</v>
      </c>
      <c r="AD77" s="844"/>
      <c r="AE77" s="852">
        <v>304735</v>
      </c>
    </row>
    <row r="78" spans="1:31" ht="15" customHeight="1">
      <c r="A78" s="849" t="s">
        <v>730</v>
      </c>
      <c r="B78" s="849" t="s">
        <v>6</v>
      </c>
      <c r="C78" s="850">
        <v>0</v>
      </c>
      <c r="D78" s="849"/>
      <c r="E78" s="850">
        <v>2867</v>
      </c>
      <c r="F78" s="849"/>
      <c r="G78" s="850">
        <v>1431</v>
      </c>
      <c r="H78" s="849"/>
      <c r="I78" s="850">
        <v>0</v>
      </c>
      <c r="J78" s="849"/>
      <c r="K78" s="850">
        <v>0</v>
      </c>
      <c r="L78" s="849"/>
      <c r="M78" s="850">
        <v>0</v>
      </c>
      <c r="N78" s="849"/>
      <c r="O78" s="850">
        <v>0</v>
      </c>
      <c r="P78" s="849"/>
      <c r="Q78" s="850">
        <v>0</v>
      </c>
      <c r="R78" s="849"/>
      <c r="S78" s="850">
        <v>0</v>
      </c>
      <c r="T78" s="849"/>
      <c r="U78" s="852">
        <f t="shared" si="4"/>
        <v>4298</v>
      </c>
      <c r="V78" s="849"/>
      <c r="W78" s="850">
        <v>103327</v>
      </c>
      <c r="X78" s="844"/>
      <c r="Y78" s="850">
        <v>5435</v>
      </c>
      <c r="Z78" s="849"/>
      <c r="AA78" s="850">
        <v>0</v>
      </c>
      <c r="AB78" s="849"/>
      <c r="AC78" s="852">
        <f t="shared" si="5"/>
        <v>113060</v>
      </c>
      <c r="AD78" s="844"/>
      <c r="AE78" s="852">
        <v>115843</v>
      </c>
    </row>
    <row r="79" spans="1:31" ht="15" customHeight="1">
      <c r="A79" s="849" t="s">
        <v>731</v>
      </c>
      <c r="B79" s="849" t="s">
        <v>6</v>
      </c>
      <c r="C79" s="850">
        <v>0</v>
      </c>
      <c r="D79" s="849"/>
      <c r="E79" s="850">
        <v>0</v>
      </c>
      <c r="F79" s="849"/>
      <c r="G79" s="850">
        <v>0</v>
      </c>
      <c r="H79" s="849"/>
      <c r="I79" s="850">
        <v>0</v>
      </c>
      <c r="J79" s="849"/>
      <c r="K79" s="850">
        <v>0</v>
      </c>
      <c r="L79" s="849"/>
      <c r="M79" s="850">
        <v>0</v>
      </c>
      <c r="N79" s="849"/>
      <c r="O79" s="850">
        <v>527</v>
      </c>
      <c r="P79" s="849"/>
      <c r="Q79" s="850">
        <v>0</v>
      </c>
      <c r="R79" s="849"/>
      <c r="S79" s="850">
        <v>0</v>
      </c>
      <c r="T79" s="849"/>
      <c r="U79" s="852">
        <f t="shared" si="4"/>
        <v>527</v>
      </c>
      <c r="V79" s="849"/>
      <c r="W79" s="850">
        <v>1338</v>
      </c>
      <c r="X79" s="844"/>
      <c r="Y79" s="850">
        <v>162</v>
      </c>
      <c r="Z79" s="849"/>
      <c r="AA79" s="850">
        <v>0</v>
      </c>
      <c r="AB79" s="849"/>
      <c r="AC79" s="852">
        <f t="shared" si="5"/>
        <v>2027</v>
      </c>
      <c r="AD79" s="844"/>
      <c r="AE79" s="852">
        <v>2048</v>
      </c>
    </row>
    <row r="80" spans="1:31" ht="15" customHeight="1">
      <c r="A80" s="849" t="s">
        <v>732</v>
      </c>
      <c r="B80" s="849" t="s">
        <v>6</v>
      </c>
      <c r="C80" s="850">
        <v>0</v>
      </c>
      <c r="D80" s="849"/>
      <c r="E80" s="850">
        <v>0</v>
      </c>
      <c r="F80" s="849"/>
      <c r="G80" s="850">
        <v>0</v>
      </c>
      <c r="H80" s="849"/>
      <c r="I80" s="850">
        <v>0</v>
      </c>
      <c r="J80" s="849"/>
      <c r="K80" s="850">
        <v>0</v>
      </c>
      <c r="L80" s="849"/>
      <c r="M80" s="850">
        <v>0</v>
      </c>
      <c r="N80" s="849"/>
      <c r="O80" s="850">
        <v>0</v>
      </c>
      <c r="P80" s="849"/>
      <c r="Q80" s="850">
        <v>0</v>
      </c>
      <c r="R80" s="849"/>
      <c r="S80" s="850">
        <v>0</v>
      </c>
      <c r="T80" s="849"/>
      <c r="U80" s="852">
        <f t="shared" si="4"/>
        <v>0</v>
      </c>
      <c r="V80" s="849"/>
      <c r="W80" s="850">
        <v>5833</v>
      </c>
      <c r="X80" s="844"/>
      <c r="Y80" s="850">
        <v>1346</v>
      </c>
      <c r="Z80" s="849"/>
      <c r="AA80" s="850">
        <v>0</v>
      </c>
      <c r="AB80" s="849"/>
      <c r="AC80" s="852">
        <f t="shared" si="5"/>
        <v>7179</v>
      </c>
      <c r="AD80" s="844"/>
      <c r="AE80" s="852">
        <v>7061</v>
      </c>
    </row>
    <row r="81" spans="1:31" ht="16.5" customHeight="1">
      <c r="A81" s="849" t="s">
        <v>733</v>
      </c>
      <c r="B81" s="849" t="s">
        <v>6</v>
      </c>
      <c r="C81" s="850">
        <v>0</v>
      </c>
      <c r="D81" s="849"/>
      <c r="E81" s="850">
        <v>0</v>
      </c>
      <c r="F81" s="849"/>
      <c r="G81" s="850">
        <v>0</v>
      </c>
      <c r="H81" s="849"/>
      <c r="I81" s="850">
        <v>434891</v>
      </c>
      <c r="J81" s="844"/>
      <c r="K81" s="850">
        <v>7178</v>
      </c>
      <c r="L81" s="849"/>
      <c r="M81" s="850">
        <v>0</v>
      </c>
      <c r="N81" s="849"/>
      <c r="O81" s="850">
        <v>1218912</v>
      </c>
      <c r="P81" s="849"/>
      <c r="Q81" s="850">
        <v>0</v>
      </c>
      <c r="R81" s="849"/>
      <c r="S81" s="850">
        <v>0</v>
      </c>
      <c r="T81" s="849"/>
      <c r="U81" s="852">
        <f t="shared" si="4"/>
        <v>1660981</v>
      </c>
      <c r="V81" s="849"/>
      <c r="W81" s="850">
        <v>73430</v>
      </c>
      <c r="X81" s="844"/>
      <c r="Y81" s="850">
        <v>63262</v>
      </c>
      <c r="Z81" s="849"/>
      <c r="AA81" s="850">
        <v>0</v>
      </c>
      <c r="AB81" s="849"/>
      <c r="AC81" s="852">
        <f t="shared" si="5"/>
        <v>1797673</v>
      </c>
      <c r="AD81" s="849"/>
      <c r="AE81" s="852">
        <v>1935280</v>
      </c>
    </row>
    <row r="82" spans="1:31" ht="15" customHeight="1">
      <c r="A82" s="849" t="s">
        <v>734</v>
      </c>
      <c r="B82" s="849" t="s">
        <v>6</v>
      </c>
      <c r="C82" s="850">
        <v>0</v>
      </c>
      <c r="D82" s="849"/>
      <c r="E82" s="850">
        <v>0</v>
      </c>
      <c r="F82" s="849"/>
      <c r="G82" s="850">
        <v>32025</v>
      </c>
      <c r="H82" s="849"/>
      <c r="I82" s="850">
        <v>0</v>
      </c>
      <c r="J82" s="849"/>
      <c r="K82" s="850">
        <v>0</v>
      </c>
      <c r="L82" s="849"/>
      <c r="M82" s="850">
        <v>0</v>
      </c>
      <c r="N82" s="849"/>
      <c r="O82" s="850">
        <v>0</v>
      </c>
      <c r="P82" s="849"/>
      <c r="Q82" s="850">
        <v>0</v>
      </c>
      <c r="R82" s="849"/>
      <c r="S82" s="850">
        <v>0</v>
      </c>
      <c r="T82" s="849"/>
      <c r="U82" s="852">
        <f t="shared" si="4"/>
        <v>32025</v>
      </c>
      <c r="V82" s="849"/>
      <c r="W82" s="850">
        <v>103758</v>
      </c>
      <c r="X82" s="844"/>
      <c r="Y82" s="850">
        <v>29799</v>
      </c>
      <c r="Z82" s="849"/>
      <c r="AA82" s="850">
        <v>0</v>
      </c>
      <c r="AB82" s="849"/>
      <c r="AC82" s="852">
        <f t="shared" si="5"/>
        <v>165582</v>
      </c>
      <c r="AD82" s="844"/>
      <c r="AE82" s="852">
        <v>158876</v>
      </c>
    </row>
    <row r="83" spans="1:31" ht="15" customHeight="1">
      <c r="A83" s="849" t="s">
        <v>735</v>
      </c>
      <c r="B83" s="849" t="s">
        <v>6</v>
      </c>
      <c r="C83" s="850">
        <v>0</v>
      </c>
      <c r="D83" s="849"/>
      <c r="E83" s="850">
        <v>0</v>
      </c>
      <c r="F83" s="849"/>
      <c r="G83" s="850">
        <v>5</v>
      </c>
      <c r="H83" s="849"/>
      <c r="I83" s="850">
        <v>0</v>
      </c>
      <c r="J83" s="849"/>
      <c r="K83" s="850">
        <v>0</v>
      </c>
      <c r="L83" s="849"/>
      <c r="M83" s="850">
        <v>1196</v>
      </c>
      <c r="N83" s="849" t="s">
        <v>6</v>
      </c>
      <c r="O83" s="850">
        <v>0</v>
      </c>
      <c r="P83" s="849"/>
      <c r="Q83" s="850">
        <v>0</v>
      </c>
      <c r="R83" s="849"/>
      <c r="S83" s="850">
        <v>0</v>
      </c>
      <c r="T83" s="849"/>
      <c r="U83" s="852">
        <f t="shared" si="4"/>
        <v>1201</v>
      </c>
      <c r="V83" s="849"/>
      <c r="W83" s="850">
        <v>0</v>
      </c>
      <c r="X83" s="844"/>
      <c r="Y83" s="850">
        <v>0</v>
      </c>
      <c r="Z83" s="849"/>
      <c r="AA83" s="850">
        <v>0</v>
      </c>
      <c r="AB83" s="849"/>
      <c r="AC83" s="852">
        <f t="shared" si="5"/>
        <v>1201</v>
      </c>
      <c r="AD83" s="844"/>
      <c r="AE83" s="852">
        <v>1870</v>
      </c>
    </row>
    <row r="84" spans="1:31" ht="15" customHeight="1">
      <c r="A84" s="849" t="s">
        <v>736</v>
      </c>
      <c r="B84" s="849" t="s">
        <v>6</v>
      </c>
      <c r="C84" s="850">
        <v>0</v>
      </c>
      <c r="D84" s="849"/>
      <c r="E84" s="850">
        <v>0</v>
      </c>
      <c r="F84" s="849"/>
      <c r="G84" s="850">
        <v>0</v>
      </c>
      <c r="H84" s="849"/>
      <c r="I84" s="850">
        <v>0</v>
      </c>
      <c r="J84" s="849"/>
      <c r="K84" s="850">
        <v>0</v>
      </c>
      <c r="L84" s="849"/>
      <c r="M84" s="850">
        <v>0</v>
      </c>
      <c r="N84" s="849"/>
      <c r="O84" s="850">
        <v>0</v>
      </c>
      <c r="P84" s="849"/>
      <c r="Q84" s="850">
        <v>0</v>
      </c>
      <c r="R84" s="849"/>
      <c r="S84" s="850">
        <v>0</v>
      </c>
      <c r="T84" s="849"/>
      <c r="U84" s="852">
        <f t="shared" si="4"/>
        <v>0</v>
      </c>
      <c r="V84" s="849"/>
      <c r="W84" s="850">
        <v>566</v>
      </c>
      <c r="X84" s="844"/>
      <c r="Y84" s="850">
        <v>26</v>
      </c>
      <c r="Z84" s="849"/>
      <c r="AA84" s="850">
        <v>0</v>
      </c>
      <c r="AB84" s="849"/>
      <c r="AC84" s="852">
        <f t="shared" si="5"/>
        <v>592</v>
      </c>
      <c r="AD84" s="844"/>
      <c r="AE84" s="852">
        <v>570</v>
      </c>
    </row>
    <row r="85" spans="1:31" ht="15" customHeight="1">
      <c r="A85" s="849" t="s">
        <v>737</v>
      </c>
      <c r="B85" s="849" t="s">
        <v>6</v>
      </c>
      <c r="C85" s="864" t="s">
        <v>6</v>
      </c>
      <c r="D85" s="849"/>
      <c r="E85" s="864" t="s">
        <v>6</v>
      </c>
      <c r="F85" s="849"/>
      <c r="G85" s="864" t="s">
        <v>6</v>
      </c>
      <c r="H85" s="849"/>
      <c r="I85" s="864" t="s">
        <v>6</v>
      </c>
      <c r="J85" s="849"/>
      <c r="K85" s="864" t="s">
        <v>6</v>
      </c>
      <c r="L85" s="849"/>
      <c r="M85" s="864" t="s">
        <v>6</v>
      </c>
      <c r="N85" s="849"/>
      <c r="O85" s="864" t="s">
        <v>6</v>
      </c>
      <c r="P85" s="849"/>
      <c r="Q85" s="864" t="s">
        <v>6</v>
      </c>
      <c r="R85" s="849"/>
      <c r="S85" s="850"/>
      <c r="T85" s="849"/>
      <c r="U85" s="852"/>
      <c r="V85" s="849"/>
      <c r="W85" s="864" t="s">
        <v>6</v>
      </c>
      <c r="X85" s="849"/>
      <c r="Y85" s="864" t="s">
        <v>6</v>
      </c>
      <c r="Z85" s="849"/>
      <c r="AA85" s="864" t="s">
        <v>6</v>
      </c>
      <c r="AB85" s="849"/>
      <c r="AC85" s="852"/>
      <c r="AD85" s="844"/>
      <c r="AE85" s="852"/>
    </row>
    <row r="86" spans="1:31" ht="15" customHeight="1">
      <c r="A86" s="849" t="s">
        <v>738</v>
      </c>
      <c r="B86" s="849" t="s">
        <v>6</v>
      </c>
      <c r="C86" s="850">
        <v>0</v>
      </c>
      <c r="D86" s="849"/>
      <c r="E86" s="850">
        <v>0</v>
      </c>
      <c r="F86" s="849"/>
      <c r="G86" s="850">
        <v>0</v>
      </c>
      <c r="H86" s="849"/>
      <c r="I86" s="850">
        <v>0</v>
      </c>
      <c r="J86" s="849"/>
      <c r="K86" s="850">
        <v>0</v>
      </c>
      <c r="L86" s="849"/>
      <c r="M86" s="850">
        <v>0</v>
      </c>
      <c r="N86" s="849"/>
      <c r="O86" s="850">
        <v>0</v>
      </c>
      <c r="P86" s="849"/>
      <c r="Q86" s="850">
        <v>0</v>
      </c>
      <c r="R86" s="849"/>
      <c r="S86" s="850">
        <v>0</v>
      </c>
      <c r="T86" s="849"/>
      <c r="U86" s="852">
        <f t="shared" si="4"/>
        <v>0</v>
      </c>
      <c r="V86" s="849"/>
      <c r="W86" s="850">
        <v>0</v>
      </c>
      <c r="X86" s="844"/>
      <c r="Y86" s="850">
        <v>0</v>
      </c>
      <c r="Z86" s="849"/>
      <c r="AA86" s="850">
        <v>0</v>
      </c>
      <c r="AB86" s="849"/>
      <c r="AC86" s="852">
        <f t="shared" si="5"/>
        <v>0</v>
      </c>
      <c r="AD86" s="849"/>
      <c r="AE86" s="852">
        <v>0</v>
      </c>
    </row>
    <row r="87" spans="1:31" ht="15" customHeight="1">
      <c r="A87" s="849" t="s">
        <v>739</v>
      </c>
      <c r="B87" s="849" t="s">
        <v>6</v>
      </c>
      <c r="C87" s="850">
        <v>0</v>
      </c>
      <c r="D87" s="849"/>
      <c r="E87" s="850">
        <v>0</v>
      </c>
      <c r="F87" s="849"/>
      <c r="G87" s="850">
        <v>0</v>
      </c>
      <c r="H87" s="849"/>
      <c r="I87" s="850">
        <v>0</v>
      </c>
      <c r="J87" s="849"/>
      <c r="K87" s="850">
        <v>0</v>
      </c>
      <c r="L87" s="849"/>
      <c r="M87" s="850">
        <v>0</v>
      </c>
      <c r="N87" s="849"/>
      <c r="O87" s="850">
        <v>0</v>
      </c>
      <c r="P87" s="849"/>
      <c r="Q87" s="850">
        <v>0</v>
      </c>
      <c r="R87" s="849"/>
      <c r="S87" s="850">
        <v>0</v>
      </c>
      <c r="T87" s="849"/>
      <c r="U87" s="852">
        <f t="shared" si="4"/>
        <v>0</v>
      </c>
      <c r="V87" s="849"/>
      <c r="W87" s="850">
        <v>0</v>
      </c>
      <c r="X87" s="844"/>
      <c r="Y87" s="850">
        <v>0</v>
      </c>
      <c r="Z87" s="849"/>
      <c r="AA87" s="850">
        <v>0</v>
      </c>
      <c r="AB87" s="849"/>
      <c r="AC87" s="852">
        <f t="shared" si="5"/>
        <v>0</v>
      </c>
      <c r="AD87" s="849"/>
      <c r="AE87" s="852">
        <v>0</v>
      </c>
    </row>
    <row r="88" spans="1:31" ht="15" customHeight="1">
      <c r="A88" s="849" t="s">
        <v>740</v>
      </c>
      <c r="B88" s="849" t="s">
        <v>6</v>
      </c>
      <c r="C88" s="850">
        <v>0</v>
      </c>
      <c r="D88" s="849"/>
      <c r="E88" s="850">
        <v>0</v>
      </c>
      <c r="F88" s="849"/>
      <c r="G88" s="850">
        <v>0</v>
      </c>
      <c r="H88" s="849"/>
      <c r="I88" s="850">
        <v>0</v>
      </c>
      <c r="J88" s="849"/>
      <c r="K88" s="850">
        <v>0</v>
      </c>
      <c r="L88" s="849"/>
      <c r="M88" s="850">
        <v>0</v>
      </c>
      <c r="N88" s="849"/>
      <c r="O88" s="850">
        <v>0</v>
      </c>
      <c r="P88" s="849"/>
      <c r="Q88" s="850">
        <v>0</v>
      </c>
      <c r="R88" s="849"/>
      <c r="S88" s="850">
        <v>0</v>
      </c>
      <c r="T88" s="849"/>
      <c r="U88" s="852">
        <f t="shared" si="4"/>
        <v>0</v>
      </c>
      <c r="V88" s="849"/>
      <c r="W88" s="850">
        <v>0</v>
      </c>
      <c r="X88" s="844"/>
      <c r="Y88" s="850">
        <v>0</v>
      </c>
      <c r="Z88" s="849"/>
      <c r="AA88" s="850">
        <v>0</v>
      </c>
      <c r="AB88" s="849"/>
      <c r="AC88" s="852">
        <f t="shared" si="5"/>
        <v>0</v>
      </c>
      <c r="AD88" s="849"/>
      <c r="AE88" s="852">
        <v>21500</v>
      </c>
    </row>
    <row r="89" spans="1:31" ht="15" customHeight="1">
      <c r="A89" s="849" t="s">
        <v>741</v>
      </c>
      <c r="B89" s="849" t="s">
        <v>6</v>
      </c>
      <c r="C89" s="850">
        <v>0</v>
      </c>
      <c r="D89" s="849"/>
      <c r="E89" s="850">
        <v>0</v>
      </c>
      <c r="F89" s="849"/>
      <c r="G89" s="850">
        <v>0</v>
      </c>
      <c r="H89" s="849"/>
      <c r="I89" s="850">
        <v>0</v>
      </c>
      <c r="J89" s="849"/>
      <c r="K89" s="850">
        <v>0</v>
      </c>
      <c r="L89" s="849"/>
      <c r="M89" s="850">
        <v>0</v>
      </c>
      <c r="N89" s="849"/>
      <c r="O89" s="850">
        <v>0</v>
      </c>
      <c r="P89" s="849"/>
      <c r="Q89" s="850">
        <v>0</v>
      </c>
      <c r="R89" s="849"/>
      <c r="S89" s="850">
        <v>0</v>
      </c>
      <c r="T89" s="849"/>
      <c r="U89" s="852">
        <f t="shared" si="4"/>
        <v>0</v>
      </c>
      <c r="V89" s="849"/>
      <c r="W89" s="850">
        <v>2548</v>
      </c>
      <c r="X89" s="844"/>
      <c r="Y89" s="850">
        <v>188</v>
      </c>
      <c r="Z89" s="849"/>
      <c r="AA89" s="850">
        <v>1157</v>
      </c>
      <c r="AB89" s="849"/>
      <c r="AC89" s="852">
        <f>ROUND(SUM(U89:AA89),1)</f>
        <v>3893</v>
      </c>
      <c r="AD89" s="844"/>
      <c r="AE89" s="852">
        <v>4168</v>
      </c>
    </row>
    <row r="90" spans="1:31" ht="15" customHeight="1">
      <c r="A90" s="849" t="s">
        <v>742</v>
      </c>
      <c r="B90" s="849" t="s">
        <v>6</v>
      </c>
      <c r="C90" s="850">
        <v>0</v>
      </c>
      <c r="D90" s="843"/>
      <c r="E90" s="850">
        <v>0</v>
      </c>
      <c r="F90" s="843"/>
      <c r="G90" s="850">
        <v>5545</v>
      </c>
      <c r="H90" s="843"/>
      <c r="I90" s="850">
        <v>0</v>
      </c>
      <c r="J90" s="843"/>
      <c r="K90" s="850">
        <v>0</v>
      </c>
      <c r="L90" s="843"/>
      <c r="M90" s="850">
        <v>1101</v>
      </c>
      <c r="N90" s="843"/>
      <c r="O90" s="850">
        <v>0</v>
      </c>
      <c r="P90" s="843"/>
      <c r="Q90" s="850">
        <v>115653</v>
      </c>
      <c r="R90" s="843"/>
      <c r="S90" s="850">
        <v>0</v>
      </c>
      <c r="T90" s="843"/>
      <c r="U90" s="852">
        <f t="shared" si="4"/>
        <v>122299</v>
      </c>
      <c r="V90" s="843"/>
      <c r="W90" s="850">
        <v>1000</v>
      </c>
      <c r="X90" s="844"/>
      <c r="Y90" s="850">
        <v>0</v>
      </c>
      <c r="Z90" s="843"/>
      <c r="AA90" s="850">
        <v>0</v>
      </c>
      <c r="AB90" s="843"/>
      <c r="AC90" s="852">
        <f>ROUND(SUM(U90:AA90),1)</f>
        <v>123299</v>
      </c>
      <c r="AD90" s="865"/>
      <c r="AE90" s="852">
        <v>58756</v>
      </c>
    </row>
    <row r="91" spans="1:31" ht="15" customHeight="1">
      <c r="A91" s="849" t="s">
        <v>743</v>
      </c>
      <c r="B91" s="849" t="s">
        <v>6</v>
      </c>
      <c r="C91" s="850">
        <v>0</v>
      </c>
      <c r="D91" s="849"/>
      <c r="E91" s="850">
        <v>0</v>
      </c>
      <c r="F91" s="849"/>
      <c r="G91" s="850">
        <v>0</v>
      </c>
      <c r="H91" s="849"/>
      <c r="I91" s="850">
        <v>0</v>
      </c>
      <c r="J91" s="849"/>
      <c r="K91" s="850">
        <v>0</v>
      </c>
      <c r="L91" s="849"/>
      <c r="M91" s="850">
        <v>0</v>
      </c>
      <c r="N91" s="849"/>
      <c r="O91" s="850">
        <v>0</v>
      </c>
      <c r="P91" s="849"/>
      <c r="Q91" s="850">
        <v>0</v>
      </c>
      <c r="R91" s="849"/>
      <c r="S91" s="850">
        <v>0</v>
      </c>
      <c r="T91" s="849"/>
      <c r="U91" s="852">
        <f t="shared" si="4"/>
        <v>0</v>
      </c>
      <c r="V91" s="849"/>
      <c r="W91" s="850">
        <v>3056</v>
      </c>
      <c r="X91" s="844"/>
      <c r="Y91" s="850">
        <v>214</v>
      </c>
      <c r="Z91" s="849"/>
      <c r="AA91" s="850">
        <v>0</v>
      </c>
      <c r="AB91" s="849"/>
      <c r="AC91" s="852">
        <f t="shared" si="5"/>
        <v>3270</v>
      </c>
      <c r="AD91" s="844"/>
      <c r="AE91" s="852">
        <v>3399</v>
      </c>
    </row>
    <row r="92" spans="1:31" ht="15" customHeight="1">
      <c r="A92" s="849" t="s">
        <v>744</v>
      </c>
      <c r="B92" s="849" t="s">
        <v>6</v>
      </c>
      <c r="C92" s="850">
        <v>0</v>
      </c>
      <c r="D92" s="849"/>
      <c r="E92" s="850">
        <v>0</v>
      </c>
      <c r="F92" s="849"/>
      <c r="G92" s="850">
        <v>0</v>
      </c>
      <c r="H92" s="849"/>
      <c r="I92" s="850">
        <v>0</v>
      </c>
      <c r="J92" s="849"/>
      <c r="K92" s="850">
        <v>0</v>
      </c>
      <c r="L92" s="849"/>
      <c r="M92" s="850">
        <v>0</v>
      </c>
      <c r="N92" s="849"/>
      <c r="O92" s="850">
        <v>0</v>
      </c>
      <c r="P92" s="849"/>
      <c r="Q92" s="850">
        <v>0</v>
      </c>
      <c r="R92" s="849"/>
      <c r="S92" s="850">
        <v>0</v>
      </c>
      <c r="T92" s="849"/>
      <c r="U92" s="852">
        <f t="shared" si="4"/>
        <v>0</v>
      </c>
      <c r="V92" s="849"/>
      <c r="W92" s="850">
        <v>2234</v>
      </c>
      <c r="X92" s="844"/>
      <c r="Y92" s="850">
        <v>197</v>
      </c>
      <c r="Z92" s="849"/>
      <c r="AA92" s="850">
        <v>0</v>
      </c>
      <c r="AB92" s="849"/>
      <c r="AC92" s="852">
        <f t="shared" si="5"/>
        <v>2431</v>
      </c>
      <c r="AD92" s="844"/>
      <c r="AE92" s="852">
        <v>2297</v>
      </c>
    </row>
    <row r="93" spans="1:31" ht="15" customHeight="1">
      <c r="A93" s="849" t="s">
        <v>745</v>
      </c>
      <c r="B93" s="849" t="s">
        <v>6</v>
      </c>
      <c r="C93" s="851">
        <v>23128329</v>
      </c>
      <c r="D93" s="849"/>
      <c r="E93" s="851">
        <v>0</v>
      </c>
      <c r="F93" s="849"/>
      <c r="G93" s="851">
        <v>743</v>
      </c>
      <c r="H93" s="849"/>
      <c r="I93" s="851">
        <v>0</v>
      </c>
      <c r="J93" s="849"/>
      <c r="K93" s="851">
        <v>0</v>
      </c>
      <c r="L93" s="849"/>
      <c r="M93" s="851">
        <v>0</v>
      </c>
      <c r="N93" s="849"/>
      <c r="O93" s="851">
        <v>0</v>
      </c>
      <c r="P93" s="849"/>
      <c r="Q93" s="851">
        <v>0</v>
      </c>
      <c r="R93" s="849"/>
      <c r="S93" s="850">
        <v>0</v>
      </c>
      <c r="T93" s="849"/>
      <c r="U93" s="852">
        <f t="shared" si="4"/>
        <v>23129072</v>
      </c>
      <c r="V93" s="849"/>
      <c r="W93" s="850">
        <v>30913</v>
      </c>
      <c r="X93" s="844"/>
      <c r="Y93" s="850">
        <v>27439</v>
      </c>
      <c r="Z93" s="849"/>
      <c r="AA93" s="851">
        <v>0</v>
      </c>
      <c r="AB93" s="849"/>
      <c r="AC93" s="852">
        <f t="shared" si="5"/>
        <v>23187424</v>
      </c>
      <c r="AD93" s="844"/>
      <c r="AE93" s="852">
        <v>22185427</v>
      </c>
    </row>
    <row r="94" spans="1:31" ht="15" customHeight="1">
      <c r="A94" s="849" t="s">
        <v>746</v>
      </c>
      <c r="B94" s="849" t="s">
        <v>6</v>
      </c>
      <c r="C94" s="850">
        <v>0</v>
      </c>
      <c r="D94" s="849"/>
      <c r="E94" s="850">
        <v>0</v>
      </c>
      <c r="F94" s="849"/>
      <c r="G94" s="850">
        <v>788</v>
      </c>
      <c r="H94" s="849"/>
      <c r="I94" s="850">
        <v>0</v>
      </c>
      <c r="J94" s="849"/>
      <c r="K94" s="850">
        <v>124327</v>
      </c>
      <c r="L94" s="849"/>
      <c r="M94" s="850">
        <v>0</v>
      </c>
      <c r="N94" s="849"/>
      <c r="O94" s="850">
        <v>0</v>
      </c>
      <c r="P94" s="849"/>
      <c r="Q94" s="850">
        <v>0</v>
      </c>
      <c r="R94" s="849"/>
      <c r="S94" s="850">
        <v>0</v>
      </c>
      <c r="T94" s="849"/>
      <c r="U94" s="852">
        <f t="shared" si="4"/>
        <v>125115</v>
      </c>
      <c r="V94" s="849"/>
      <c r="W94" s="850">
        <v>1125</v>
      </c>
      <c r="X94" s="844"/>
      <c r="Y94" s="850">
        <v>106</v>
      </c>
      <c r="Z94" s="849"/>
      <c r="AA94" s="850">
        <v>0</v>
      </c>
      <c r="AB94" s="849"/>
      <c r="AC94" s="852">
        <f t="shared" si="5"/>
        <v>126346</v>
      </c>
      <c r="AD94" s="844"/>
      <c r="AE94" s="852">
        <v>128411</v>
      </c>
    </row>
    <row r="95" spans="1:31" ht="15" customHeight="1">
      <c r="A95" s="849" t="s">
        <v>747</v>
      </c>
      <c r="B95" s="849" t="s">
        <v>6</v>
      </c>
      <c r="C95" s="851">
        <v>501605</v>
      </c>
      <c r="D95" s="849"/>
      <c r="E95" s="851">
        <v>0</v>
      </c>
      <c r="F95" s="849"/>
      <c r="G95" s="851">
        <v>20</v>
      </c>
      <c r="H95" s="849"/>
      <c r="I95" s="851">
        <v>0</v>
      </c>
      <c r="J95" s="849"/>
      <c r="K95" s="851">
        <v>288</v>
      </c>
      <c r="L95" s="849"/>
      <c r="M95" s="851">
        <v>0</v>
      </c>
      <c r="N95" s="849"/>
      <c r="O95" s="851">
        <v>0</v>
      </c>
      <c r="P95" s="849"/>
      <c r="Q95" s="851">
        <v>9</v>
      </c>
      <c r="R95" s="849"/>
      <c r="S95" s="850">
        <v>0</v>
      </c>
      <c r="T95" s="849"/>
      <c r="U95" s="852">
        <f t="shared" si="4"/>
        <v>501922</v>
      </c>
      <c r="V95" s="849"/>
      <c r="W95" s="850">
        <v>2002</v>
      </c>
      <c r="X95" s="844"/>
      <c r="Y95" s="850">
        <v>5293</v>
      </c>
      <c r="Z95" s="844"/>
      <c r="AA95" s="851">
        <v>45</v>
      </c>
      <c r="AB95" s="843"/>
      <c r="AC95" s="852">
        <f t="shared" si="5"/>
        <v>509262</v>
      </c>
      <c r="AD95" s="844"/>
      <c r="AE95" s="852">
        <v>561357</v>
      </c>
    </row>
    <row r="96" spans="1:31" ht="15" customHeight="1">
      <c r="A96" s="849" t="s">
        <v>1819</v>
      </c>
      <c r="B96" s="849" t="s">
        <v>6</v>
      </c>
      <c r="C96" s="851">
        <v>0</v>
      </c>
      <c r="D96" s="849"/>
      <c r="E96" s="851">
        <v>0</v>
      </c>
      <c r="F96" s="849"/>
      <c r="G96" s="851">
        <v>0</v>
      </c>
      <c r="H96" s="849"/>
      <c r="I96" s="851">
        <v>0</v>
      </c>
      <c r="J96" s="849"/>
      <c r="K96" s="851">
        <v>0</v>
      </c>
      <c r="L96" s="849"/>
      <c r="M96" s="851">
        <v>0</v>
      </c>
      <c r="N96" s="849"/>
      <c r="O96" s="851">
        <v>0</v>
      </c>
      <c r="P96" s="849"/>
      <c r="Q96" s="851">
        <v>0</v>
      </c>
      <c r="R96" s="849"/>
      <c r="S96" s="850">
        <v>0</v>
      </c>
      <c r="T96" s="849"/>
      <c r="U96" s="852">
        <f t="shared" si="4"/>
        <v>0</v>
      </c>
      <c r="V96" s="849"/>
      <c r="W96" s="850">
        <v>11045</v>
      </c>
      <c r="X96" s="844"/>
      <c r="Y96" s="850">
        <v>19264</v>
      </c>
      <c r="Z96" s="844"/>
      <c r="AA96" s="851">
        <v>0</v>
      </c>
      <c r="AB96" s="843"/>
      <c r="AC96" s="852">
        <f t="shared" si="5"/>
        <v>30309</v>
      </c>
      <c r="AD96" s="844"/>
      <c r="AE96" s="852">
        <v>30070</v>
      </c>
    </row>
    <row r="97" spans="1:36" ht="15" customHeight="1">
      <c r="A97" s="849" t="s">
        <v>748</v>
      </c>
      <c r="B97" s="849" t="s">
        <v>6</v>
      </c>
      <c r="C97" s="850">
        <v>0</v>
      </c>
      <c r="D97" s="849"/>
      <c r="E97" s="850">
        <v>0</v>
      </c>
      <c r="F97" s="849"/>
      <c r="G97" s="850">
        <v>2443</v>
      </c>
      <c r="H97" s="849"/>
      <c r="I97" s="850">
        <v>0</v>
      </c>
      <c r="J97" s="849"/>
      <c r="K97" s="850">
        <v>0</v>
      </c>
      <c r="L97" s="849"/>
      <c r="M97" s="850">
        <v>0</v>
      </c>
      <c r="N97" s="849"/>
      <c r="O97" s="850">
        <v>0</v>
      </c>
      <c r="P97" s="849"/>
      <c r="Q97" s="850">
        <v>0</v>
      </c>
      <c r="R97" s="849"/>
      <c r="S97" s="850">
        <v>0</v>
      </c>
      <c r="T97" s="849"/>
      <c r="U97" s="852">
        <f t="shared" si="4"/>
        <v>2443</v>
      </c>
      <c r="V97" s="849"/>
      <c r="W97" s="850">
        <v>1509278</v>
      </c>
      <c r="X97" s="844"/>
      <c r="Y97" s="850">
        <v>402570</v>
      </c>
      <c r="Z97" s="849" t="s">
        <v>6</v>
      </c>
      <c r="AA97" s="850">
        <v>675050</v>
      </c>
      <c r="AB97" s="849"/>
      <c r="AC97" s="852">
        <f>ROUND(SUM(U97:AA97),1)</f>
        <v>2589341</v>
      </c>
      <c r="AD97" s="844"/>
      <c r="AE97" s="852">
        <v>2504177</v>
      </c>
    </row>
    <row r="98" spans="1:36" ht="15" customHeight="1">
      <c r="A98" s="849" t="s">
        <v>2336</v>
      </c>
      <c r="B98" s="849" t="s">
        <v>6</v>
      </c>
      <c r="C98" s="850">
        <v>0</v>
      </c>
      <c r="D98" s="849"/>
      <c r="E98" s="850">
        <v>0</v>
      </c>
      <c r="F98" s="849"/>
      <c r="G98" s="850">
        <v>930326</v>
      </c>
      <c r="H98" s="849"/>
      <c r="I98" s="850">
        <v>0</v>
      </c>
      <c r="J98" s="849"/>
      <c r="K98" s="850">
        <v>0</v>
      </c>
      <c r="L98" s="849"/>
      <c r="M98" s="850">
        <v>0</v>
      </c>
      <c r="N98" s="849"/>
      <c r="O98" s="850">
        <v>0</v>
      </c>
      <c r="P98" s="849"/>
      <c r="Q98" s="850">
        <v>0</v>
      </c>
      <c r="R98" s="849"/>
      <c r="S98" s="850">
        <v>0</v>
      </c>
      <c r="T98" s="849"/>
      <c r="U98" s="852">
        <f t="shared" si="4"/>
        <v>930326</v>
      </c>
      <c r="V98" s="849"/>
      <c r="W98" s="850">
        <v>0</v>
      </c>
      <c r="X98" s="849"/>
      <c r="Y98" s="850">
        <v>21442</v>
      </c>
      <c r="Z98" s="849" t="s">
        <v>6</v>
      </c>
      <c r="AA98" s="850">
        <v>4782943</v>
      </c>
      <c r="AB98" s="849"/>
      <c r="AC98" s="852">
        <f>ROUND(SUM(U98:AA98),1)</f>
        <v>5734711</v>
      </c>
      <c r="AD98" s="844"/>
      <c r="AE98" s="852">
        <v>5643800</v>
      </c>
    </row>
    <row r="99" spans="1:36" ht="20.25" customHeight="1" thickBot="1">
      <c r="A99" s="826" t="s">
        <v>749</v>
      </c>
      <c r="B99" s="846" t="s">
        <v>6</v>
      </c>
      <c r="C99" s="866">
        <f>ROUND(SUM(C15:C98),1)</f>
        <v>26068373</v>
      </c>
      <c r="D99" s="867" t="s">
        <v>6</v>
      </c>
      <c r="E99" s="866">
        <f>ROUND(SUM(E15:E98),1)</f>
        <v>4804</v>
      </c>
      <c r="F99" s="867" t="s">
        <v>6</v>
      </c>
      <c r="G99" s="866">
        <f>ROUND(SUM(G15:G98),1)</f>
        <v>989952</v>
      </c>
      <c r="H99" s="867" t="s">
        <v>6</v>
      </c>
      <c r="I99" s="866">
        <f>ROUND(SUM(I15:I98),1)</f>
        <v>12865947</v>
      </c>
      <c r="J99" s="867" t="s">
        <v>6</v>
      </c>
      <c r="K99" s="866">
        <f>ROUND(SUM(K15:K98),1)</f>
        <v>1128246</v>
      </c>
      <c r="L99" s="867" t="s">
        <v>6</v>
      </c>
      <c r="M99" s="866">
        <f>ROUND(SUM(M15:M98),1)</f>
        <v>157255</v>
      </c>
      <c r="N99" s="867" t="s">
        <v>6</v>
      </c>
      <c r="O99" s="866">
        <f>ROUND(SUM(O15:O98),1)</f>
        <v>2919416</v>
      </c>
      <c r="P99" s="867" t="s">
        <v>6</v>
      </c>
      <c r="Q99" s="866">
        <f>ROUND(SUM(Q15:Q98),1)</f>
        <v>199193</v>
      </c>
      <c r="R99" s="867" t="s">
        <v>6</v>
      </c>
      <c r="S99" s="866">
        <f>ROUND(SUM(S15:S98),1)</f>
        <v>106209</v>
      </c>
      <c r="T99" s="867" t="s">
        <v>6</v>
      </c>
      <c r="U99" s="866">
        <f>ROUND(SUM(U15:U98),1)</f>
        <v>44439395</v>
      </c>
      <c r="V99" s="867" t="s">
        <v>6</v>
      </c>
      <c r="W99" s="866">
        <f>ROUND(SUM(W15:W98),1)</f>
        <v>6064629</v>
      </c>
      <c r="X99" s="867" t="s">
        <v>6</v>
      </c>
      <c r="Y99" s="866">
        <f>ROUND(SUM(Y15:Y98),1)</f>
        <v>2021639</v>
      </c>
      <c r="Z99" s="867" t="s">
        <v>6</v>
      </c>
      <c r="AA99" s="866">
        <f>ROUND(SUM(AA15:AA98),1)</f>
        <v>5462298</v>
      </c>
      <c r="AB99" s="867" t="s">
        <v>6</v>
      </c>
      <c r="AC99" s="866">
        <f>ROUND(SUM(AC15:AC98),1)</f>
        <v>57987961</v>
      </c>
      <c r="AD99" s="868"/>
      <c r="AE99" s="866">
        <f>ROUND(SUM(AE15:AE98),1)</f>
        <v>56666740</v>
      </c>
    </row>
    <row r="100" spans="1:36" ht="11.25" customHeight="1" thickTop="1">
      <c r="A100" s="849" t="s">
        <v>6</v>
      </c>
      <c r="B100" s="849"/>
      <c r="C100" s="869"/>
      <c r="D100" s="849"/>
      <c r="E100" s="869"/>
      <c r="F100" s="849"/>
      <c r="G100" s="849"/>
      <c r="H100" s="849"/>
      <c r="I100" s="870"/>
      <c r="J100" s="849"/>
      <c r="K100" s="869"/>
      <c r="L100" s="849"/>
      <c r="M100" s="869"/>
      <c r="N100" s="849"/>
      <c r="O100" s="869"/>
      <c r="P100" s="849"/>
      <c r="Q100" s="869"/>
      <c r="R100" s="849"/>
      <c r="S100" s="869"/>
      <c r="T100" s="849"/>
      <c r="U100" s="871"/>
      <c r="V100" s="849"/>
      <c r="W100" s="869"/>
      <c r="X100" s="849"/>
      <c r="Y100" s="869"/>
      <c r="Z100" s="849"/>
      <c r="AA100" s="869"/>
      <c r="AB100" s="849"/>
      <c r="AC100" s="871"/>
      <c r="AD100" s="849"/>
      <c r="AE100" s="871"/>
    </row>
    <row r="101" spans="1:36" s="238" customFormat="1" ht="5.0999999999999996" customHeight="1">
      <c r="A101" s="843"/>
      <c r="U101" s="872"/>
      <c r="W101" s="872"/>
      <c r="Y101" s="872"/>
      <c r="AE101" s="872"/>
      <c r="AF101" s="842"/>
      <c r="AG101" s="842"/>
      <c r="AH101" s="842"/>
      <c r="AI101" s="842"/>
      <c r="AJ101" s="842"/>
    </row>
    <row r="102" spans="1:36">
      <c r="B102" s="849"/>
      <c r="C102" s="479"/>
      <c r="D102" s="479"/>
      <c r="E102" s="479"/>
      <c r="F102" s="479"/>
      <c r="G102" s="479"/>
      <c r="H102" s="479"/>
      <c r="I102" s="479"/>
      <c r="J102" s="479"/>
      <c r="K102" s="479"/>
      <c r="L102" s="479"/>
      <c r="M102" s="479"/>
      <c r="N102" s="479"/>
      <c r="O102" s="873"/>
      <c r="P102" s="479"/>
      <c r="Q102" s="479"/>
      <c r="R102" s="479"/>
      <c r="S102" s="479"/>
      <c r="T102" s="479"/>
      <c r="U102" s="475"/>
      <c r="V102" s="479"/>
      <c r="W102" s="474"/>
      <c r="X102" s="475"/>
      <c r="Y102" s="474"/>
      <c r="Z102" s="475"/>
      <c r="AA102" s="475"/>
      <c r="AB102" s="479"/>
      <c r="AC102" s="475"/>
      <c r="AD102" s="475"/>
      <c r="AE102" s="475"/>
    </row>
    <row r="103" spans="1:36" ht="15" customHeight="1">
      <c r="A103" s="849"/>
      <c r="B103" s="849"/>
      <c r="C103" s="479"/>
      <c r="D103" s="479"/>
      <c r="E103" s="479"/>
      <c r="F103" s="479"/>
      <c r="G103" s="479"/>
      <c r="H103" s="479"/>
      <c r="I103" s="479"/>
      <c r="J103" s="479"/>
      <c r="K103" s="479"/>
      <c r="L103" s="479"/>
      <c r="M103" s="479"/>
      <c r="N103" s="479"/>
      <c r="O103" s="479"/>
      <c r="P103" s="479"/>
      <c r="Q103" s="479"/>
      <c r="R103" s="479"/>
      <c r="S103" s="479"/>
      <c r="T103" s="479"/>
      <c r="U103" s="475"/>
      <c r="V103" s="479"/>
      <c r="W103" s="474"/>
      <c r="X103" s="475"/>
      <c r="Y103" s="474"/>
      <c r="Z103" s="475"/>
      <c r="AA103" s="475"/>
      <c r="AB103" s="479"/>
      <c r="AC103" s="475"/>
      <c r="AD103" s="475"/>
      <c r="AE103" s="479"/>
    </row>
    <row r="104" spans="1:36" ht="15" customHeight="1">
      <c r="A104" s="849"/>
      <c r="X104" s="475"/>
      <c r="Y104" s="474"/>
      <c r="Z104" s="475"/>
      <c r="AA104" s="475"/>
      <c r="AB104" s="479"/>
      <c r="AC104" s="475"/>
      <c r="AD104" s="475"/>
      <c r="AE104" s="479"/>
    </row>
    <row r="105" spans="1:36" ht="15" customHeight="1">
      <c r="A105" s="849"/>
      <c r="B105" s="873"/>
      <c r="T105" s="874"/>
      <c r="U105" s="875"/>
      <c r="V105" s="874"/>
      <c r="W105" s="876"/>
      <c r="X105" s="875"/>
      <c r="Y105" s="876"/>
      <c r="Z105" s="875"/>
      <c r="AA105" s="875"/>
      <c r="AC105" s="875"/>
      <c r="AD105" s="875"/>
    </row>
    <row r="106" spans="1:36" ht="15" customHeight="1">
      <c r="A106" s="849"/>
      <c r="B106" s="873"/>
      <c r="T106" s="874"/>
      <c r="U106" s="875"/>
      <c r="V106" s="874"/>
    </row>
    <row r="108" spans="1:36">
      <c r="B108" s="873"/>
      <c r="T108" s="874"/>
      <c r="U108" s="875"/>
      <c r="V108" s="874"/>
    </row>
    <row r="109" spans="1:36">
      <c r="B109" s="873"/>
      <c r="T109" s="874"/>
      <c r="U109" s="875"/>
      <c r="V109" s="874"/>
    </row>
    <row r="110" spans="1:36">
      <c r="B110" s="873"/>
      <c r="T110" s="874"/>
      <c r="U110" s="875"/>
      <c r="V110" s="874"/>
    </row>
  </sheetData>
  <mergeCells count="6">
    <mergeCell ref="W68:Y68"/>
    <mergeCell ref="AC5:AE5"/>
    <mergeCell ref="W9:Y9"/>
    <mergeCell ref="AF12:AG12"/>
    <mergeCell ref="AH12:AI12"/>
    <mergeCell ref="AC64:AE64"/>
  </mergeCells>
  <pageMargins left="0.4" right="0.5" top="1.1200000000000001" bottom="0.25" header="0.39" footer="0.25"/>
  <pageSetup scale="54" firstPageNumber="106" fitToHeight="2" orientation="landscape" useFirstPageNumber="1" r:id="rId1"/>
  <headerFooter scaleWithDoc="0">
    <oddFooter>&amp;R&amp;8&amp;P</oddFooter>
  </headerFooter>
  <rowBreaks count="1" manualBreakCount="1">
    <brk id="60" max="3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34"/>
  <sheetViews>
    <sheetView showGridLines="0" showOutlineSymbols="0" zoomScaleNormal="115" zoomScaleSheetLayoutView="115" workbookViewId="0"/>
  </sheetViews>
  <sheetFormatPr defaultColWidth="8.6328125" defaultRowHeight="15" outlineLevelRow="1"/>
  <cols>
    <col min="1" max="1" width="35.453125" style="825" customWidth="1"/>
    <col min="2" max="2" width="1.54296875" style="825" customWidth="1"/>
    <col min="3" max="3" width="7.81640625" style="825" customWidth="1"/>
    <col min="4" max="4" width="1.54296875" style="825" customWidth="1"/>
    <col min="5" max="5" width="9.81640625" style="825" bestFit="1" customWidth="1"/>
    <col min="6" max="6" width="1.54296875" style="825" customWidth="1"/>
    <col min="7" max="7" width="8.453125" style="825" bestFit="1" customWidth="1"/>
    <col min="8" max="8" width="1.54296875" style="825" customWidth="1"/>
    <col min="9" max="9" width="7.6328125" style="825" customWidth="1"/>
    <col min="10" max="10" width="1.54296875" style="825" customWidth="1"/>
    <col min="11" max="11" width="8.54296875" style="825" bestFit="1" customWidth="1"/>
    <col min="12" max="12" width="1.54296875" style="825" customWidth="1"/>
    <col min="13" max="13" width="8.6328125" style="825"/>
    <col min="14" max="14" width="1.54296875" style="825" customWidth="1"/>
    <col min="15" max="15" width="7.08984375" style="825" customWidth="1"/>
    <col min="16" max="16" width="1.54296875" style="825" customWidth="1"/>
    <col min="17" max="17" width="12.1796875" style="825" bestFit="1" customWidth="1"/>
    <col min="18" max="18" width="1.54296875" style="825" customWidth="1"/>
    <col min="19" max="19" width="9.6328125" style="825" customWidth="1"/>
    <col min="20" max="20" width="1.54296875" style="825" customWidth="1"/>
    <col min="21" max="21" width="9.1796875" style="825" customWidth="1"/>
    <col min="22" max="22" width="1.453125" style="825" customWidth="1"/>
    <col min="23" max="23" width="9" style="853" customWidth="1"/>
    <col min="24" max="24" width="1.54296875" style="825" customWidth="1"/>
    <col min="25" max="25" width="8.90625" style="853" customWidth="1"/>
    <col min="26" max="26" width="1.54296875" style="825" customWidth="1"/>
    <col min="27" max="27" width="9" style="825" customWidth="1"/>
    <col min="28" max="28" width="1.54296875" style="825" customWidth="1"/>
    <col min="29" max="29" width="8.1796875" style="825" customWidth="1"/>
    <col min="30" max="30" width="1.08984375" style="825" customWidth="1"/>
    <col min="31" max="31" width="10.81640625" style="825" customWidth="1"/>
    <col min="32" max="32" width="2" style="825" customWidth="1"/>
    <col min="33" max="33" width="10.81640625" style="825" customWidth="1"/>
    <col min="34" max="34" width="2.81640625" style="825" customWidth="1"/>
    <col min="35" max="35" width="8.6328125" style="902"/>
    <col min="36" max="16384" width="8.6328125" style="825"/>
  </cols>
  <sheetData>
    <row r="1" spans="1:34">
      <c r="A1" s="1634" t="s">
        <v>1343</v>
      </c>
    </row>
    <row r="3" spans="1:34" ht="14.25" customHeight="1">
      <c r="A3" s="533" t="s">
        <v>0</v>
      </c>
      <c r="B3" s="823"/>
      <c r="C3" s="823"/>
      <c r="D3" s="823"/>
      <c r="E3" s="823"/>
      <c r="F3" s="823"/>
      <c r="G3" s="823"/>
      <c r="H3" s="823"/>
      <c r="I3" s="823"/>
      <c r="J3" s="231"/>
      <c r="K3" s="231"/>
      <c r="L3" s="231"/>
      <c r="M3" s="231"/>
      <c r="N3" s="231"/>
      <c r="O3" s="231"/>
      <c r="P3" s="231"/>
      <c r="Q3" s="231"/>
      <c r="R3" s="231"/>
      <c r="S3" s="231"/>
      <c r="T3" s="231"/>
      <c r="U3" s="231"/>
      <c r="V3" s="231"/>
      <c r="W3" s="824"/>
      <c r="X3" s="231"/>
      <c r="Y3" s="824"/>
      <c r="Z3" s="231"/>
      <c r="AA3" s="231"/>
      <c r="AB3" s="231"/>
      <c r="AC3" s="231"/>
      <c r="AD3" s="231"/>
      <c r="AE3" s="231"/>
      <c r="AF3" s="231"/>
      <c r="AG3" s="823"/>
      <c r="AH3" s="849"/>
    </row>
    <row r="4" spans="1:34" ht="15.75" customHeight="1">
      <c r="A4" s="533" t="s">
        <v>750</v>
      </c>
      <c r="B4" s="823"/>
      <c r="C4" s="823"/>
      <c r="D4" s="823"/>
      <c r="E4" s="823"/>
      <c r="F4" s="823"/>
      <c r="G4" s="823"/>
      <c r="H4" s="823"/>
      <c r="I4" s="823"/>
      <c r="J4" s="231"/>
      <c r="K4" s="231"/>
      <c r="L4" s="231"/>
      <c r="M4" s="231"/>
      <c r="N4" s="231"/>
      <c r="O4" s="231"/>
      <c r="P4" s="231"/>
      <c r="Q4" s="231"/>
      <c r="R4" s="231"/>
      <c r="S4" s="231"/>
      <c r="T4" s="231"/>
      <c r="U4" s="231"/>
      <c r="V4" s="231"/>
      <c r="W4" s="824"/>
      <c r="X4" s="231"/>
      <c r="Y4" s="824"/>
      <c r="Z4" s="231"/>
      <c r="AA4" s="231"/>
      <c r="AB4" s="231"/>
      <c r="AC4" s="231"/>
      <c r="AD4" s="231"/>
      <c r="AE4" s="2032" t="s">
        <v>6</v>
      </c>
      <c r="AF4" s="2032"/>
      <c r="AG4" s="2032"/>
      <c r="AH4" s="849"/>
    </row>
    <row r="5" spans="1:34" ht="15.75" customHeight="1">
      <c r="A5" s="533" t="s">
        <v>664</v>
      </c>
      <c r="B5" s="823"/>
      <c r="C5" s="823"/>
      <c r="D5" s="823"/>
      <c r="E5" s="823"/>
      <c r="F5" s="823"/>
      <c r="G5" s="823"/>
      <c r="H5" s="823"/>
      <c r="I5" s="823"/>
      <c r="J5" s="231"/>
      <c r="K5" s="231"/>
      <c r="L5" s="231"/>
      <c r="M5" s="231"/>
      <c r="N5" s="231"/>
      <c r="O5" s="231"/>
      <c r="P5" s="231"/>
      <c r="Q5" s="231"/>
      <c r="R5" s="231"/>
      <c r="S5" s="231"/>
      <c r="T5" s="231"/>
      <c r="U5" s="231"/>
      <c r="V5" s="231"/>
      <c r="W5" s="824"/>
      <c r="X5" s="231"/>
      <c r="Y5" s="824"/>
      <c r="Z5" s="231"/>
      <c r="AA5" s="231"/>
      <c r="AB5" s="231"/>
      <c r="AC5" s="231"/>
      <c r="AD5" s="231"/>
      <c r="AE5" s="2380" t="s">
        <v>665</v>
      </c>
      <c r="AF5" s="2381"/>
      <c r="AG5" s="2382"/>
      <c r="AH5" s="849"/>
    </row>
    <row r="6" spans="1:34" ht="15.75" customHeight="1">
      <c r="A6" s="582" t="s">
        <v>2427</v>
      </c>
      <c r="B6" s="823"/>
      <c r="C6" s="823"/>
      <c r="D6" s="823"/>
      <c r="E6" s="823"/>
      <c r="F6" s="823"/>
      <c r="G6" s="823"/>
      <c r="H6" s="823"/>
      <c r="I6" s="823"/>
      <c r="J6" s="231"/>
      <c r="K6" s="231"/>
      <c r="L6" s="231"/>
      <c r="M6" s="231"/>
      <c r="N6" s="231"/>
      <c r="O6" s="231"/>
      <c r="P6" s="231"/>
      <c r="Q6" s="231"/>
      <c r="R6" s="231"/>
      <c r="S6" s="231"/>
      <c r="T6" s="231"/>
      <c r="U6" s="231"/>
      <c r="V6" s="231"/>
      <c r="W6" s="824"/>
      <c r="X6" s="231"/>
      <c r="Y6" s="824"/>
      <c r="Z6" s="231"/>
      <c r="AA6" s="231"/>
      <c r="AB6" s="231"/>
      <c r="AC6" s="231"/>
      <c r="AD6" s="231"/>
      <c r="AE6" s="231"/>
      <c r="AF6" s="231"/>
      <c r="AG6" s="1635"/>
      <c r="AH6" s="849"/>
    </row>
    <row r="7" spans="1:34" ht="15" customHeight="1">
      <c r="A7" s="533" t="s">
        <v>752</v>
      </c>
      <c r="B7" s="823"/>
      <c r="C7" s="823"/>
      <c r="D7" s="823"/>
      <c r="E7" s="823"/>
      <c r="F7" s="823"/>
      <c r="G7" s="823"/>
      <c r="H7" s="823"/>
      <c r="I7" s="823"/>
      <c r="J7" s="231"/>
      <c r="K7" s="231"/>
      <c r="L7" s="231"/>
      <c r="M7" s="231"/>
      <c r="N7" s="231"/>
      <c r="O7" s="231"/>
      <c r="P7" s="231"/>
      <c r="Q7" s="231"/>
      <c r="R7" s="231"/>
      <c r="S7" s="231"/>
      <c r="T7" s="231"/>
      <c r="U7" s="231"/>
      <c r="V7" s="231"/>
      <c r="W7" s="824"/>
      <c r="X7" s="231"/>
      <c r="Y7" s="824"/>
      <c r="Z7" s="231"/>
      <c r="AA7" s="231"/>
      <c r="AB7" s="231"/>
      <c r="AC7" s="231"/>
      <c r="AD7" s="231"/>
      <c r="AE7" s="231"/>
      <c r="AF7" s="231"/>
      <c r="AG7" s="231"/>
      <c r="AH7" s="849"/>
    </row>
    <row r="8" spans="1:34" ht="4.5" customHeight="1">
      <c r="A8" s="231" t="s">
        <v>6</v>
      </c>
      <c r="B8" s="231"/>
      <c r="C8" s="231"/>
      <c r="D8" s="231"/>
      <c r="E8" s="231"/>
      <c r="F8" s="231"/>
      <c r="G8" s="231"/>
      <c r="H8" s="231"/>
      <c r="I8" s="231"/>
      <c r="J8" s="231"/>
      <c r="K8" s="231"/>
      <c r="L8" s="231"/>
      <c r="M8" s="231"/>
      <c r="N8" s="231"/>
      <c r="O8" s="231"/>
      <c r="P8" s="231"/>
      <c r="Q8" s="231"/>
      <c r="R8" s="231"/>
      <c r="S8" s="231"/>
      <c r="T8" s="231"/>
      <c r="U8" s="231"/>
      <c r="V8" s="231"/>
      <c r="W8" s="824"/>
      <c r="X8" s="231"/>
      <c r="Y8" s="824"/>
      <c r="Z8" s="231"/>
      <c r="AA8" s="231"/>
      <c r="AB8" s="231"/>
      <c r="AC8" s="231"/>
      <c r="AD8" s="231"/>
      <c r="AE8" s="231"/>
      <c r="AF8" s="231"/>
      <c r="AG8" s="231"/>
      <c r="AH8" s="849"/>
    </row>
    <row r="9" spans="1:34" ht="15.75" customHeight="1" outlineLevel="1">
      <c r="A9" s="826"/>
      <c r="B9" s="826"/>
      <c r="C9" s="827" t="s">
        <v>666</v>
      </c>
      <c r="D9" s="827"/>
      <c r="E9" s="827"/>
      <c r="F9" s="827"/>
      <c r="G9" s="827"/>
      <c r="H9" s="827"/>
      <c r="I9" s="828"/>
      <c r="J9" s="827"/>
      <c r="K9" s="827"/>
      <c r="L9" s="827"/>
      <c r="M9" s="827"/>
      <c r="N9" s="827"/>
      <c r="O9" s="827"/>
      <c r="P9" s="827"/>
      <c r="Q9" s="829"/>
      <c r="R9" s="827"/>
      <c r="S9" s="827"/>
      <c r="T9" s="827"/>
      <c r="U9" s="827"/>
      <c r="V9" s="826"/>
      <c r="W9" s="2378" t="s">
        <v>667</v>
      </c>
      <c r="X9" s="2379"/>
      <c r="Y9" s="2379"/>
      <c r="Z9" s="830"/>
      <c r="AA9" s="533"/>
      <c r="AB9" s="533"/>
      <c r="AC9" s="533"/>
      <c r="AD9" s="826"/>
      <c r="AE9" s="829" t="s">
        <v>271</v>
      </c>
      <c r="AF9" s="829"/>
      <c r="AG9" s="829"/>
      <c r="AH9" s="826"/>
    </row>
    <row r="10" spans="1:34" ht="13.5" customHeight="1">
      <c r="A10" s="823"/>
      <c r="B10" s="823"/>
      <c r="C10" s="831" t="s">
        <v>6</v>
      </c>
      <c r="D10" s="831" t="s">
        <v>6</v>
      </c>
      <c r="E10" s="831"/>
      <c r="F10" s="831" t="s">
        <v>6</v>
      </c>
      <c r="G10" s="831" t="s">
        <v>6</v>
      </c>
      <c r="H10" s="831"/>
      <c r="I10" s="831" t="s">
        <v>6</v>
      </c>
      <c r="J10" s="831" t="s">
        <v>6</v>
      </c>
      <c r="K10" s="831" t="s">
        <v>6</v>
      </c>
      <c r="L10" s="831" t="s">
        <v>6</v>
      </c>
      <c r="M10" s="831" t="s">
        <v>6</v>
      </c>
      <c r="N10" s="831" t="s">
        <v>6</v>
      </c>
      <c r="O10" s="831" t="s">
        <v>6</v>
      </c>
      <c r="P10" s="831" t="s">
        <v>6</v>
      </c>
      <c r="Q10" s="2033" t="s">
        <v>6</v>
      </c>
      <c r="R10" s="831"/>
      <c r="S10" s="831" t="s">
        <v>6</v>
      </c>
      <c r="T10" s="831"/>
      <c r="U10" s="831" t="s">
        <v>6</v>
      </c>
      <c r="V10" s="823"/>
      <c r="W10" s="833" t="s">
        <v>6</v>
      </c>
      <c r="X10" s="831" t="s">
        <v>6</v>
      </c>
      <c r="Y10" s="833" t="s">
        <v>6</v>
      </c>
      <c r="Z10" s="834" t="s">
        <v>6</v>
      </c>
      <c r="AA10" s="823" t="s">
        <v>6</v>
      </c>
      <c r="AB10" s="823"/>
      <c r="AC10" s="823"/>
      <c r="AD10" s="823"/>
      <c r="AE10" s="823"/>
      <c r="AF10" s="823"/>
      <c r="AG10" s="823"/>
      <c r="AH10" s="826"/>
    </row>
    <row r="11" spans="1:34" ht="14.1" customHeight="1">
      <c r="A11" s="826"/>
      <c r="B11" s="826"/>
      <c r="C11" s="826"/>
      <c r="D11" s="826"/>
      <c r="E11" s="884" t="s">
        <v>668</v>
      </c>
      <c r="F11" s="826"/>
      <c r="G11" s="826"/>
      <c r="H11" s="826"/>
      <c r="I11" s="826"/>
      <c r="J11" s="826"/>
      <c r="K11" s="826"/>
      <c r="L11" s="826"/>
      <c r="M11" s="826" t="s">
        <v>6</v>
      </c>
      <c r="N11" s="826"/>
      <c r="O11" s="826"/>
      <c r="P11" s="826"/>
      <c r="Q11" s="2033" t="s">
        <v>6</v>
      </c>
      <c r="R11" s="826"/>
      <c r="S11" s="826"/>
      <c r="T11" s="826"/>
      <c r="U11" s="826"/>
      <c r="V11" s="826"/>
      <c r="W11" s="835"/>
      <c r="X11" s="826"/>
      <c r="Y11" s="835"/>
      <c r="Z11" s="826"/>
      <c r="AA11" s="2033" t="s">
        <v>669</v>
      </c>
      <c r="AB11" s="2033"/>
      <c r="AC11" s="2033"/>
      <c r="AD11" s="826"/>
      <c r="AE11" s="836"/>
      <c r="AF11" s="836"/>
      <c r="AG11" s="836"/>
      <c r="AH11" s="1636"/>
    </row>
    <row r="12" spans="1:34" ht="14.1" customHeight="1">
      <c r="A12" s="826"/>
      <c r="B12" s="826"/>
      <c r="C12" s="884" t="s">
        <v>6</v>
      </c>
      <c r="D12" s="887"/>
      <c r="E12" s="884" t="s">
        <v>670</v>
      </c>
      <c r="F12" s="887"/>
      <c r="G12" s="884" t="s">
        <v>671</v>
      </c>
      <c r="H12" s="887"/>
      <c r="I12" s="884" t="s">
        <v>6</v>
      </c>
      <c r="J12" s="887"/>
      <c r="K12" s="884" t="s">
        <v>672</v>
      </c>
      <c r="L12" s="887"/>
      <c r="M12" s="884" t="s">
        <v>673</v>
      </c>
      <c r="N12" s="887"/>
      <c r="O12" s="884" t="s">
        <v>673</v>
      </c>
      <c r="P12" s="887"/>
      <c r="Q12" s="884" t="s">
        <v>674</v>
      </c>
      <c r="R12" s="887"/>
      <c r="S12" s="884" t="s">
        <v>6</v>
      </c>
      <c r="T12" s="826"/>
      <c r="U12" s="2033" t="s">
        <v>675</v>
      </c>
      <c r="V12" s="826"/>
      <c r="W12" s="2033" t="s">
        <v>676</v>
      </c>
      <c r="X12" s="826"/>
      <c r="Y12" s="2033" t="s">
        <v>677</v>
      </c>
      <c r="Z12" s="826"/>
      <c r="AA12" s="2033" t="s">
        <v>678</v>
      </c>
      <c r="AB12" s="2033"/>
      <c r="AC12" s="2033" t="s">
        <v>753</v>
      </c>
      <c r="AD12" s="826"/>
      <c r="AE12" s="830" t="s">
        <v>6</v>
      </c>
      <c r="AF12" s="830"/>
      <c r="AG12" s="830" t="s">
        <v>6</v>
      </c>
      <c r="AH12" s="1636"/>
    </row>
    <row r="13" spans="1:34" ht="14.1" customHeight="1">
      <c r="A13" s="2033" t="s">
        <v>679</v>
      </c>
      <c r="B13" s="826"/>
      <c r="C13" s="884" t="s">
        <v>503</v>
      </c>
      <c r="D13" s="887"/>
      <c r="E13" s="888" t="s">
        <v>680</v>
      </c>
      <c r="F13" s="887"/>
      <c r="G13" s="888" t="s">
        <v>754</v>
      </c>
      <c r="H13" s="887"/>
      <c r="I13" s="884" t="s">
        <v>681</v>
      </c>
      <c r="J13" s="887"/>
      <c r="K13" s="887" t="s">
        <v>682</v>
      </c>
      <c r="L13" s="887"/>
      <c r="M13" s="884" t="s">
        <v>755</v>
      </c>
      <c r="N13" s="887"/>
      <c r="O13" s="884" t="s">
        <v>683</v>
      </c>
      <c r="P13" s="887"/>
      <c r="Q13" s="888" t="s">
        <v>684</v>
      </c>
      <c r="R13" s="887"/>
      <c r="S13" s="888" t="s">
        <v>504</v>
      </c>
      <c r="T13" s="826"/>
      <c r="U13" s="2033" t="s">
        <v>685</v>
      </c>
      <c r="V13" s="826"/>
      <c r="W13" s="2033" t="s">
        <v>686</v>
      </c>
      <c r="X13" s="826"/>
      <c r="Y13" s="2033" t="s">
        <v>686</v>
      </c>
      <c r="Z13" s="826"/>
      <c r="AA13" s="2033" t="s">
        <v>687</v>
      </c>
      <c r="AB13" s="839"/>
      <c r="AC13" s="2033" t="s">
        <v>756</v>
      </c>
      <c r="AD13" s="826"/>
      <c r="AE13" s="838" t="s">
        <v>2448</v>
      </c>
      <c r="AF13" s="839"/>
      <c r="AG13" s="838" t="s">
        <v>2344</v>
      </c>
      <c r="AH13" s="1636"/>
    </row>
    <row r="14" spans="1:34" ht="3.9" customHeight="1">
      <c r="A14" s="840"/>
      <c r="B14" s="231"/>
      <c r="C14" s="840"/>
      <c r="D14" s="231"/>
      <c r="E14" s="231"/>
      <c r="F14" s="231"/>
      <c r="G14" s="840"/>
      <c r="H14" s="231"/>
      <c r="I14" s="840"/>
      <c r="J14" s="231"/>
      <c r="K14" s="840"/>
      <c r="L14" s="231"/>
      <c r="M14" s="840"/>
      <c r="N14" s="231"/>
      <c r="O14" s="840"/>
      <c r="P14" s="231"/>
      <c r="Q14" s="231"/>
      <c r="R14" s="231"/>
      <c r="S14" s="840"/>
      <c r="T14" s="231"/>
      <c r="U14" s="840"/>
      <c r="V14" s="231"/>
      <c r="W14" s="841"/>
      <c r="X14" s="231"/>
      <c r="Y14" s="841"/>
      <c r="Z14" s="231"/>
      <c r="AA14" s="840"/>
      <c r="AB14" s="238"/>
      <c r="AC14" s="840"/>
      <c r="AD14" s="231"/>
      <c r="AE14" s="840"/>
      <c r="AF14" s="238"/>
      <c r="AG14" s="840"/>
      <c r="AH14" s="849"/>
    </row>
    <row r="15" spans="1:34" ht="18" customHeight="1">
      <c r="A15" s="849" t="s">
        <v>757</v>
      </c>
      <c r="B15" s="849" t="s">
        <v>6</v>
      </c>
      <c r="C15" s="845">
        <v>0</v>
      </c>
      <c r="D15" s="858"/>
      <c r="E15" s="845">
        <v>0</v>
      </c>
      <c r="F15" s="858"/>
      <c r="G15" s="845">
        <v>0</v>
      </c>
      <c r="H15" s="858"/>
      <c r="I15" s="845">
        <v>0</v>
      </c>
      <c r="J15" s="858"/>
      <c r="K15" s="845">
        <v>0</v>
      </c>
      <c r="L15" s="858"/>
      <c r="M15" s="845">
        <v>0</v>
      </c>
      <c r="N15" s="858"/>
      <c r="O15" s="845">
        <v>0</v>
      </c>
      <c r="P15" s="858"/>
      <c r="Q15" s="845">
        <v>0</v>
      </c>
      <c r="R15" s="858"/>
      <c r="S15" s="845">
        <v>0</v>
      </c>
      <c r="T15" s="858"/>
      <c r="U15" s="845">
        <v>0</v>
      </c>
      <c r="V15" s="858"/>
      <c r="W15" s="845">
        <v>0</v>
      </c>
      <c r="X15" s="846"/>
      <c r="Y15" s="845">
        <v>104</v>
      </c>
      <c r="Z15" s="858"/>
      <c r="AA15" s="845">
        <v>0</v>
      </c>
      <c r="AB15" s="845"/>
      <c r="AC15" s="845">
        <v>0</v>
      </c>
      <c r="AD15" s="858"/>
      <c r="AE15" s="858">
        <f>ROUND(SUM(U15:AD15),1)</f>
        <v>104</v>
      </c>
      <c r="AF15" s="858"/>
      <c r="AG15" s="2016">
        <v>221</v>
      </c>
      <c r="AH15" s="849"/>
    </row>
    <row r="16" spans="1:34" ht="18" customHeight="1">
      <c r="A16" s="849" t="s">
        <v>758</v>
      </c>
      <c r="B16" s="849" t="s">
        <v>6</v>
      </c>
      <c r="C16" s="850">
        <v>0</v>
      </c>
      <c r="D16" s="849"/>
      <c r="E16" s="850">
        <v>0</v>
      </c>
      <c r="F16" s="849"/>
      <c r="G16" s="850">
        <v>0</v>
      </c>
      <c r="H16" s="849"/>
      <c r="I16" s="850">
        <v>0</v>
      </c>
      <c r="J16" s="849"/>
      <c r="K16" s="850">
        <v>0</v>
      </c>
      <c r="L16" s="849"/>
      <c r="M16" s="850">
        <v>0</v>
      </c>
      <c r="N16" s="849"/>
      <c r="O16" s="850">
        <v>0</v>
      </c>
      <c r="P16" s="849"/>
      <c r="Q16" s="850">
        <v>0</v>
      </c>
      <c r="R16" s="849"/>
      <c r="S16" s="850">
        <v>0</v>
      </c>
      <c r="T16" s="849"/>
      <c r="U16" s="850">
        <f t="shared" ref="U16:U87" si="0">ROUND(SUM(C16:S16),1)</f>
        <v>0</v>
      </c>
      <c r="V16" s="849"/>
      <c r="W16" s="850">
        <v>48975</v>
      </c>
      <c r="X16" s="844"/>
      <c r="Y16" s="850">
        <v>44735</v>
      </c>
      <c r="Z16" s="844"/>
      <c r="AA16" s="850">
        <v>7661</v>
      </c>
      <c r="AB16" s="899"/>
      <c r="AC16" s="850">
        <v>0</v>
      </c>
      <c r="AD16" s="849"/>
      <c r="AE16" s="859">
        <f t="shared" ref="AE16:AE54" si="1">ROUND(SUM(U16:AD16),1)</f>
        <v>101371</v>
      </c>
      <c r="AF16" s="849"/>
      <c r="AG16" s="859">
        <v>94584</v>
      </c>
      <c r="AH16" s="849"/>
    </row>
    <row r="17" spans="1:34" ht="18" customHeight="1">
      <c r="A17" s="849" t="s">
        <v>1347</v>
      </c>
      <c r="B17" s="849" t="s">
        <v>6</v>
      </c>
      <c r="C17" s="850">
        <v>0</v>
      </c>
      <c r="D17" s="849"/>
      <c r="E17" s="850">
        <v>0</v>
      </c>
      <c r="F17" s="849"/>
      <c r="G17" s="850">
        <v>0</v>
      </c>
      <c r="H17" s="849"/>
      <c r="I17" s="850">
        <v>0</v>
      </c>
      <c r="J17" s="849"/>
      <c r="K17" s="850">
        <v>0</v>
      </c>
      <c r="L17" s="849"/>
      <c r="M17" s="850">
        <v>0</v>
      </c>
      <c r="N17" s="849"/>
      <c r="O17" s="850">
        <v>0</v>
      </c>
      <c r="P17" s="849"/>
      <c r="Q17" s="850">
        <v>0</v>
      </c>
      <c r="R17" s="849"/>
      <c r="S17" s="850">
        <v>0</v>
      </c>
      <c r="T17" s="849"/>
      <c r="U17" s="850">
        <f t="shared" si="0"/>
        <v>0</v>
      </c>
      <c r="V17" s="849"/>
      <c r="W17" s="850">
        <v>0</v>
      </c>
      <c r="X17" s="844"/>
      <c r="Y17" s="850">
        <v>0</v>
      </c>
      <c r="Z17" s="849"/>
      <c r="AA17" s="850">
        <v>0</v>
      </c>
      <c r="AB17" s="897"/>
      <c r="AC17" s="850">
        <v>0</v>
      </c>
      <c r="AD17" s="849"/>
      <c r="AE17" s="859">
        <f t="shared" si="1"/>
        <v>0</v>
      </c>
      <c r="AF17" s="849"/>
      <c r="AG17" s="859">
        <v>0</v>
      </c>
      <c r="AH17" s="849"/>
    </row>
    <row r="18" spans="1:34" ht="18" customHeight="1">
      <c r="A18" s="849" t="s">
        <v>2410</v>
      </c>
      <c r="B18" s="849" t="s">
        <v>6</v>
      </c>
      <c r="C18" s="850">
        <v>0</v>
      </c>
      <c r="D18" s="850"/>
      <c r="E18" s="850">
        <v>0</v>
      </c>
      <c r="F18" s="850"/>
      <c r="G18" s="850">
        <v>0</v>
      </c>
      <c r="H18" s="850"/>
      <c r="I18" s="850">
        <v>0</v>
      </c>
      <c r="J18" s="850"/>
      <c r="K18" s="850">
        <v>0</v>
      </c>
      <c r="L18" s="850"/>
      <c r="M18" s="850">
        <v>0</v>
      </c>
      <c r="N18" s="850"/>
      <c r="O18" s="850">
        <v>0</v>
      </c>
      <c r="P18" s="850"/>
      <c r="Q18" s="850">
        <v>0</v>
      </c>
      <c r="R18" s="850"/>
      <c r="S18" s="850">
        <v>0</v>
      </c>
      <c r="T18" s="850"/>
      <c r="U18" s="850">
        <v>0</v>
      </c>
      <c r="V18" s="850"/>
      <c r="W18" s="850">
        <v>3149</v>
      </c>
      <c r="X18" s="844"/>
      <c r="Y18" s="850">
        <v>8830</v>
      </c>
      <c r="Z18" s="849"/>
      <c r="AA18" s="850">
        <v>1718</v>
      </c>
      <c r="AB18" s="850"/>
      <c r="AC18" s="850">
        <v>0</v>
      </c>
      <c r="AD18" s="850"/>
      <c r="AE18" s="850">
        <f>ROUND(SUM(U18:AD18),1)</f>
        <v>13697</v>
      </c>
      <c r="AF18" s="850"/>
      <c r="AG18" s="850">
        <v>23899</v>
      </c>
      <c r="AH18" s="849"/>
    </row>
    <row r="19" spans="1:34" ht="18" customHeight="1">
      <c r="A19" s="849" t="s">
        <v>759</v>
      </c>
      <c r="B19" s="849" t="s">
        <v>6</v>
      </c>
      <c r="C19" s="850">
        <v>0</v>
      </c>
      <c r="D19" s="849"/>
      <c r="E19" s="850">
        <v>0</v>
      </c>
      <c r="F19" s="849"/>
      <c r="G19" s="850">
        <v>0</v>
      </c>
      <c r="H19" s="849"/>
      <c r="I19" s="850">
        <v>0</v>
      </c>
      <c r="J19" s="849"/>
      <c r="K19" s="850">
        <v>0</v>
      </c>
      <c r="L19" s="849"/>
      <c r="M19" s="850">
        <v>0</v>
      </c>
      <c r="N19" s="849"/>
      <c r="O19" s="850">
        <v>0</v>
      </c>
      <c r="P19" s="849"/>
      <c r="Q19" s="850">
        <v>0</v>
      </c>
      <c r="R19" s="849"/>
      <c r="S19" s="850">
        <v>0</v>
      </c>
      <c r="T19" s="849"/>
      <c r="U19" s="850">
        <f t="shared" si="0"/>
        <v>0</v>
      </c>
      <c r="V19" s="849"/>
      <c r="W19" s="850">
        <v>151</v>
      </c>
      <c r="X19" s="844"/>
      <c r="Y19" s="850">
        <v>532</v>
      </c>
      <c r="Z19" s="849"/>
      <c r="AA19" s="850">
        <v>84</v>
      </c>
      <c r="AB19" s="899"/>
      <c r="AC19" s="850">
        <v>0</v>
      </c>
      <c r="AD19" s="849"/>
      <c r="AE19" s="859">
        <f t="shared" si="1"/>
        <v>767</v>
      </c>
      <c r="AF19" s="849"/>
      <c r="AG19" s="859">
        <v>473</v>
      </c>
      <c r="AH19" s="849"/>
    </row>
    <row r="20" spans="1:34" ht="18" customHeight="1">
      <c r="A20" s="849" t="s">
        <v>760</v>
      </c>
      <c r="B20" s="849" t="s">
        <v>6</v>
      </c>
      <c r="C20" s="850">
        <v>0</v>
      </c>
      <c r="D20" s="849"/>
      <c r="E20" s="850">
        <v>0</v>
      </c>
      <c r="F20" s="849"/>
      <c r="G20" s="850">
        <v>0</v>
      </c>
      <c r="H20" s="849"/>
      <c r="I20" s="850">
        <v>0</v>
      </c>
      <c r="J20" s="849"/>
      <c r="K20" s="850">
        <v>0</v>
      </c>
      <c r="L20" s="849"/>
      <c r="M20" s="850">
        <v>0</v>
      </c>
      <c r="N20" s="849"/>
      <c r="O20" s="850">
        <v>0</v>
      </c>
      <c r="P20" s="849"/>
      <c r="Q20" s="850">
        <v>0</v>
      </c>
      <c r="R20" s="849"/>
      <c r="S20" s="850">
        <v>0</v>
      </c>
      <c r="T20" s="849"/>
      <c r="U20" s="850">
        <f t="shared" si="0"/>
        <v>0</v>
      </c>
      <c r="V20" s="849"/>
      <c r="W20" s="850">
        <v>177</v>
      </c>
      <c r="X20" s="844"/>
      <c r="Y20" s="850">
        <v>1432</v>
      </c>
      <c r="Z20" s="849"/>
      <c r="AA20" s="850">
        <v>105</v>
      </c>
      <c r="AB20" s="899"/>
      <c r="AC20" s="850">
        <v>0</v>
      </c>
      <c r="AD20" s="849"/>
      <c r="AE20" s="859">
        <f t="shared" si="1"/>
        <v>1714</v>
      </c>
      <c r="AF20" s="849"/>
      <c r="AG20" s="859">
        <v>3753</v>
      </c>
      <c r="AH20" s="849"/>
    </row>
    <row r="21" spans="1:34" ht="18" customHeight="1">
      <c r="A21" s="849" t="s">
        <v>761</v>
      </c>
      <c r="B21" s="849" t="s">
        <v>6</v>
      </c>
      <c r="C21" s="850">
        <v>0</v>
      </c>
      <c r="D21" s="849"/>
      <c r="E21" s="850">
        <v>0</v>
      </c>
      <c r="F21" s="849"/>
      <c r="G21" s="850">
        <v>0</v>
      </c>
      <c r="H21" s="849"/>
      <c r="I21" s="850">
        <v>0</v>
      </c>
      <c r="J21" s="849"/>
      <c r="K21" s="850">
        <v>0</v>
      </c>
      <c r="L21" s="849"/>
      <c r="M21" s="850">
        <v>0</v>
      </c>
      <c r="N21" s="849"/>
      <c r="O21" s="850">
        <v>0</v>
      </c>
      <c r="P21" s="849"/>
      <c r="Q21" s="850">
        <v>0</v>
      </c>
      <c r="R21" s="849"/>
      <c r="S21" s="850">
        <v>0</v>
      </c>
      <c r="T21" s="849"/>
      <c r="U21" s="850">
        <f t="shared" si="0"/>
        <v>0</v>
      </c>
      <c r="V21" s="849"/>
      <c r="W21" s="850">
        <v>97</v>
      </c>
      <c r="X21" s="844"/>
      <c r="Y21" s="850">
        <v>1940</v>
      </c>
      <c r="Z21" s="849"/>
      <c r="AA21" s="850">
        <v>55</v>
      </c>
      <c r="AB21" s="897"/>
      <c r="AC21" s="850">
        <v>0</v>
      </c>
      <c r="AD21" s="849"/>
      <c r="AE21" s="859">
        <f t="shared" si="1"/>
        <v>2092</v>
      </c>
      <c r="AF21" s="849"/>
      <c r="AG21" s="859">
        <v>1826</v>
      </c>
      <c r="AH21" s="849"/>
    </row>
    <row r="22" spans="1:34" ht="18" customHeight="1">
      <c r="A22" s="849" t="s">
        <v>762</v>
      </c>
      <c r="B22" s="849" t="s">
        <v>6</v>
      </c>
      <c r="C22" s="850">
        <v>0</v>
      </c>
      <c r="D22" s="849"/>
      <c r="E22" s="850">
        <v>199</v>
      </c>
      <c r="F22" s="849"/>
      <c r="G22" s="850">
        <v>0</v>
      </c>
      <c r="H22" s="849"/>
      <c r="I22" s="850">
        <v>0</v>
      </c>
      <c r="J22" s="849"/>
      <c r="K22" s="850">
        <v>0</v>
      </c>
      <c r="L22" s="849"/>
      <c r="M22" s="850">
        <v>0</v>
      </c>
      <c r="N22" s="849"/>
      <c r="O22" s="850">
        <v>0</v>
      </c>
      <c r="P22" s="849"/>
      <c r="Q22" s="850">
        <v>0</v>
      </c>
      <c r="R22" s="849"/>
      <c r="S22" s="850">
        <v>0</v>
      </c>
      <c r="T22" s="849"/>
      <c r="U22" s="850">
        <f t="shared" si="0"/>
        <v>199</v>
      </c>
      <c r="V22" s="849"/>
      <c r="W22" s="850">
        <v>95376</v>
      </c>
      <c r="X22" s="844"/>
      <c r="Y22" s="850">
        <v>31847</v>
      </c>
      <c r="Z22" s="849"/>
      <c r="AA22" s="850">
        <v>49557</v>
      </c>
      <c r="AB22" s="899"/>
      <c r="AC22" s="850">
        <v>0</v>
      </c>
      <c r="AD22" s="849"/>
      <c r="AE22" s="859">
        <f t="shared" si="1"/>
        <v>176979</v>
      </c>
      <c r="AF22" s="849"/>
      <c r="AG22" s="859">
        <v>184307</v>
      </c>
      <c r="AH22" s="849"/>
    </row>
    <row r="23" spans="1:34" ht="18" customHeight="1">
      <c r="A23" s="855" t="s">
        <v>763</v>
      </c>
      <c r="B23" s="849" t="s">
        <v>6</v>
      </c>
      <c r="C23" s="850">
        <v>0</v>
      </c>
      <c r="D23" s="849"/>
      <c r="E23" s="850">
        <v>0</v>
      </c>
      <c r="F23" s="849"/>
      <c r="G23" s="850">
        <v>0</v>
      </c>
      <c r="H23" s="849"/>
      <c r="I23" s="850">
        <v>0</v>
      </c>
      <c r="J23" s="849"/>
      <c r="K23" s="850">
        <v>164400</v>
      </c>
      <c r="L23" s="849"/>
      <c r="M23" s="850">
        <v>0</v>
      </c>
      <c r="N23" s="849"/>
      <c r="O23" s="850">
        <v>0</v>
      </c>
      <c r="P23" s="849"/>
      <c r="Q23" s="850">
        <v>36941</v>
      </c>
      <c r="R23" s="849"/>
      <c r="S23" s="850">
        <v>0</v>
      </c>
      <c r="T23" s="849"/>
      <c r="U23" s="850">
        <f t="shared" si="0"/>
        <v>201341</v>
      </c>
      <c r="V23" s="849"/>
      <c r="W23" s="850">
        <v>122960</v>
      </c>
      <c r="X23" s="844"/>
      <c r="Y23" s="850">
        <v>36409</v>
      </c>
      <c r="Z23" s="849"/>
      <c r="AA23" s="850">
        <v>70556</v>
      </c>
      <c r="AB23" s="897"/>
      <c r="AC23" s="850">
        <v>0</v>
      </c>
      <c r="AD23" s="849"/>
      <c r="AE23" s="859">
        <f t="shared" si="1"/>
        <v>431266</v>
      </c>
      <c r="AF23" s="849"/>
      <c r="AG23" s="856">
        <v>448631</v>
      </c>
      <c r="AH23" s="849"/>
    </row>
    <row r="24" spans="1:34" ht="18" customHeight="1">
      <c r="A24" s="849" t="s">
        <v>764</v>
      </c>
      <c r="B24" s="2032" t="s">
        <v>6</v>
      </c>
      <c r="C24" s="850">
        <v>0</v>
      </c>
      <c r="D24" s="849"/>
      <c r="E24" s="850">
        <v>0</v>
      </c>
      <c r="F24" s="849"/>
      <c r="G24" s="850">
        <v>0</v>
      </c>
      <c r="H24" s="849"/>
      <c r="I24" s="850">
        <f>5795977-10351</f>
        <v>5785626</v>
      </c>
      <c r="J24" s="849"/>
      <c r="K24" s="850">
        <v>619152</v>
      </c>
      <c r="L24" s="849"/>
      <c r="M24" s="850">
        <v>0</v>
      </c>
      <c r="N24" s="849"/>
      <c r="O24" s="850">
        <v>0</v>
      </c>
      <c r="P24" s="849"/>
      <c r="Q24" s="850">
        <v>26823</v>
      </c>
      <c r="R24" s="849"/>
      <c r="S24" s="850">
        <v>0</v>
      </c>
      <c r="T24" s="849"/>
      <c r="U24" s="850">
        <f t="shared" si="0"/>
        <v>6431601</v>
      </c>
      <c r="V24" s="849"/>
      <c r="W24" s="850">
        <v>148081</v>
      </c>
      <c r="X24" s="844"/>
      <c r="Y24" s="850">
        <v>126171</v>
      </c>
      <c r="Z24" s="849"/>
      <c r="AA24" s="850">
        <v>37002</v>
      </c>
      <c r="AB24" s="897"/>
      <c r="AC24" s="850">
        <v>0</v>
      </c>
      <c r="AD24" s="849"/>
      <c r="AE24" s="859">
        <f t="shared" si="1"/>
        <v>6742855</v>
      </c>
      <c r="AF24" s="849"/>
      <c r="AG24" s="859">
        <v>6412316</v>
      </c>
      <c r="AH24" s="849"/>
    </row>
    <row r="25" spans="1:34" ht="18" customHeight="1">
      <c r="A25" s="849" t="s">
        <v>765</v>
      </c>
      <c r="B25" s="849" t="s">
        <v>6</v>
      </c>
      <c r="C25" s="850">
        <v>0</v>
      </c>
      <c r="D25" s="849"/>
      <c r="E25" s="850">
        <v>0</v>
      </c>
      <c r="F25" s="849"/>
      <c r="G25" s="850">
        <v>0</v>
      </c>
      <c r="H25" s="849"/>
      <c r="I25" s="850">
        <v>0</v>
      </c>
      <c r="J25" s="849"/>
      <c r="K25" s="850">
        <v>0</v>
      </c>
      <c r="L25" s="849"/>
      <c r="M25" s="850">
        <v>0</v>
      </c>
      <c r="N25" s="849"/>
      <c r="O25" s="850">
        <v>322</v>
      </c>
      <c r="P25" s="849"/>
      <c r="Q25" s="850">
        <v>0</v>
      </c>
      <c r="R25" s="849"/>
      <c r="S25" s="850">
        <v>0</v>
      </c>
      <c r="T25" s="849"/>
      <c r="U25" s="850">
        <f t="shared" si="0"/>
        <v>322</v>
      </c>
      <c r="V25" s="849"/>
      <c r="W25" s="850">
        <v>33991</v>
      </c>
      <c r="X25" s="844"/>
      <c r="Y25" s="850">
        <v>13400</v>
      </c>
      <c r="Z25" s="849"/>
      <c r="AA25" s="850">
        <v>19651</v>
      </c>
      <c r="AB25" s="897"/>
      <c r="AC25" s="850">
        <v>0</v>
      </c>
      <c r="AD25" s="849"/>
      <c r="AE25" s="859">
        <f t="shared" si="1"/>
        <v>67364</v>
      </c>
      <c r="AF25" s="849"/>
      <c r="AG25" s="859">
        <v>60924</v>
      </c>
      <c r="AH25" s="849"/>
    </row>
    <row r="26" spans="1:34" ht="18" customHeight="1">
      <c r="A26" s="849" t="s">
        <v>766</v>
      </c>
      <c r="B26" s="849" t="s">
        <v>6</v>
      </c>
      <c r="C26" s="850">
        <v>0</v>
      </c>
      <c r="D26" s="849"/>
      <c r="E26" s="850">
        <v>0</v>
      </c>
      <c r="F26" s="849"/>
      <c r="G26" s="850">
        <v>0</v>
      </c>
      <c r="H26" s="849"/>
      <c r="I26" s="850">
        <v>0</v>
      </c>
      <c r="J26" s="849"/>
      <c r="K26" s="850">
        <v>0</v>
      </c>
      <c r="L26" s="849"/>
      <c r="M26" s="850">
        <v>0</v>
      </c>
      <c r="N26" s="849"/>
      <c r="O26" s="850">
        <v>0</v>
      </c>
      <c r="P26" s="849"/>
      <c r="Q26" s="850">
        <v>0</v>
      </c>
      <c r="R26" s="849"/>
      <c r="S26" s="850">
        <v>0</v>
      </c>
      <c r="T26" s="849"/>
      <c r="U26" s="850">
        <f t="shared" si="0"/>
        <v>0</v>
      </c>
      <c r="V26" s="849"/>
      <c r="W26" s="850">
        <v>31770</v>
      </c>
      <c r="X26" s="844"/>
      <c r="Y26" s="850">
        <v>39362</v>
      </c>
      <c r="Z26" s="849"/>
      <c r="AA26" s="850">
        <v>17357</v>
      </c>
      <c r="AB26" s="897"/>
      <c r="AC26" s="850">
        <v>0</v>
      </c>
      <c r="AD26" s="849"/>
      <c r="AE26" s="859">
        <f t="shared" si="1"/>
        <v>88489</v>
      </c>
      <c r="AF26" s="849"/>
      <c r="AG26" s="859">
        <v>90648</v>
      </c>
      <c r="AH26" s="849"/>
    </row>
    <row r="27" spans="1:34" ht="18" customHeight="1">
      <c r="A27" s="849" t="s">
        <v>767</v>
      </c>
      <c r="B27" s="849" t="s">
        <v>6</v>
      </c>
      <c r="C27" s="850">
        <v>0</v>
      </c>
      <c r="D27" s="849"/>
      <c r="E27" s="850">
        <v>0</v>
      </c>
      <c r="F27" s="849"/>
      <c r="G27" s="850">
        <v>0</v>
      </c>
      <c r="H27" s="849"/>
      <c r="I27" s="850">
        <v>0</v>
      </c>
      <c r="J27" s="849"/>
      <c r="K27" s="850">
        <v>0</v>
      </c>
      <c r="L27" s="849"/>
      <c r="M27" s="850">
        <v>0</v>
      </c>
      <c r="N27" s="849"/>
      <c r="O27" s="850">
        <v>0</v>
      </c>
      <c r="P27" s="849"/>
      <c r="Q27" s="850">
        <v>0</v>
      </c>
      <c r="R27" s="849"/>
      <c r="S27" s="850">
        <v>0</v>
      </c>
      <c r="T27" s="849"/>
      <c r="U27" s="850">
        <f t="shared" si="0"/>
        <v>0</v>
      </c>
      <c r="V27" s="849"/>
      <c r="W27" s="850">
        <v>29883</v>
      </c>
      <c r="X27" s="844"/>
      <c r="Y27" s="850">
        <v>12440</v>
      </c>
      <c r="Z27" s="849"/>
      <c r="AA27" s="850">
        <v>17191</v>
      </c>
      <c r="AB27" s="897"/>
      <c r="AC27" s="850">
        <v>0</v>
      </c>
      <c r="AD27" s="849"/>
      <c r="AE27" s="859">
        <f t="shared" si="1"/>
        <v>59514</v>
      </c>
      <c r="AF27" s="849"/>
      <c r="AG27" s="856">
        <v>74194</v>
      </c>
      <c r="AH27" s="849"/>
    </row>
    <row r="28" spans="1:34" ht="18" customHeight="1">
      <c r="A28" s="849" t="s">
        <v>768</v>
      </c>
      <c r="B28" s="849" t="s">
        <v>6</v>
      </c>
      <c r="C28" s="850">
        <v>0</v>
      </c>
      <c r="D28" s="849"/>
      <c r="E28" s="850">
        <v>0</v>
      </c>
      <c r="F28" s="849"/>
      <c r="G28" s="850">
        <v>0</v>
      </c>
      <c r="H28" s="849"/>
      <c r="I28" s="850">
        <v>0</v>
      </c>
      <c r="J28" s="849"/>
      <c r="K28" s="850">
        <v>0</v>
      </c>
      <c r="L28" s="849"/>
      <c r="M28" s="850">
        <v>0</v>
      </c>
      <c r="N28" s="849"/>
      <c r="O28" s="850">
        <v>0</v>
      </c>
      <c r="P28" s="849"/>
      <c r="Q28" s="850">
        <v>0</v>
      </c>
      <c r="R28" s="849"/>
      <c r="S28" s="850">
        <v>0</v>
      </c>
      <c r="T28" s="849"/>
      <c r="U28" s="850">
        <f t="shared" si="0"/>
        <v>0</v>
      </c>
      <c r="V28" s="849"/>
      <c r="W28" s="850">
        <v>41485</v>
      </c>
      <c r="X28" s="844"/>
      <c r="Y28" s="850">
        <v>8517</v>
      </c>
      <c r="Z28" s="849"/>
      <c r="AA28" s="850">
        <v>25523</v>
      </c>
      <c r="AB28" s="897"/>
      <c r="AC28" s="850">
        <v>0</v>
      </c>
      <c r="AD28" s="849"/>
      <c r="AE28" s="859">
        <f t="shared" si="1"/>
        <v>75525</v>
      </c>
      <c r="AF28" s="849"/>
      <c r="AG28" s="856">
        <v>68443</v>
      </c>
      <c r="AH28" s="849"/>
    </row>
    <row r="29" spans="1:34" ht="18" customHeight="1">
      <c r="A29" s="849" t="s">
        <v>769</v>
      </c>
      <c r="B29" s="849" t="s">
        <v>6</v>
      </c>
      <c r="C29" s="850">
        <v>0</v>
      </c>
      <c r="D29" s="849"/>
      <c r="E29" s="850">
        <v>0</v>
      </c>
      <c r="F29" s="849"/>
      <c r="G29" s="850">
        <v>942</v>
      </c>
      <c r="H29" s="849"/>
      <c r="I29" s="850">
        <v>0</v>
      </c>
      <c r="J29" s="849"/>
      <c r="K29" s="850">
        <v>0</v>
      </c>
      <c r="L29" s="849"/>
      <c r="M29" s="850">
        <v>0</v>
      </c>
      <c r="N29" s="849"/>
      <c r="O29" s="850">
        <v>0</v>
      </c>
      <c r="P29" s="849"/>
      <c r="Q29" s="850">
        <v>0</v>
      </c>
      <c r="R29" s="849"/>
      <c r="S29" s="850">
        <v>0</v>
      </c>
      <c r="T29" s="849"/>
      <c r="U29" s="850">
        <f t="shared" si="0"/>
        <v>942</v>
      </c>
      <c r="V29" s="849"/>
      <c r="W29" s="850">
        <v>20039</v>
      </c>
      <c r="X29" s="844"/>
      <c r="Y29" s="850">
        <v>19272</v>
      </c>
      <c r="Z29" s="849"/>
      <c r="AA29" s="850">
        <v>11247</v>
      </c>
      <c r="AB29" s="897"/>
      <c r="AC29" s="850">
        <v>0</v>
      </c>
      <c r="AD29" s="849"/>
      <c r="AE29" s="859">
        <f t="shared" si="1"/>
        <v>51500</v>
      </c>
      <c r="AF29" s="849"/>
      <c r="AG29" s="859">
        <v>44707</v>
      </c>
      <c r="AH29" s="849"/>
    </row>
    <row r="30" spans="1:34" ht="18" customHeight="1">
      <c r="A30" s="849" t="s">
        <v>770</v>
      </c>
      <c r="B30" s="849" t="s">
        <v>6</v>
      </c>
      <c r="C30" s="850">
        <v>79</v>
      </c>
      <c r="D30" s="849"/>
      <c r="E30" s="850">
        <v>0</v>
      </c>
      <c r="F30" s="849"/>
      <c r="G30" s="850">
        <v>172</v>
      </c>
      <c r="H30" s="849"/>
      <c r="I30" s="850">
        <v>0</v>
      </c>
      <c r="J30" s="849"/>
      <c r="K30" s="850">
        <v>0</v>
      </c>
      <c r="L30" s="849"/>
      <c r="M30" s="850">
        <v>0</v>
      </c>
      <c r="N30" s="849"/>
      <c r="O30" s="850">
        <v>0</v>
      </c>
      <c r="P30" s="849"/>
      <c r="Q30" s="850">
        <v>0</v>
      </c>
      <c r="R30" s="849"/>
      <c r="S30" s="850">
        <v>0</v>
      </c>
      <c r="T30" s="849"/>
      <c r="U30" s="850">
        <f t="shared" si="0"/>
        <v>251</v>
      </c>
      <c r="V30" s="849"/>
      <c r="W30" s="850">
        <v>49624</v>
      </c>
      <c r="X30" s="844"/>
      <c r="Y30" s="850">
        <v>19748</v>
      </c>
      <c r="Z30" s="849"/>
      <c r="AA30" s="850">
        <v>25017</v>
      </c>
      <c r="AB30" s="897"/>
      <c r="AC30" s="850">
        <v>0</v>
      </c>
      <c r="AD30" s="849"/>
      <c r="AE30" s="859">
        <f t="shared" si="1"/>
        <v>94640</v>
      </c>
      <c r="AF30" s="849"/>
      <c r="AG30" s="859">
        <v>93354</v>
      </c>
      <c r="AH30" s="849"/>
    </row>
    <row r="31" spans="1:34" ht="18" customHeight="1">
      <c r="A31" s="849" t="s">
        <v>771</v>
      </c>
      <c r="B31" s="849" t="s">
        <v>6</v>
      </c>
      <c r="C31" s="850">
        <v>0</v>
      </c>
      <c r="D31" s="849"/>
      <c r="E31" s="850">
        <v>0</v>
      </c>
      <c r="F31" s="849"/>
      <c r="G31" s="850">
        <v>0</v>
      </c>
      <c r="H31" s="849"/>
      <c r="I31" s="850">
        <v>0</v>
      </c>
      <c r="J31" s="849"/>
      <c r="K31" s="850">
        <v>0</v>
      </c>
      <c r="L31" s="849"/>
      <c r="M31" s="850">
        <v>0</v>
      </c>
      <c r="N31" s="849"/>
      <c r="O31" s="850">
        <v>0</v>
      </c>
      <c r="P31" s="849"/>
      <c r="Q31" s="850">
        <v>0</v>
      </c>
      <c r="R31" s="849"/>
      <c r="S31" s="850">
        <v>4871085</v>
      </c>
      <c r="T31" s="849"/>
      <c r="U31" s="850">
        <f t="shared" si="0"/>
        <v>4871085</v>
      </c>
      <c r="V31" s="844"/>
      <c r="W31" s="850">
        <v>7012</v>
      </c>
      <c r="X31" s="844"/>
      <c r="Y31" s="850">
        <v>13771</v>
      </c>
      <c r="Z31" s="849"/>
      <c r="AA31" s="850">
        <v>4045</v>
      </c>
      <c r="AB31" s="897"/>
      <c r="AC31" s="850">
        <v>0</v>
      </c>
      <c r="AD31" s="849"/>
      <c r="AE31" s="859">
        <f t="shared" si="1"/>
        <v>4895913</v>
      </c>
      <c r="AF31" s="849"/>
      <c r="AG31" s="859">
        <v>4655786</v>
      </c>
      <c r="AH31" s="849"/>
    </row>
    <row r="32" spans="1:34" ht="18" customHeight="1">
      <c r="A32" s="843" t="s">
        <v>772</v>
      </c>
      <c r="B32" s="844" t="s">
        <v>6</v>
      </c>
      <c r="C32" s="850">
        <v>0</v>
      </c>
      <c r="D32" s="844" t="s">
        <v>6</v>
      </c>
      <c r="E32" s="850">
        <v>0</v>
      </c>
      <c r="F32" s="844" t="s">
        <v>6</v>
      </c>
      <c r="G32" s="850">
        <v>0</v>
      </c>
      <c r="H32" s="844" t="s">
        <v>6</v>
      </c>
      <c r="I32" s="850">
        <v>0</v>
      </c>
      <c r="J32" s="844" t="s">
        <v>6</v>
      </c>
      <c r="K32" s="850">
        <v>0</v>
      </c>
      <c r="L32" s="844" t="s">
        <v>6</v>
      </c>
      <c r="M32" s="850">
        <v>0</v>
      </c>
      <c r="N32" s="844" t="s">
        <v>6</v>
      </c>
      <c r="O32" s="850">
        <v>0</v>
      </c>
      <c r="P32" s="844" t="s">
        <v>6</v>
      </c>
      <c r="Q32" s="850">
        <v>0</v>
      </c>
      <c r="R32" s="844" t="s">
        <v>6</v>
      </c>
      <c r="S32" s="850">
        <v>0</v>
      </c>
      <c r="T32" s="844" t="s">
        <v>6</v>
      </c>
      <c r="U32" s="850">
        <f t="shared" si="0"/>
        <v>0</v>
      </c>
      <c r="V32" s="844" t="s">
        <v>6</v>
      </c>
      <c r="W32" s="850">
        <v>174</v>
      </c>
      <c r="X32" s="844"/>
      <c r="Y32" s="850">
        <v>110</v>
      </c>
      <c r="Z32" s="849"/>
      <c r="AA32" s="850">
        <v>121</v>
      </c>
      <c r="AB32" s="844" t="s">
        <v>6</v>
      </c>
      <c r="AC32" s="850">
        <v>0</v>
      </c>
      <c r="AD32" s="844" t="s">
        <v>6</v>
      </c>
      <c r="AE32" s="859">
        <f t="shared" si="1"/>
        <v>405</v>
      </c>
      <c r="AF32" s="844"/>
      <c r="AG32" s="851">
        <v>17276</v>
      </c>
      <c r="AH32" s="844"/>
    </row>
    <row r="33" spans="1:34" ht="18" customHeight="1">
      <c r="A33" s="849" t="s">
        <v>773</v>
      </c>
      <c r="B33" s="849" t="s">
        <v>6</v>
      </c>
      <c r="C33" s="850">
        <v>0</v>
      </c>
      <c r="D33" s="849"/>
      <c r="E33" s="850">
        <v>0</v>
      </c>
      <c r="F33" s="849"/>
      <c r="G33" s="850">
        <v>0</v>
      </c>
      <c r="H33" s="849"/>
      <c r="I33" s="850">
        <v>0</v>
      </c>
      <c r="J33" s="849"/>
      <c r="K33" s="850">
        <v>0</v>
      </c>
      <c r="L33" s="849"/>
      <c r="M33" s="850">
        <v>0</v>
      </c>
      <c r="N33" s="849"/>
      <c r="O33" s="850">
        <v>0</v>
      </c>
      <c r="P33" s="849"/>
      <c r="Q33" s="850">
        <v>0</v>
      </c>
      <c r="R33" s="849"/>
      <c r="S33" s="850">
        <v>0</v>
      </c>
      <c r="T33" s="2032"/>
      <c r="U33" s="850">
        <f t="shared" si="0"/>
        <v>0</v>
      </c>
      <c r="V33" s="849"/>
      <c r="W33" s="850">
        <v>1274</v>
      </c>
      <c r="X33" s="844"/>
      <c r="Y33" s="850">
        <v>1167</v>
      </c>
      <c r="Z33" s="849"/>
      <c r="AA33" s="850">
        <v>776</v>
      </c>
      <c r="AB33" s="897"/>
      <c r="AC33" s="850">
        <v>0</v>
      </c>
      <c r="AD33" s="849"/>
      <c r="AE33" s="859">
        <f t="shared" si="1"/>
        <v>3217</v>
      </c>
      <c r="AF33" s="849"/>
      <c r="AG33" s="859">
        <v>3147</v>
      </c>
      <c r="AH33" s="849"/>
    </row>
    <row r="34" spans="1:34" ht="18" customHeight="1">
      <c r="A34" s="849" t="s">
        <v>774</v>
      </c>
      <c r="B34" s="849" t="s">
        <v>6</v>
      </c>
      <c r="C34" s="850">
        <v>0</v>
      </c>
      <c r="D34" s="849"/>
      <c r="E34" s="850">
        <v>0</v>
      </c>
      <c r="F34" s="849"/>
      <c r="G34" s="850">
        <v>0</v>
      </c>
      <c r="H34" s="849"/>
      <c r="I34" s="850">
        <v>0</v>
      </c>
      <c r="J34" s="849"/>
      <c r="K34" s="850">
        <v>0</v>
      </c>
      <c r="L34" s="849"/>
      <c r="M34" s="850">
        <v>23891</v>
      </c>
      <c r="N34" s="849"/>
      <c r="O34" s="850">
        <v>0</v>
      </c>
      <c r="P34" s="849"/>
      <c r="Q34" s="850">
        <v>1950</v>
      </c>
      <c r="R34" s="849"/>
      <c r="S34" s="850">
        <v>0</v>
      </c>
      <c r="T34" s="849"/>
      <c r="U34" s="850">
        <f t="shared" si="0"/>
        <v>25841</v>
      </c>
      <c r="V34" s="849"/>
      <c r="W34" s="850">
        <v>259</v>
      </c>
      <c r="X34" s="844"/>
      <c r="Y34" s="850">
        <v>1068</v>
      </c>
      <c r="Z34" s="849"/>
      <c r="AA34" s="850">
        <v>33</v>
      </c>
      <c r="AB34" s="899"/>
      <c r="AC34" s="850">
        <v>0</v>
      </c>
      <c r="AD34" s="849"/>
      <c r="AE34" s="859">
        <f t="shared" si="1"/>
        <v>27201</v>
      </c>
      <c r="AF34" s="849"/>
      <c r="AG34" s="859">
        <v>34689</v>
      </c>
      <c r="AH34" s="849"/>
    </row>
    <row r="35" spans="1:34" ht="18" customHeight="1">
      <c r="A35" s="849" t="s">
        <v>704</v>
      </c>
      <c r="B35" s="2032" t="s">
        <v>6</v>
      </c>
      <c r="C35" s="850">
        <v>0</v>
      </c>
      <c r="D35" s="849"/>
      <c r="E35" s="850">
        <v>0</v>
      </c>
      <c r="F35" s="849"/>
      <c r="G35" s="850">
        <v>0</v>
      </c>
      <c r="H35" s="849"/>
      <c r="I35" s="850">
        <v>0</v>
      </c>
      <c r="J35" s="849"/>
      <c r="K35" s="850">
        <v>0</v>
      </c>
      <c r="L35" s="849"/>
      <c r="M35" s="850">
        <v>37926</v>
      </c>
      <c r="N35" s="849"/>
      <c r="O35" s="850">
        <v>0</v>
      </c>
      <c r="P35" s="849"/>
      <c r="Q35" s="850">
        <v>989</v>
      </c>
      <c r="R35" s="849"/>
      <c r="S35" s="850">
        <v>0</v>
      </c>
      <c r="T35" s="849"/>
      <c r="U35" s="850">
        <f t="shared" si="0"/>
        <v>38915</v>
      </c>
      <c r="V35" s="849"/>
      <c r="W35" s="850">
        <v>26550</v>
      </c>
      <c r="X35" s="844"/>
      <c r="Y35" s="850">
        <v>14342</v>
      </c>
      <c r="Z35" s="849"/>
      <c r="AA35" s="850">
        <v>6532</v>
      </c>
      <c r="AB35" s="897"/>
      <c r="AC35" s="850">
        <v>0</v>
      </c>
      <c r="AD35" s="849"/>
      <c r="AE35" s="859">
        <f t="shared" si="1"/>
        <v>86339</v>
      </c>
      <c r="AF35" s="849"/>
      <c r="AG35" s="859">
        <v>81408</v>
      </c>
      <c r="AH35" s="849"/>
    </row>
    <row r="36" spans="1:34" ht="18" customHeight="1">
      <c r="A36" s="849" t="s">
        <v>775</v>
      </c>
      <c r="B36" s="849" t="s">
        <v>6</v>
      </c>
      <c r="C36" s="850">
        <v>0</v>
      </c>
      <c r="D36" s="849"/>
      <c r="E36" s="850">
        <v>0</v>
      </c>
      <c r="F36" s="849"/>
      <c r="G36" s="850">
        <v>0</v>
      </c>
      <c r="H36" s="849"/>
      <c r="I36" s="850">
        <v>0</v>
      </c>
      <c r="J36" s="849"/>
      <c r="K36" s="850">
        <v>0</v>
      </c>
      <c r="L36" s="849"/>
      <c r="M36" s="850">
        <v>0</v>
      </c>
      <c r="N36" s="849"/>
      <c r="O36" s="850">
        <v>-215</v>
      </c>
      <c r="P36" s="849"/>
      <c r="Q36" s="850">
        <v>0</v>
      </c>
      <c r="R36" s="849"/>
      <c r="S36" s="850">
        <v>0</v>
      </c>
      <c r="T36" s="849"/>
      <c r="U36" s="850">
        <f t="shared" si="0"/>
        <v>-215</v>
      </c>
      <c r="V36" s="849"/>
      <c r="W36" s="850">
        <v>37729</v>
      </c>
      <c r="X36" s="844"/>
      <c r="Y36" s="850">
        <v>4786</v>
      </c>
      <c r="Z36" s="849"/>
      <c r="AA36" s="850">
        <v>5449</v>
      </c>
      <c r="AB36" s="897"/>
      <c r="AC36" s="850">
        <v>0</v>
      </c>
      <c r="AD36" s="849"/>
      <c r="AE36" s="859">
        <f t="shared" si="1"/>
        <v>47749</v>
      </c>
      <c r="AF36" s="849"/>
      <c r="AG36" s="859">
        <v>59402</v>
      </c>
      <c r="AH36" s="849"/>
    </row>
    <row r="37" spans="1:34" ht="16.5" customHeight="1">
      <c r="A37" s="849" t="s">
        <v>776</v>
      </c>
      <c r="B37" s="849" t="s">
        <v>6</v>
      </c>
      <c r="C37" s="850">
        <v>0</v>
      </c>
      <c r="D37" s="849"/>
      <c r="E37" s="850">
        <v>0</v>
      </c>
      <c r="F37" s="849"/>
      <c r="G37" s="850">
        <v>0</v>
      </c>
      <c r="H37" s="849"/>
      <c r="I37" s="850">
        <v>0</v>
      </c>
      <c r="J37" s="849"/>
      <c r="K37" s="850">
        <v>0</v>
      </c>
      <c r="L37" s="849"/>
      <c r="M37" s="850">
        <v>0</v>
      </c>
      <c r="N37" s="849"/>
      <c r="O37" s="850">
        <v>0</v>
      </c>
      <c r="P37" s="849"/>
      <c r="Q37" s="850">
        <v>0</v>
      </c>
      <c r="R37" s="849"/>
      <c r="S37" s="850">
        <v>0</v>
      </c>
      <c r="T37" s="849"/>
      <c r="U37" s="850">
        <f t="shared" si="0"/>
        <v>0</v>
      </c>
      <c r="V37" s="849"/>
      <c r="W37" s="850">
        <v>404</v>
      </c>
      <c r="X37" s="844"/>
      <c r="Y37" s="850">
        <v>2447</v>
      </c>
      <c r="Z37" s="849"/>
      <c r="AA37" s="850">
        <v>9</v>
      </c>
      <c r="AB37" s="897"/>
      <c r="AC37" s="850">
        <v>0</v>
      </c>
      <c r="AD37" s="849"/>
      <c r="AE37" s="859">
        <f t="shared" si="1"/>
        <v>2860</v>
      </c>
      <c r="AF37" s="849"/>
      <c r="AG37" s="859">
        <v>3481</v>
      </c>
      <c r="AH37" s="849"/>
    </row>
    <row r="38" spans="1:34" ht="18" customHeight="1">
      <c r="A38" s="849" t="s">
        <v>777</v>
      </c>
      <c r="B38" s="849" t="s">
        <v>6</v>
      </c>
      <c r="C38" s="850">
        <v>0</v>
      </c>
      <c r="D38" s="849"/>
      <c r="E38" s="850">
        <v>0</v>
      </c>
      <c r="F38" s="849"/>
      <c r="G38" s="850">
        <v>0</v>
      </c>
      <c r="H38" s="849"/>
      <c r="I38" s="850">
        <v>0</v>
      </c>
      <c r="J38" s="849"/>
      <c r="K38" s="850">
        <v>0</v>
      </c>
      <c r="L38" s="849"/>
      <c r="M38" s="850">
        <v>0</v>
      </c>
      <c r="N38" s="849"/>
      <c r="O38" s="850">
        <v>0</v>
      </c>
      <c r="P38" s="849"/>
      <c r="Q38" s="850">
        <v>0</v>
      </c>
      <c r="R38" s="849"/>
      <c r="S38" s="850">
        <v>0</v>
      </c>
      <c r="T38" s="849"/>
      <c r="U38" s="850">
        <f t="shared" si="0"/>
        <v>0</v>
      </c>
      <c r="V38" s="849"/>
      <c r="W38" s="850">
        <v>41756</v>
      </c>
      <c r="X38" s="844"/>
      <c r="Y38" s="850">
        <v>26164</v>
      </c>
      <c r="Z38" s="849"/>
      <c r="AA38" s="850">
        <v>18162</v>
      </c>
      <c r="AB38" s="897"/>
      <c r="AC38" s="850">
        <v>0</v>
      </c>
      <c r="AD38" s="849"/>
      <c r="AE38" s="859">
        <f t="shared" si="1"/>
        <v>86082</v>
      </c>
      <c r="AF38" s="849"/>
      <c r="AG38" s="859">
        <v>43807</v>
      </c>
      <c r="AH38" s="849"/>
    </row>
    <row r="39" spans="1:34" ht="18" customHeight="1">
      <c r="A39" s="855" t="s">
        <v>778</v>
      </c>
      <c r="B39" s="849" t="s">
        <v>6</v>
      </c>
      <c r="C39" s="850">
        <v>0</v>
      </c>
      <c r="D39" s="849"/>
      <c r="E39" s="850">
        <v>0</v>
      </c>
      <c r="F39" s="849"/>
      <c r="G39" s="850">
        <v>0</v>
      </c>
      <c r="H39" s="849"/>
      <c r="I39" s="850">
        <v>0</v>
      </c>
      <c r="J39" s="849"/>
      <c r="K39" s="850">
        <v>0</v>
      </c>
      <c r="L39" s="849"/>
      <c r="M39" s="850">
        <v>0</v>
      </c>
      <c r="N39" s="849"/>
      <c r="O39" s="850">
        <v>0</v>
      </c>
      <c r="P39" s="849"/>
      <c r="Q39" s="850">
        <v>0</v>
      </c>
      <c r="R39" s="849"/>
      <c r="S39" s="850">
        <v>0</v>
      </c>
      <c r="T39" s="849"/>
      <c r="U39" s="850">
        <f t="shared" si="0"/>
        <v>0</v>
      </c>
      <c r="V39" s="849"/>
      <c r="W39" s="850">
        <v>1226</v>
      </c>
      <c r="X39" s="844"/>
      <c r="Y39" s="850">
        <v>730</v>
      </c>
      <c r="Z39" s="849"/>
      <c r="AA39" s="850">
        <v>706</v>
      </c>
      <c r="AB39" s="897"/>
      <c r="AC39" s="850">
        <v>0</v>
      </c>
      <c r="AD39" s="849"/>
      <c r="AE39" s="859">
        <f t="shared" si="1"/>
        <v>2662</v>
      </c>
      <c r="AF39" s="849"/>
      <c r="AG39" s="856">
        <v>2732</v>
      </c>
      <c r="AH39" s="849"/>
    </row>
    <row r="40" spans="1:34" ht="18" customHeight="1">
      <c r="A40" s="849" t="s">
        <v>779</v>
      </c>
      <c r="B40" s="849" t="s">
        <v>6</v>
      </c>
      <c r="C40" s="850">
        <v>0</v>
      </c>
      <c r="D40" s="849"/>
      <c r="E40" s="850">
        <v>0</v>
      </c>
      <c r="F40" s="849"/>
      <c r="G40" s="850">
        <v>0</v>
      </c>
      <c r="H40" s="849"/>
      <c r="I40" s="850">
        <v>0</v>
      </c>
      <c r="J40" s="849"/>
      <c r="K40" s="850">
        <v>687</v>
      </c>
      <c r="L40" s="849"/>
      <c r="M40" s="850">
        <v>2617</v>
      </c>
      <c r="N40" s="849"/>
      <c r="O40" s="850">
        <v>0</v>
      </c>
      <c r="P40" s="849"/>
      <c r="Q40" s="850">
        <v>0</v>
      </c>
      <c r="R40" s="849"/>
      <c r="S40" s="850">
        <v>0</v>
      </c>
      <c r="T40" s="849"/>
      <c r="U40" s="850">
        <f t="shared" si="0"/>
        <v>3304</v>
      </c>
      <c r="V40" s="849"/>
      <c r="W40" s="850">
        <v>14475</v>
      </c>
      <c r="X40" s="844"/>
      <c r="Y40" s="850">
        <v>33817</v>
      </c>
      <c r="Z40" s="849"/>
      <c r="AA40" s="850">
        <v>8524</v>
      </c>
      <c r="AB40" s="897"/>
      <c r="AC40" s="850">
        <v>0</v>
      </c>
      <c r="AD40" s="849"/>
      <c r="AE40" s="859">
        <f t="shared" si="1"/>
        <v>60120</v>
      </c>
      <c r="AF40" s="849"/>
      <c r="AG40" s="859">
        <v>73143</v>
      </c>
      <c r="AH40" s="849"/>
    </row>
    <row r="41" spans="1:34" ht="18" customHeight="1">
      <c r="A41" s="849" t="s">
        <v>780</v>
      </c>
      <c r="B41" s="849" t="s">
        <v>6</v>
      </c>
      <c r="C41" s="850">
        <v>0</v>
      </c>
      <c r="D41" s="849"/>
      <c r="E41" s="850">
        <v>0</v>
      </c>
      <c r="F41" s="849"/>
      <c r="G41" s="850">
        <v>0</v>
      </c>
      <c r="H41" s="849"/>
      <c r="I41" s="850">
        <v>0</v>
      </c>
      <c r="J41" s="849"/>
      <c r="K41" s="850">
        <v>0</v>
      </c>
      <c r="L41" s="849"/>
      <c r="M41" s="850">
        <v>11189</v>
      </c>
      <c r="N41" s="849"/>
      <c r="O41" s="850">
        <v>0</v>
      </c>
      <c r="P41" s="849"/>
      <c r="Q41" s="850">
        <v>0</v>
      </c>
      <c r="R41" s="849"/>
      <c r="S41" s="850">
        <v>0</v>
      </c>
      <c r="T41" s="849"/>
      <c r="U41" s="850">
        <f t="shared" si="0"/>
        <v>11189</v>
      </c>
      <c r="V41" s="849"/>
      <c r="W41" s="850">
        <v>664</v>
      </c>
      <c r="X41" s="844"/>
      <c r="Y41" s="850">
        <v>398</v>
      </c>
      <c r="Z41" s="849"/>
      <c r="AA41" s="850">
        <v>402</v>
      </c>
      <c r="AB41" s="897"/>
      <c r="AC41" s="850">
        <v>0</v>
      </c>
      <c r="AD41" s="849"/>
      <c r="AE41" s="859">
        <f t="shared" si="1"/>
        <v>12653</v>
      </c>
      <c r="AF41" s="849"/>
      <c r="AG41" s="856">
        <v>8233</v>
      </c>
      <c r="AH41" s="849"/>
    </row>
    <row r="42" spans="1:34" ht="18" customHeight="1">
      <c r="A42" s="849" t="s">
        <v>2066</v>
      </c>
      <c r="B42" s="849" t="s">
        <v>6</v>
      </c>
      <c r="C42" s="850">
        <v>0</v>
      </c>
      <c r="D42" s="849"/>
      <c r="E42" s="850">
        <v>0</v>
      </c>
      <c r="F42" s="849"/>
      <c r="G42" s="850">
        <v>0</v>
      </c>
      <c r="H42" s="849"/>
      <c r="I42" s="850">
        <v>0</v>
      </c>
      <c r="J42" s="849"/>
      <c r="K42" s="850">
        <v>479</v>
      </c>
      <c r="L42" s="849"/>
      <c r="M42" s="850">
        <v>0</v>
      </c>
      <c r="N42" s="849"/>
      <c r="O42" s="850">
        <v>0</v>
      </c>
      <c r="P42" s="849"/>
      <c r="Q42" s="850">
        <v>0</v>
      </c>
      <c r="R42" s="849"/>
      <c r="S42" s="850">
        <v>0</v>
      </c>
      <c r="T42" s="849"/>
      <c r="U42" s="850">
        <f t="shared" si="0"/>
        <v>479</v>
      </c>
      <c r="V42" s="849"/>
      <c r="W42" s="850">
        <v>1148</v>
      </c>
      <c r="X42" s="844"/>
      <c r="Y42" s="850">
        <v>45</v>
      </c>
      <c r="Z42" s="849"/>
      <c r="AA42" s="850">
        <v>850</v>
      </c>
      <c r="AB42" s="897"/>
      <c r="AC42" s="850">
        <v>0</v>
      </c>
      <c r="AD42" s="849"/>
      <c r="AE42" s="859">
        <f t="shared" si="1"/>
        <v>2522</v>
      </c>
      <c r="AF42" s="849"/>
      <c r="AG42" s="856">
        <v>2284</v>
      </c>
      <c r="AH42" s="849"/>
    </row>
    <row r="43" spans="1:34" ht="18" customHeight="1">
      <c r="A43" s="849" t="s">
        <v>2074</v>
      </c>
      <c r="B43" s="849"/>
      <c r="C43" s="850">
        <v>0</v>
      </c>
      <c r="D43" s="849"/>
      <c r="E43" s="850">
        <v>0</v>
      </c>
      <c r="F43" s="849"/>
      <c r="G43" s="850">
        <v>0</v>
      </c>
      <c r="H43" s="849"/>
      <c r="I43" s="850">
        <v>0</v>
      </c>
      <c r="J43" s="849"/>
      <c r="K43" s="850">
        <v>0</v>
      </c>
      <c r="L43" s="849"/>
      <c r="M43" s="850">
        <v>0</v>
      </c>
      <c r="N43" s="849"/>
      <c r="O43" s="850">
        <v>0</v>
      </c>
      <c r="P43" s="849"/>
      <c r="Q43" s="850">
        <v>0</v>
      </c>
      <c r="R43" s="849"/>
      <c r="S43" s="850">
        <v>0</v>
      </c>
      <c r="T43" s="849"/>
      <c r="U43" s="850">
        <f t="shared" si="0"/>
        <v>0</v>
      </c>
      <c r="V43" s="849"/>
      <c r="W43" s="850">
        <v>740</v>
      </c>
      <c r="X43" s="844"/>
      <c r="Y43" s="850">
        <v>623</v>
      </c>
      <c r="Z43" s="849"/>
      <c r="AA43" s="850">
        <v>331</v>
      </c>
      <c r="AB43" s="897"/>
      <c r="AC43" s="850">
        <v>0</v>
      </c>
      <c r="AD43" s="849"/>
      <c r="AE43" s="859">
        <f t="shared" si="1"/>
        <v>1694</v>
      </c>
      <c r="AF43" s="849"/>
      <c r="AG43" s="856">
        <v>1562</v>
      </c>
      <c r="AH43" s="849"/>
    </row>
    <row r="44" spans="1:34" ht="18" customHeight="1">
      <c r="A44" s="849" t="s">
        <v>781</v>
      </c>
      <c r="B44" s="849" t="s">
        <v>6</v>
      </c>
      <c r="C44" s="850">
        <v>0</v>
      </c>
      <c r="D44" s="849"/>
      <c r="E44" s="850">
        <v>0</v>
      </c>
      <c r="F44" s="849"/>
      <c r="G44" s="850">
        <v>0</v>
      </c>
      <c r="H44" s="849"/>
      <c r="I44" s="850">
        <v>0</v>
      </c>
      <c r="J44" s="849"/>
      <c r="K44" s="850">
        <v>0</v>
      </c>
      <c r="L44" s="849"/>
      <c r="M44" s="850">
        <v>0</v>
      </c>
      <c r="N44" s="849"/>
      <c r="O44" s="850">
        <v>0</v>
      </c>
      <c r="P44" s="849"/>
      <c r="Q44" s="850">
        <v>0</v>
      </c>
      <c r="R44" s="849"/>
      <c r="S44" s="850">
        <v>0</v>
      </c>
      <c r="T44" s="849"/>
      <c r="U44" s="850">
        <f t="shared" si="0"/>
        <v>0</v>
      </c>
      <c r="V44" s="849"/>
      <c r="W44" s="850">
        <v>0</v>
      </c>
      <c r="X44" s="844"/>
      <c r="Y44" s="850">
        <v>1581</v>
      </c>
      <c r="Z44" s="849"/>
      <c r="AA44" s="850">
        <v>0</v>
      </c>
      <c r="AB44" s="897"/>
      <c r="AC44" s="850">
        <v>0</v>
      </c>
      <c r="AD44" s="849"/>
      <c r="AE44" s="859">
        <f t="shared" si="1"/>
        <v>1581</v>
      </c>
      <c r="AF44" s="849"/>
      <c r="AG44" s="856">
        <v>1469</v>
      </c>
      <c r="AH44" s="849"/>
    </row>
    <row r="45" spans="1:34" ht="18" customHeight="1">
      <c r="A45" s="849" t="s">
        <v>2075</v>
      </c>
      <c r="B45" s="849" t="s">
        <v>6</v>
      </c>
      <c r="C45" s="850">
        <v>0</v>
      </c>
      <c r="D45" s="849"/>
      <c r="E45" s="850">
        <v>0</v>
      </c>
      <c r="F45" s="849"/>
      <c r="G45" s="850">
        <f>1+101820</f>
        <v>101821</v>
      </c>
      <c r="H45" s="849"/>
      <c r="I45" s="850">
        <v>0</v>
      </c>
      <c r="J45" s="849"/>
      <c r="K45" s="850">
        <v>0</v>
      </c>
      <c r="L45" s="849"/>
      <c r="M45" s="850">
        <v>0</v>
      </c>
      <c r="N45" s="849"/>
      <c r="O45" s="850">
        <v>0</v>
      </c>
      <c r="P45" s="849"/>
      <c r="Q45" s="850">
        <v>0</v>
      </c>
      <c r="R45" s="849"/>
      <c r="S45" s="850">
        <v>0</v>
      </c>
      <c r="T45" s="849"/>
      <c r="U45" s="850">
        <f t="shared" si="0"/>
        <v>101821</v>
      </c>
      <c r="V45" s="849"/>
      <c r="W45" s="850">
        <v>29097</v>
      </c>
      <c r="X45" s="844"/>
      <c r="Y45" s="850">
        <v>103665</v>
      </c>
      <c r="Z45" s="849"/>
      <c r="AA45" s="850">
        <v>12778</v>
      </c>
      <c r="AB45" s="1629"/>
      <c r="AC45" s="850">
        <v>0</v>
      </c>
      <c r="AD45" s="849"/>
      <c r="AE45" s="859">
        <f t="shared" si="1"/>
        <v>247361</v>
      </c>
      <c r="AF45" s="849"/>
      <c r="AG45" s="850">
        <v>245741</v>
      </c>
      <c r="AH45" s="854"/>
    </row>
    <row r="46" spans="1:34" ht="18" customHeight="1">
      <c r="A46" s="849" t="s">
        <v>782</v>
      </c>
      <c r="B46" s="849" t="s">
        <v>6</v>
      </c>
      <c r="C46" s="850">
        <v>0</v>
      </c>
      <c r="D46" s="849"/>
      <c r="E46" s="850">
        <v>0</v>
      </c>
      <c r="F46" s="849"/>
      <c r="G46" s="850">
        <v>0</v>
      </c>
      <c r="H46" s="849"/>
      <c r="I46" s="850">
        <v>0</v>
      </c>
      <c r="J46" s="849"/>
      <c r="K46" s="850">
        <v>385559</v>
      </c>
      <c r="L46" s="849"/>
      <c r="M46" s="850">
        <v>0</v>
      </c>
      <c r="N46" s="849"/>
      <c r="O46" s="850">
        <v>0</v>
      </c>
      <c r="P46" s="849"/>
      <c r="Q46" s="850">
        <v>0</v>
      </c>
      <c r="R46" s="849"/>
      <c r="S46" s="850">
        <v>0</v>
      </c>
      <c r="T46" s="849"/>
      <c r="U46" s="850">
        <f t="shared" si="0"/>
        <v>385559</v>
      </c>
      <c r="V46" s="849"/>
      <c r="W46" s="850">
        <v>1092003</v>
      </c>
      <c r="X46" s="844"/>
      <c r="Y46" s="850">
        <v>205408</v>
      </c>
      <c r="Z46" s="849"/>
      <c r="AA46" s="850">
        <v>637200</v>
      </c>
      <c r="AB46" s="870"/>
      <c r="AC46" s="850">
        <v>0</v>
      </c>
      <c r="AD46" s="849"/>
      <c r="AE46" s="859">
        <f t="shared" si="1"/>
        <v>2320170</v>
      </c>
      <c r="AF46" s="849"/>
      <c r="AG46" s="859">
        <v>2320509</v>
      </c>
      <c r="AH46" s="849"/>
    </row>
    <row r="47" spans="1:34" ht="18" customHeight="1">
      <c r="A47" s="849" t="s">
        <v>783</v>
      </c>
      <c r="B47" s="849" t="s">
        <v>6</v>
      </c>
      <c r="C47" s="850">
        <v>0</v>
      </c>
      <c r="D47" s="849"/>
      <c r="E47" s="850">
        <v>0</v>
      </c>
      <c r="F47" s="849"/>
      <c r="G47" s="850">
        <v>0</v>
      </c>
      <c r="H47" s="849"/>
      <c r="I47" s="850">
        <v>0</v>
      </c>
      <c r="J47" s="849"/>
      <c r="K47" s="850">
        <v>276997</v>
      </c>
      <c r="L47" s="849"/>
      <c r="M47" s="850">
        <v>0</v>
      </c>
      <c r="N47" s="849"/>
      <c r="O47" s="850">
        <v>0</v>
      </c>
      <c r="P47" s="849"/>
      <c r="Q47" s="850">
        <v>0</v>
      </c>
      <c r="R47" s="849"/>
      <c r="S47" s="850">
        <v>0</v>
      </c>
      <c r="T47" s="2032"/>
      <c r="U47" s="850">
        <f t="shared" si="0"/>
        <v>276997</v>
      </c>
      <c r="V47" s="849"/>
      <c r="W47" s="850">
        <v>54557</v>
      </c>
      <c r="X47" s="844"/>
      <c r="Y47" s="850">
        <v>27849</v>
      </c>
      <c r="Z47" s="849"/>
      <c r="AA47" s="850">
        <v>33725</v>
      </c>
      <c r="AB47" s="899"/>
      <c r="AC47" s="850">
        <v>0</v>
      </c>
      <c r="AD47" s="849"/>
      <c r="AE47" s="859">
        <f t="shared" si="1"/>
        <v>393128</v>
      </c>
      <c r="AF47" s="849"/>
      <c r="AG47" s="859">
        <v>392899</v>
      </c>
      <c r="AH47" s="849"/>
    </row>
    <row r="48" spans="1:34" ht="18" customHeight="1">
      <c r="A48" s="855" t="s">
        <v>784</v>
      </c>
      <c r="B48" s="849" t="s">
        <v>6</v>
      </c>
      <c r="C48" s="850">
        <v>0</v>
      </c>
      <c r="D48" s="849"/>
      <c r="E48" s="850">
        <v>0</v>
      </c>
      <c r="F48" s="849"/>
      <c r="G48" s="850">
        <v>0</v>
      </c>
      <c r="H48" s="849"/>
      <c r="I48" s="850">
        <v>0</v>
      </c>
      <c r="J48" s="849"/>
      <c r="K48" s="850">
        <v>0</v>
      </c>
      <c r="L48" s="849"/>
      <c r="M48" s="850">
        <v>0</v>
      </c>
      <c r="N48" s="849"/>
      <c r="O48" s="850">
        <v>3164</v>
      </c>
      <c r="P48" s="849"/>
      <c r="Q48" s="850">
        <v>0</v>
      </c>
      <c r="R48" s="849"/>
      <c r="S48" s="850">
        <v>0</v>
      </c>
      <c r="T48" s="849"/>
      <c r="U48" s="850">
        <f t="shared" si="0"/>
        <v>3164</v>
      </c>
      <c r="V48" s="849"/>
      <c r="W48" s="850">
        <v>2766</v>
      </c>
      <c r="X48" s="844"/>
      <c r="Y48" s="850">
        <v>29856</v>
      </c>
      <c r="Z48" s="849"/>
      <c r="AA48" s="850">
        <v>1657</v>
      </c>
      <c r="AB48" s="897"/>
      <c r="AC48" s="850">
        <v>0</v>
      </c>
      <c r="AD48" s="849"/>
      <c r="AE48" s="859">
        <f t="shared" si="1"/>
        <v>37443</v>
      </c>
      <c r="AF48" s="849"/>
      <c r="AG48" s="859">
        <v>35300</v>
      </c>
      <c r="AH48" s="849"/>
    </row>
    <row r="49" spans="1:34" ht="18" customHeight="1">
      <c r="A49" s="849" t="s">
        <v>785</v>
      </c>
      <c r="B49" s="825" t="s">
        <v>6</v>
      </c>
      <c r="C49" s="850">
        <v>0</v>
      </c>
      <c r="E49" s="850">
        <v>0</v>
      </c>
      <c r="G49" s="850">
        <v>0</v>
      </c>
      <c r="I49" s="850">
        <v>0</v>
      </c>
      <c r="K49" s="850">
        <v>0</v>
      </c>
      <c r="M49" s="850">
        <v>0</v>
      </c>
      <c r="O49" s="850">
        <v>0</v>
      </c>
      <c r="Q49" s="850">
        <v>0</v>
      </c>
      <c r="S49" s="850">
        <v>0</v>
      </c>
      <c r="U49" s="850">
        <f t="shared" si="0"/>
        <v>0</v>
      </c>
      <c r="W49" s="850">
        <v>339</v>
      </c>
      <c r="X49" s="844"/>
      <c r="Y49" s="850">
        <v>41</v>
      </c>
      <c r="Z49" s="849"/>
      <c r="AA49" s="850">
        <v>194</v>
      </c>
      <c r="AC49" s="850">
        <v>0</v>
      </c>
      <c r="AE49" s="859">
        <f t="shared" si="1"/>
        <v>574</v>
      </c>
      <c r="AG49" s="859">
        <v>463</v>
      </c>
      <c r="AH49" s="849"/>
    </row>
    <row r="50" spans="1:34" ht="18" customHeight="1">
      <c r="A50" s="849" t="s">
        <v>786</v>
      </c>
      <c r="B50" s="844" t="str">
        <f>B15</f>
        <v xml:space="preserve"> </v>
      </c>
      <c r="C50" s="850">
        <v>0</v>
      </c>
      <c r="D50" s="844" t="s">
        <v>6</v>
      </c>
      <c r="E50" s="850">
        <v>0</v>
      </c>
      <c r="F50" s="844" t="s">
        <v>6</v>
      </c>
      <c r="G50" s="850">
        <v>0</v>
      </c>
      <c r="H50" s="844" t="s">
        <v>6</v>
      </c>
      <c r="I50" s="850">
        <v>0</v>
      </c>
      <c r="J50" s="844" t="s">
        <v>6</v>
      </c>
      <c r="K50" s="850">
        <v>0</v>
      </c>
      <c r="L50" s="844" t="s">
        <v>6</v>
      </c>
      <c r="M50" s="850">
        <v>0</v>
      </c>
      <c r="N50" s="844" t="s">
        <v>6</v>
      </c>
      <c r="O50" s="850">
        <v>0</v>
      </c>
      <c r="P50" s="844" t="s">
        <v>6</v>
      </c>
      <c r="Q50" s="850">
        <v>0</v>
      </c>
      <c r="R50" s="844" t="s">
        <v>6</v>
      </c>
      <c r="S50" s="850">
        <v>0</v>
      </c>
      <c r="T50" s="844" t="s">
        <v>6</v>
      </c>
      <c r="U50" s="850">
        <f t="shared" si="0"/>
        <v>0</v>
      </c>
      <c r="V50" s="844" t="s">
        <v>6</v>
      </c>
      <c r="W50" s="850">
        <v>4064</v>
      </c>
      <c r="X50" s="844"/>
      <c r="Y50" s="850">
        <v>2893</v>
      </c>
      <c r="Z50" s="849"/>
      <c r="AA50" s="850">
        <v>407</v>
      </c>
      <c r="AB50" s="844" t="s">
        <v>6</v>
      </c>
      <c r="AC50" s="850">
        <v>0</v>
      </c>
      <c r="AD50" s="844"/>
      <c r="AE50" s="859">
        <f t="shared" si="1"/>
        <v>7364</v>
      </c>
      <c r="AF50" s="844"/>
      <c r="AG50" s="859">
        <v>13325</v>
      </c>
      <c r="AH50" s="849"/>
    </row>
    <row r="51" spans="1:34" ht="18" customHeight="1">
      <c r="A51" s="849" t="s">
        <v>2076</v>
      </c>
      <c r="B51" s="844" t="s">
        <v>6</v>
      </c>
      <c r="C51" s="850">
        <v>0</v>
      </c>
      <c r="D51" s="844" t="s">
        <v>6</v>
      </c>
      <c r="E51" s="850">
        <v>0</v>
      </c>
      <c r="F51" s="844" t="s">
        <v>6</v>
      </c>
      <c r="G51" s="850">
        <v>0</v>
      </c>
      <c r="H51" s="844" t="s">
        <v>6</v>
      </c>
      <c r="I51" s="850">
        <v>0</v>
      </c>
      <c r="J51" s="844" t="s">
        <v>6</v>
      </c>
      <c r="K51" s="850">
        <v>0</v>
      </c>
      <c r="L51" s="844"/>
      <c r="M51" s="850">
        <v>60503</v>
      </c>
      <c r="N51" s="844"/>
      <c r="O51" s="850">
        <v>0</v>
      </c>
      <c r="P51" s="844"/>
      <c r="Q51" s="850">
        <v>0</v>
      </c>
      <c r="R51" s="844"/>
      <c r="S51" s="850">
        <v>0</v>
      </c>
      <c r="T51" s="844"/>
      <c r="U51" s="850">
        <f t="shared" si="0"/>
        <v>60503</v>
      </c>
      <c r="V51" s="844"/>
      <c r="W51" s="850">
        <v>1678</v>
      </c>
      <c r="X51" s="844"/>
      <c r="Y51" s="850">
        <v>497</v>
      </c>
      <c r="Z51" s="849"/>
      <c r="AA51" s="850">
        <v>967</v>
      </c>
      <c r="AB51" s="844"/>
      <c r="AC51" s="850">
        <v>0</v>
      </c>
      <c r="AD51" s="844"/>
      <c r="AE51" s="859">
        <f t="shared" si="1"/>
        <v>63645</v>
      </c>
      <c r="AF51" s="844"/>
      <c r="AG51" s="859">
        <v>60111</v>
      </c>
      <c r="AH51" s="854"/>
    </row>
    <row r="52" spans="1:34" ht="18" customHeight="1">
      <c r="A52" s="849" t="s">
        <v>787</v>
      </c>
      <c r="B52" s="849" t="s">
        <v>6</v>
      </c>
      <c r="C52" s="850">
        <v>0</v>
      </c>
      <c r="D52" s="849"/>
      <c r="E52" s="850">
        <v>0</v>
      </c>
      <c r="F52" s="849"/>
      <c r="G52" s="850">
        <v>0</v>
      </c>
      <c r="H52" s="849"/>
      <c r="I52" s="850">
        <v>0</v>
      </c>
      <c r="J52" s="849"/>
      <c r="K52" s="850">
        <v>0</v>
      </c>
      <c r="L52" s="849"/>
      <c r="M52" s="850">
        <v>0</v>
      </c>
      <c r="N52" s="849"/>
      <c r="O52" s="850">
        <v>0</v>
      </c>
      <c r="P52" s="849"/>
      <c r="Q52" s="850">
        <v>0</v>
      </c>
      <c r="R52" s="849"/>
      <c r="S52" s="850">
        <v>0</v>
      </c>
      <c r="T52" s="849"/>
      <c r="U52" s="850">
        <f t="shared" si="0"/>
        <v>0</v>
      </c>
      <c r="V52" s="849"/>
      <c r="W52" s="850">
        <v>0</v>
      </c>
      <c r="X52" s="844"/>
      <c r="Y52" s="850">
        <v>0</v>
      </c>
      <c r="Z52" s="849"/>
      <c r="AA52" s="850">
        <v>0</v>
      </c>
      <c r="AB52" s="897"/>
      <c r="AC52" s="850">
        <v>0</v>
      </c>
      <c r="AD52" s="849"/>
      <c r="AE52" s="859">
        <f t="shared" si="1"/>
        <v>0</v>
      </c>
      <c r="AF52" s="849"/>
      <c r="AG52" s="859">
        <v>490</v>
      </c>
      <c r="AH52" s="849"/>
    </row>
    <row r="53" spans="1:34" ht="18" customHeight="1">
      <c r="A53" s="849" t="s">
        <v>728</v>
      </c>
      <c r="B53" s="849" t="s">
        <v>6</v>
      </c>
      <c r="C53" s="850">
        <v>0</v>
      </c>
      <c r="D53" s="849"/>
      <c r="E53" s="850">
        <v>0</v>
      </c>
      <c r="F53" s="849"/>
      <c r="G53" s="850">
        <v>0</v>
      </c>
      <c r="H53" s="849"/>
      <c r="I53" s="850">
        <v>0</v>
      </c>
      <c r="J53" s="849"/>
      <c r="K53" s="850">
        <v>0</v>
      </c>
      <c r="L53" s="849"/>
      <c r="M53" s="850">
        <v>0</v>
      </c>
      <c r="N53" s="849"/>
      <c r="O53" s="850">
        <v>0</v>
      </c>
      <c r="P53" s="849"/>
      <c r="Q53" s="850">
        <v>0</v>
      </c>
      <c r="R53" s="849"/>
      <c r="S53" s="850">
        <v>0</v>
      </c>
      <c r="T53" s="849"/>
      <c r="U53" s="850">
        <f t="shared" si="0"/>
        <v>0</v>
      </c>
      <c r="V53" s="849"/>
      <c r="W53" s="850">
        <v>0</v>
      </c>
      <c r="X53" s="844"/>
      <c r="Y53" s="850">
        <v>0</v>
      </c>
      <c r="Z53" s="849"/>
      <c r="AA53" s="850">
        <v>0</v>
      </c>
      <c r="AB53" s="897"/>
      <c r="AC53" s="850">
        <v>0</v>
      </c>
      <c r="AD53" s="849"/>
      <c r="AE53" s="859">
        <f t="shared" si="1"/>
        <v>0</v>
      </c>
      <c r="AF53" s="849"/>
      <c r="AG53" s="859">
        <v>0</v>
      </c>
      <c r="AH53" s="849"/>
    </row>
    <row r="54" spans="1:34" ht="18" customHeight="1">
      <c r="A54" s="849" t="s">
        <v>788</v>
      </c>
      <c r="B54" s="849" t="s">
        <v>6</v>
      </c>
      <c r="C54" s="850">
        <v>0</v>
      </c>
      <c r="E54" s="850">
        <v>0</v>
      </c>
      <c r="G54" s="850">
        <v>0</v>
      </c>
      <c r="I54" s="850">
        <v>0</v>
      </c>
      <c r="K54" s="850">
        <v>909429</v>
      </c>
      <c r="M54" s="850">
        <v>0</v>
      </c>
      <c r="O54" s="850">
        <v>0</v>
      </c>
      <c r="Q54" s="850">
        <v>0</v>
      </c>
      <c r="S54" s="850">
        <v>0</v>
      </c>
      <c r="U54" s="850">
        <f t="shared" si="0"/>
        <v>909429</v>
      </c>
      <c r="W54" s="850">
        <v>1072565</v>
      </c>
      <c r="X54" s="844"/>
      <c r="Y54" s="850">
        <v>269930</v>
      </c>
      <c r="Z54" s="849"/>
      <c r="AA54" s="850">
        <v>621496</v>
      </c>
      <c r="AC54" s="850">
        <v>0</v>
      </c>
      <c r="AE54" s="859">
        <f t="shared" si="1"/>
        <v>2873420</v>
      </c>
      <c r="AG54" s="859">
        <v>2880563</v>
      </c>
      <c r="AH54" s="849"/>
    </row>
    <row r="55" spans="1:34" ht="18" customHeight="1">
      <c r="A55" s="849"/>
      <c r="B55" s="849"/>
      <c r="C55" s="850"/>
      <c r="E55" s="850"/>
      <c r="G55" s="850"/>
      <c r="I55" s="850"/>
      <c r="K55" s="850"/>
      <c r="M55" s="850"/>
      <c r="O55" s="850"/>
      <c r="Q55" s="850"/>
      <c r="S55" s="850"/>
      <c r="U55" s="850"/>
      <c r="W55" s="850"/>
      <c r="Y55" s="850"/>
      <c r="AA55" s="850"/>
      <c r="AC55" s="850"/>
      <c r="AE55" s="859"/>
      <c r="AG55" s="859"/>
      <c r="AH55" s="849"/>
    </row>
    <row r="56" spans="1:34" ht="18" customHeight="1">
      <c r="A56" s="533" t="s">
        <v>0</v>
      </c>
      <c r="B56" s="823"/>
      <c r="C56" s="823"/>
      <c r="D56" s="823"/>
      <c r="E56" s="823"/>
      <c r="F56" s="823"/>
      <c r="G56" s="823"/>
      <c r="H56" s="823"/>
      <c r="I56" s="823"/>
      <c r="J56" s="231"/>
      <c r="K56" s="231"/>
      <c r="L56" s="231"/>
      <c r="M56" s="231"/>
      <c r="N56" s="231"/>
      <c r="O56" s="231"/>
      <c r="P56" s="231"/>
      <c r="Q56" s="231"/>
      <c r="R56" s="231"/>
      <c r="S56" s="231"/>
      <c r="T56" s="231"/>
      <c r="U56" s="231"/>
      <c r="V56" s="231"/>
      <c r="W56" s="824"/>
      <c r="X56" s="231"/>
      <c r="Y56" s="824"/>
      <c r="Z56" s="231"/>
      <c r="AA56" s="231"/>
      <c r="AB56" s="231"/>
      <c r="AC56" s="231"/>
      <c r="AD56" s="231"/>
      <c r="AE56" s="231"/>
      <c r="AF56" s="231"/>
      <c r="AG56" s="823"/>
      <c r="AH56" s="849"/>
    </row>
    <row r="57" spans="1:34" ht="18" customHeight="1">
      <c r="A57" s="533" t="s">
        <v>750</v>
      </c>
      <c r="B57" s="823"/>
      <c r="C57" s="823"/>
      <c r="D57" s="823"/>
      <c r="E57" s="823"/>
      <c r="F57" s="823"/>
      <c r="G57" s="823"/>
      <c r="H57" s="823"/>
      <c r="I57" s="823"/>
      <c r="J57" s="231"/>
      <c r="K57" s="231"/>
      <c r="L57" s="231"/>
      <c r="M57" s="231"/>
      <c r="N57" s="231"/>
      <c r="O57" s="231"/>
      <c r="P57" s="231"/>
      <c r="Q57" s="231"/>
      <c r="R57" s="231"/>
      <c r="S57" s="231"/>
      <c r="T57" s="231"/>
      <c r="U57" s="231"/>
      <c r="V57" s="231"/>
      <c r="W57" s="824"/>
      <c r="X57" s="231"/>
      <c r="Y57" s="824"/>
      <c r="Z57" s="231"/>
      <c r="AA57" s="231"/>
      <c r="AB57" s="231"/>
      <c r="AC57" s="231"/>
      <c r="AD57" s="231"/>
      <c r="AE57" s="2032" t="s">
        <v>6</v>
      </c>
      <c r="AF57" s="2032"/>
      <c r="AG57" s="2032"/>
      <c r="AH57" s="849"/>
    </row>
    <row r="58" spans="1:34" ht="18" customHeight="1">
      <c r="A58" s="533" t="s">
        <v>664</v>
      </c>
      <c r="B58" s="823"/>
      <c r="C58" s="823"/>
      <c r="D58" s="823"/>
      <c r="E58" s="823"/>
      <c r="F58" s="823"/>
      <c r="G58" s="823"/>
      <c r="H58" s="823"/>
      <c r="I58" s="823"/>
      <c r="J58" s="231"/>
      <c r="K58" s="231"/>
      <c r="L58" s="231"/>
      <c r="M58" s="231"/>
      <c r="N58" s="231"/>
      <c r="O58" s="231"/>
      <c r="P58" s="231"/>
      <c r="Q58" s="231"/>
      <c r="R58" s="231"/>
      <c r="S58" s="231"/>
      <c r="T58" s="231"/>
      <c r="U58" s="231"/>
      <c r="V58" s="231"/>
      <c r="W58" s="824"/>
      <c r="X58" s="231"/>
      <c r="Y58" s="824"/>
      <c r="Z58" s="231"/>
      <c r="AA58" s="231"/>
      <c r="AB58" s="231"/>
      <c r="AC58" s="231"/>
      <c r="AD58" s="231"/>
      <c r="AE58" s="2380" t="s">
        <v>665</v>
      </c>
      <c r="AF58" s="2381"/>
      <c r="AG58" s="2382"/>
      <c r="AH58" s="849"/>
    </row>
    <row r="59" spans="1:34" ht="18" customHeight="1">
      <c r="A59" s="582" t="s">
        <v>2427</v>
      </c>
      <c r="B59" s="823"/>
      <c r="C59" s="823"/>
      <c r="D59" s="823"/>
      <c r="E59" s="823"/>
      <c r="F59" s="823"/>
      <c r="G59" s="823"/>
      <c r="H59" s="823"/>
      <c r="I59" s="823"/>
      <c r="J59" s="231"/>
      <c r="K59" s="231"/>
      <c r="L59" s="231"/>
      <c r="M59" s="231"/>
      <c r="N59" s="231"/>
      <c r="O59" s="231"/>
      <c r="P59" s="231"/>
      <c r="Q59" s="231"/>
      <c r="R59" s="231"/>
      <c r="S59" s="231"/>
      <c r="T59" s="231"/>
      <c r="U59" s="231"/>
      <c r="V59" s="231"/>
      <c r="W59" s="824"/>
      <c r="X59" s="231"/>
      <c r="Y59" s="824"/>
      <c r="Z59" s="231"/>
      <c r="AA59" s="231"/>
      <c r="AB59" s="231"/>
      <c r="AC59" s="231"/>
      <c r="AD59" s="231"/>
      <c r="AE59" s="231"/>
      <c r="AF59" s="231"/>
      <c r="AG59" s="1635" t="s">
        <v>130</v>
      </c>
      <c r="AH59" s="849"/>
    </row>
    <row r="60" spans="1:34" ht="18" customHeight="1">
      <c r="A60" s="533" t="s">
        <v>752</v>
      </c>
      <c r="B60" s="823"/>
      <c r="C60" s="823"/>
      <c r="D60" s="823"/>
      <c r="E60" s="823"/>
      <c r="F60" s="823"/>
      <c r="G60" s="823"/>
      <c r="H60" s="823"/>
      <c r="I60" s="823"/>
      <c r="J60" s="231"/>
      <c r="K60" s="231"/>
      <c r="L60" s="231"/>
      <c r="M60" s="231"/>
      <c r="N60" s="231"/>
      <c r="O60" s="231"/>
      <c r="P60" s="231"/>
      <c r="Q60" s="231"/>
      <c r="R60" s="231"/>
      <c r="S60" s="231"/>
      <c r="T60" s="231"/>
      <c r="U60" s="231"/>
      <c r="V60" s="231"/>
      <c r="W60" s="824"/>
      <c r="X60" s="231"/>
      <c r="Y60" s="824"/>
      <c r="Z60" s="231"/>
      <c r="AA60" s="231"/>
      <c r="AB60" s="231"/>
      <c r="AC60" s="231"/>
      <c r="AD60" s="231"/>
      <c r="AE60" s="231"/>
      <c r="AF60" s="231"/>
      <c r="AG60" s="231"/>
      <c r="AH60" s="849"/>
    </row>
    <row r="61" spans="1:34" ht="7.5" customHeight="1">
      <c r="A61" s="231" t="s">
        <v>6</v>
      </c>
      <c r="B61" s="231"/>
      <c r="C61" s="231"/>
      <c r="D61" s="231"/>
      <c r="E61" s="231"/>
      <c r="F61" s="231"/>
      <c r="G61" s="231"/>
      <c r="H61" s="231"/>
      <c r="I61" s="231"/>
      <c r="J61" s="231"/>
      <c r="K61" s="231"/>
      <c r="L61" s="231"/>
      <c r="M61" s="231"/>
      <c r="N61" s="231"/>
      <c r="O61" s="231"/>
      <c r="P61" s="231"/>
      <c r="Q61" s="231"/>
      <c r="R61" s="231"/>
      <c r="S61" s="231"/>
      <c r="T61" s="231"/>
      <c r="U61" s="231"/>
      <c r="V61" s="231"/>
      <c r="W61" s="824"/>
      <c r="X61" s="231"/>
      <c r="Y61" s="824"/>
      <c r="Z61" s="231"/>
      <c r="AA61" s="231"/>
      <c r="AB61" s="231"/>
      <c r="AC61" s="231"/>
      <c r="AD61" s="231"/>
      <c r="AE61" s="231"/>
      <c r="AF61" s="231"/>
      <c r="AG61" s="231"/>
      <c r="AH61" s="849"/>
    </row>
    <row r="62" spans="1:34" ht="13.5" customHeight="1">
      <c r="A62" s="826"/>
      <c r="B62" s="826"/>
      <c r="C62" s="827" t="s">
        <v>666</v>
      </c>
      <c r="D62" s="827"/>
      <c r="E62" s="827"/>
      <c r="F62" s="827"/>
      <c r="G62" s="827"/>
      <c r="H62" s="827"/>
      <c r="I62" s="828"/>
      <c r="J62" s="827"/>
      <c r="K62" s="827"/>
      <c r="L62" s="827"/>
      <c r="M62" s="827"/>
      <c r="N62" s="827"/>
      <c r="O62" s="827"/>
      <c r="P62" s="827"/>
      <c r="Q62" s="829"/>
      <c r="R62" s="827"/>
      <c r="S62" s="827"/>
      <c r="T62" s="827"/>
      <c r="U62" s="827"/>
      <c r="V62" s="826"/>
      <c r="W62" s="2378" t="s">
        <v>667</v>
      </c>
      <c r="X62" s="2379"/>
      <c r="Y62" s="2379"/>
      <c r="Z62" s="830"/>
      <c r="AA62" s="533"/>
      <c r="AB62" s="533"/>
      <c r="AC62" s="533"/>
      <c r="AD62" s="826"/>
      <c r="AE62" s="829" t="s">
        <v>271</v>
      </c>
      <c r="AF62" s="829"/>
      <c r="AG62" s="829"/>
      <c r="AH62" s="849"/>
    </row>
    <row r="63" spans="1:34" ht="13.5" customHeight="1">
      <c r="A63" s="823"/>
      <c r="B63" s="823"/>
      <c r="C63" s="831" t="s">
        <v>6</v>
      </c>
      <c r="D63" s="831" t="s">
        <v>6</v>
      </c>
      <c r="E63" s="831"/>
      <c r="F63" s="831" t="s">
        <v>6</v>
      </c>
      <c r="G63" s="831" t="s">
        <v>6</v>
      </c>
      <c r="H63" s="831"/>
      <c r="I63" s="831" t="s">
        <v>6</v>
      </c>
      <c r="J63" s="831" t="s">
        <v>6</v>
      </c>
      <c r="K63" s="831" t="s">
        <v>6</v>
      </c>
      <c r="L63" s="831" t="s">
        <v>6</v>
      </c>
      <c r="M63" s="831" t="s">
        <v>6</v>
      </c>
      <c r="N63" s="831" t="s">
        <v>6</v>
      </c>
      <c r="O63" s="831" t="s">
        <v>6</v>
      </c>
      <c r="P63" s="831" t="s">
        <v>6</v>
      </c>
      <c r="Q63" s="2033" t="s">
        <v>6</v>
      </c>
      <c r="R63" s="831"/>
      <c r="S63" s="831" t="s">
        <v>6</v>
      </c>
      <c r="T63" s="831"/>
      <c r="U63" s="831" t="s">
        <v>6</v>
      </c>
      <c r="V63" s="823"/>
      <c r="W63" s="833" t="s">
        <v>6</v>
      </c>
      <c r="X63" s="831" t="s">
        <v>6</v>
      </c>
      <c r="Y63" s="833" t="s">
        <v>6</v>
      </c>
      <c r="Z63" s="834" t="s">
        <v>6</v>
      </c>
      <c r="AA63" s="823" t="s">
        <v>6</v>
      </c>
      <c r="AB63" s="823"/>
      <c r="AC63" s="823"/>
      <c r="AD63" s="823"/>
      <c r="AE63" s="823"/>
      <c r="AF63" s="823"/>
      <c r="AG63" s="823"/>
      <c r="AH63" s="849"/>
    </row>
    <row r="64" spans="1:34" ht="13.5" customHeight="1">
      <c r="A64" s="826"/>
      <c r="B64" s="826"/>
      <c r="C64" s="826"/>
      <c r="D64" s="826"/>
      <c r="E64" s="884" t="s">
        <v>668</v>
      </c>
      <c r="F64" s="826"/>
      <c r="G64" s="826"/>
      <c r="H64" s="826"/>
      <c r="I64" s="826"/>
      <c r="J64" s="826"/>
      <c r="K64" s="826"/>
      <c r="L64" s="826"/>
      <c r="M64" s="826" t="s">
        <v>6</v>
      </c>
      <c r="N64" s="826"/>
      <c r="O64" s="826"/>
      <c r="P64" s="826"/>
      <c r="Q64" s="2033" t="s">
        <v>6</v>
      </c>
      <c r="R64" s="826"/>
      <c r="S64" s="826"/>
      <c r="T64" s="826"/>
      <c r="U64" s="826"/>
      <c r="V64" s="826"/>
      <c r="W64" s="835"/>
      <c r="X64" s="826"/>
      <c r="Y64" s="835"/>
      <c r="Z64" s="826"/>
      <c r="AA64" s="2033" t="s">
        <v>669</v>
      </c>
      <c r="AB64" s="2033"/>
      <c r="AC64" s="2033"/>
      <c r="AD64" s="826"/>
      <c r="AE64" s="836"/>
      <c r="AF64" s="836"/>
      <c r="AG64" s="836"/>
      <c r="AH64" s="849"/>
    </row>
    <row r="65" spans="1:34" ht="13.5" customHeight="1">
      <c r="A65" s="826"/>
      <c r="B65" s="826"/>
      <c r="C65" s="884" t="s">
        <v>6</v>
      </c>
      <c r="D65" s="887"/>
      <c r="E65" s="884" t="s">
        <v>670</v>
      </c>
      <c r="F65" s="887"/>
      <c r="G65" s="884" t="s">
        <v>671</v>
      </c>
      <c r="H65" s="887"/>
      <c r="I65" s="884" t="s">
        <v>6</v>
      </c>
      <c r="J65" s="887"/>
      <c r="K65" s="884" t="s">
        <v>672</v>
      </c>
      <c r="L65" s="887"/>
      <c r="M65" s="884" t="s">
        <v>673</v>
      </c>
      <c r="N65" s="887"/>
      <c r="O65" s="884" t="s">
        <v>673</v>
      </c>
      <c r="P65" s="887"/>
      <c r="Q65" s="884" t="s">
        <v>674</v>
      </c>
      <c r="R65" s="887"/>
      <c r="S65" s="884" t="s">
        <v>6</v>
      </c>
      <c r="T65" s="826"/>
      <c r="U65" s="2033" t="s">
        <v>675</v>
      </c>
      <c r="V65" s="826"/>
      <c r="W65" s="2033" t="s">
        <v>676</v>
      </c>
      <c r="X65" s="826"/>
      <c r="Y65" s="2033" t="s">
        <v>677</v>
      </c>
      <c r="Z65" s="826"/>
      <c r="AA65" s="2033" t="s">
        <v>678</v>
      </c>
      <c r="AB65" s="2033"/>
      <c r="AC65" s="2033" t="s">
        <v>753</v>
      </c>
      <c r="AD65" s="826"/>
      <c r="AE65" s="830" t="s">
        <v>6</v>
      </c>
      <c r="AF65" s="830"/>
      <c r="AG65" s="830" t="s">
        <v>6</v>
      </c>
      <c r="AH65" s="849"/>
    </row>
    <row r="66" spans="1:34" ht="13.5" customHeight="1">
      <c r="A66" s="1631" t="s">
        <v>679</v>
      </c>
      <c r="B66" s="826"/>
      <c r="C66" s="1292" t="s">
        <v>503</v>
      </c>
      <c r="D66" s="887"/>
      <c r="E66" s="888" t="s">
        <v>680</v>
      </c>
      <c r="F66" s="887"/>
      <c r="G66" s="888" t="s">
        <v>754</v>
      </c>
      <c r="H66" s="887"/>
      <c r="I66" s="1292" t="s">
        <v>681</v>
      </c>
      <c r="J66" s="887"/>
      <c r="K66" s="1293" t="s">
        <v>682</v>
      </c>
      <c r="L66" s="887"/>
      <c r="M66" s="1292" t="s">
        <v>755</v>
      </c>
      <c r="N66" s="887"/>
      <c r="O66" s="1292" t="s">
        <v>683</v>
      </c>
      <c r="P66" s="887"/>
      <c r="Q66" s="888" t="s">
        <v>684</v>
      </c>
      <c r="R66" s="887"/>
      <c r="S66" s="888" t="s">
        <v>504</v>
      </c>
      <c r="T66" s="826"/>
      <c r="U66" s="1631" t="s">
        <v>685</v>
      </c>
      <c r="V66" s="826"/>
      <c r="W66" s="1631" t="s">
        <v>686</v>
      </c>
      <c r="X66" s="826"/>
      <c r="Y66" s="1631" t="s">
        <v>686</v>
      </c>
      <c r="Z66" s="826"/>
      <c r="AA66" s="1631" t="s">
        <v>687</v>
      </c>
      <c r="AB66" s="839"/>
      <c r="AC66" s="1631" t="s">
        <v>756</v>
      </c>
      <c r="AD66" s="826"/>
      <c r="AE66" s="1637" t="s">
        <v>2440</v>
      </c>
      <c r="AF66" s="839"/>
      <c r="AG66" s="1637" t="s">
        <v>2343</v>
      </c>
      <c r="AH66" s="849"/>
    </row>
    <row r="67" spans="1:34" ht="6" customHeight="1">
      <c r="A67" s="849"/>
      <c r="B67" s="849"/>
      <c r="C67" s="850"/>
      <c r="E67" s="850"/>
      <c r="G67" s="850"/>
      <c r="I67" s="850"/>
      <c r="K67" s="850"/>
      <c r="M67" s="850"/>
      <c r="O67" s="850"/>
      <c r="Q67" s="850"/>
      <c r="S67" s="850"/>
      <c r="U67" s="850"/>
      <c r="W67" s="850"/>
      <c r="Y67" s="850"/>
      <c r="AA67" s="850"/>
      <c r="AC67" s="850"/>
      <c r="AE67" s="859"/>
      <c r="AG67" s="859"/>
      <c r="AH67" s="849"/>
    </row>
    <row r="68" spans="1:34" ht="18" customHeight="1">
      <c r="A68" s="849" t="s">
        <v>789</v>
      </c>
      <c r="B68" s="849" t="str">
        <f>B18</f>
        <v xml:space="preserve"> </v>
      </c>
      <c r="C68" s="845">
        <v>0</v>
      </c>
      <c r="D68" s="858"/>
      <c r="E68" s="845">
        <f>3665</f>
        <v>3665</v>
      </c>
      <c r="F68" s="858"/>
      <c r="G68" s="845">
        <v>0</v>
      </c>
      <c r="H68" s="858"/>
      <c r="I68" s="845">
        <v>0</v>
      </c>
      <c r="J68" s="858"/>
      <c r="K68" s="845">
        <v>0</v>
      </c>
      <c r="L68" s="858"/>
      <c r="M68" s="845">
        <v>0</v>
      </c>
      <c r="N68" s="858"/>
      <c r="O68" s="845">
        <v>0</v>
      </c>
      <c r="P68" s="858"/>
      <c r="Q68" s="845">
        <v>0</v>
      </c>
      <c r="R68" s="858"/>
      <c r="S68" s="845">
        <v>0</v>
      </c>
      <c r="T68" s="858"/>
      <c r="U68" s="845">
        <f t="shared" si="0"/>
        <v>3665</v>
      </c>
      <c r="V68" s="858"/>
      <c r="W68" s="845">
        <v>32020</v>
      </c>
      <c r="X68" s="858"/>
      <c r="Y68" s="845">
        <v>38239</v>
      </c>
      <c r="Z68" s="858"/>
      <c r="AA68" s="845">
        <v>2973</v>
      </c>
      <c r="AB68" s="845"/>
      <c r="AC68" s="845">
        <v>2544</v>
      </c>
      <c r="AD68" s="858"/>
      <c r="AE68" s="858">
        <f>ROUND(SUM(U68:AD68),1)</f>
        <v>79441</v>
      </c>
      <c r="AF68" s="858"/>
      <c r="AG68" s="858">
        <v>80121</v>
      </c>
      <c r="AH68" s="849"/>
    </row>
    <row r="69" spans="1:34" ht="18" customHeight="1">
      <c r="A69" s="849" t="s">
        <v>790</v>
      </c>
      <c r="B69" s="849" t="s">
        <v>6</v>
      </c>
      <c r="C69" s="850">
        <v>0</v>
      </c>
      <c r="D69" s="849"/>
      <c r="E69" s="850">
        <v>0</v>
      </c>
      <c r="F69" s="849"/>
      <c r="G69" s="850">
        <v>0</v>
      </c>
      <c r="H69" s="849"/>
      <c r="I69" s="850">
        <v>0</v>
      </c>
      <c r="J69" s="849"/>
      <c r="K69" s="850">
        <v>0</v>
      </c>
      <c r="L69" s="849"/>
      <c r="M69" s="850">
        <v>0</v>
      </c>
      <c r="N69" s="849"/>
      <c r="O69" s="850">
        <v>0</v>
      </c>
      <c r="P69" s="849"/>
      <c r="Q69" s="850">
        <v>0</v>
      </c>
      <c r="R69" s="849"/>
      <c r="S69" s="850">
        <v>0</v>
      </c>
      <c r="T69" s="849"/>
      <c r="U69" s="850">
        <f t="shared" si="0"/>
        <v>0</v>
      </c>
      <c r="V69" s="849"/>
      <c r="W69" s="850">
        <v>0</v>
      </c>
      <c r="X69" s="844"/>
      <c r="Y69" s="850">
        <v>0</v>
      </c>
      <c r="Z69" s="849"/>
      <c r="AA69" s="850">
        <v>0</v>
      </c>
      <c r="AB69" s="870"/>
      <c r="AC69" s="850">
        <v>0</v>
      </c>
      <c r="AD69" s="849"/>
      <c r="AE69" s="859">
        <f>ROUND(SUM(U69:AD69),1)</f>
        <v>0</v>
      </c>
      <c r="AF69" s="849"/>
      <c r="AG69" s="856">
        <v>0</v>
      </c>
      <c r="AH69" s="849"/>
    </row>
    <row r="70" spans="1:34" ht="18" customHeight="1">
      <c r="A70" s="849" t="s">
        <v>791</v>
      </c>
      <c r="B70" s="849" t="s">
        <v>6</v>
      </c>
      <c r="C70" s="850">
        <v>0</v>
      </c>
      <c r="D70" s="849"/>
      <c r="E70" s="850">
        <v>0</v>
      </c>
      <c r="F70" s="849"/>
      <c r="G70" s="850">
        <v>0</v>
      </c>
      <c r="H70" s="849"/>
      <c r="I70" s="850">
        <v>0</v>
      </c>
      <c r="J70" s="849"/>
      <c r="K70" s="850">
        <v>0</v>
      </c>
      <c r="L70" s="849"/>
      <c r="M70" s="850">
        <v>0</v>
      </c>
      <c r="N70" s="849"/>
      <c r="O70" s="850">
        <v>0</v>
      </c>
      <c r="P70" s="849"/>
      <c r="Q70" s="850">
        <v>0</v>
      </c>
      <c r="R70" s="849"/>
      <c r="S70" s="850">
        <v>0</v>
      </c>
      <c r="T70" s="849"/>
      <c r="U70" s="850">
        <f t="shared" si="0"/>
        <v>0</v>
      </c>
      <c r="V70" s="849"/>
      <c r="W70" s="850">
        <v>0</v>
      </c>
      <c r="X70" s="844"/>
      <c r="Y70" s="850">
        <v>494</v>
      </c>
      <c r="Z70" s="849"/>
      <c r="AA70" s="850">
        <v>0</v>
      </c>
      <c r="AB70" s="870"/>
      <c r="AC70" s="850">
        <v>0</v>
      </c>
      <c r="AD70" s="849"/>
      <c r="AE70" s="859">
        <f t="shared" ref="AE70:AE87" si="2">ROUND(SUM(U70:AD70),1)</f>
        <v>494</v>
      </c>
      <c r="AF70" s="849"/>
      <c r="AG70" s="859">
        <v>722</v>
      </c>
      <c r="AH70" s="849"/>
    </row>
    <row r="71" spans="1:34" ht="18" customHeight="1">
      <c r="A71" s="849" t="s">
        <v>733</v>
      </c>
      <c r="B71" s="849" t="s">
        <v>6</v>
      </c>
      <c r="C71" s="850">
        <v>0</v>
      </c>
      <c r="D71" s="849"/>
      <c r="E71" s="850">
        <v>0</v>
      </c>
      <c r="F71" s="849"/>
      <c r="G71" s="850">
        <v>0</v>
      </c>
      <c r="H71" s="849"/>
      <c r="I71" s="850">
        <v>0</v>
      </c>
      <c r="J71" s="849"/>
      <c r="K71" s="850">
        <f>786-1</f>
        <v>785</v>
      </c>
      <c r="L71" s="849"/>
      <c r="M71" s="850">
        <v>0</v>
      </c>
      <c r="N71" s="849"/>
      <c r="O71" s="850">
        <v>0</v>
      </c>
      <c r="P71" s="849"/>
      <c r="Q71" s="850">
        <v>0</v>
      </c>
      <c r="R71" s="849"/>
      <c r="S71" s="850">
        <v>0</v>
      </c>
      <c r="T71" s="849"/>
      <c r="U71" s="850">
        <f t="shared" si="0"/>
        <v>785</v>
      </c>
      <c r="V71" s="849"/>
      <c r="W71" s="850">
        <v>0</v>
      </c>
      <c r="X71" s="844"/>
      <c r="Y71" s="850">
        <v>946</v>
      </c>
      <c r="Z71" s="849"/>
      <c r="AA71" s="850">
        <v>121</v>
      </c>
      <c r="AB71" s="870"/>
      <c r="AC71" s="850">
        <v>0</v>
      </c>
      <c r="AD71" s="849"/>
      <c r="AE71" s="859">
        <f t="shared" si="2"/>
        <v>1852</v>
      </c>
      <c r="AF71" s="849"/>
      <c r="AG71" s="859">
        <v>2107</v>
      </c>
      <c r="AH71" s="849"/>
    </row>
    <row r="72" spans="1:34" ht="18" customHeight="1">
      <c r="A72" s="849" t="s">
        <v>792</v>
      </c>
      <c r="B72" s="844" t="s">
        <v>12</v>
      </c>
      <c r="C72" s="850">
        <v>0</v>
      </c>
      <c r="E72" s="850">
        <v>0</v>
      </c>
      <c r="G72" s="850">
        <v>0</v>
      </c>
      <c r="I72" s="850">
        <v>0</v>
      </c>
      <c r="K72" s="850">
        <v>0</v>
      </c>
      <c r="M72" s="850">
        <v>0</v>
      </c>
      <c r="O72" s="850">
        <v>0</v>
      </c>
      <c r="Q72" s="850">
        <v>0</v>
      </c>
      <c r="S72" s="850">
        <v>0</v>
      </c>
      <c r="U72" s="850">
        <f t="shared" si="0"/>
        <v>0</v>
      </c>
      <c r="W72" s="850">
        <v>12549</v>
      </c>
      <c r="X72" s="844"/>
      <c r="Y72" s="850">
        <f>3424+12566</f>
        <v>15990</v>
      </c>
      <c r="Z72" s="849"/>
      <c r="AA72" s="850">
        <v>1782</v>
      </c>
      <c r="AB72" s="870"/>
      <c r="AC72" s="850">
        <v>0</v>
      </c>
      <c r="AE72" s="859">
        <f t="shared" si="2"/>
        <v>30321</v>
      </c>
      <c r="AG72" s="859">
        <v>27108</v>
      </c>
      <c r="AH72" s="849"/>
    </row>
    <row r="73" spans="1:34" ht="18" customHeight="1">
      <c r="A73" s="849" t="s">
        <v>793</v>
      </c>
      <c r="B73" s="849" t="s">
        <v>6</v>
      </c>
      <c r="C73" s="850">
        <v>0</v>
      </c>
      <c r="D73" s="849"/>
      <c r="E73" s="850">
        <v>0</v>
      </c>
      <c r="F73" s="849"/>
      <c r="G73" s="850">
        <v>0</v>
      </c>
      <c r="H73" s="849"/>
      <c r="I73" s="850">
        <v>0</v>
      </c>
      <c r="J73" s="849"/>
      <c r="K73" s="850">
        <v>0</v>
      </c>
      <c r="L73" s="849"/>
      <c r="M73" s="850">
        <v>22547</v>
      </c>
      <c r="N73" s="849"/>
      <c r="O73" s="850">
        <v>0</v>
      </c>
      <c r="P73" s="849"/>
      <c r="Q73" s="850">
        <v>0</v>
      </c>
      <c r="R73" s="849"/>
      <c r="S73" s="850">
        <v>0</v>
      </c>
      <c r="T73" s="849"/>
      <c r="U73" s="850">
        <f t="shared" si="0"/>
        <v>22547</v>
      </c>
      <c r="V73" s="849"/>
      <c r="W73" s="850">
        <v>3030</v>
      </c>
      <c r="X73" s="844"/>
      <c r="Y73" s="850">
        <v>476</v>
      </c>
      <c r="Z73" s="849"/>
      <c r="AA73" s="850">
        <v>1515</v>
      </c>
      <c r="AB73" s="870"/>
      <c r="AC73" s="850">
        <v>0</v>
      </c>
      <c r="AD73" s="849"/>
      <c r="AE73" s="859">
        <f t="shared" si="2"/>
        <v>27568</v>
      </c>
      <c r="AF73" s="849"/>
      <c r="AG73" s="859">
        <v>22460</v>
      </c>
      <c r="AH73" s="849"/>
    </row>
    <row r="74" spans="1:34" ht="18" customHeight="1">
      <c r="A74" s="849" t="s">
        <v>794</v>
      </c>
      <c r="B74" s="849" t="s">
        <v>6</v>
      </c>
      <c r="C74" s="850">
        <v>0</v>
      </c>
      <c r="D74" s="849"/>
      <c r="E74" s="850">
        <v>0</v>
      </c>
      <c r="F74" s="849"/>
      <c r="G74" s="850">
        <v>0</v>
      </c>
      <c r="H74" s="849"/>
      <c r="I74" s="850">
        <v>0</v>
      </c>
      <c r="J74" s="849"/>
      <c r="K74" s="850">
        <v>0</v>
      </c>
      <c r="L74" s="849"/>
      <c r="M74" s="850">
        <v>0</v>
      </c>
      <c r="N74" s="849"/>
      <c r="O74" s="850">
        <v>0</v>
      </c>
      <c r="P74" s="849"/>
      <c r="Q74" s="850">
        <v>0</v>
      </c>
      <c r="R74" s="849"/>
      <c r="S74" s="850">
        <v>0</v>
      </c>
      <c r="T74" s="849"/>
      <c r="U74" s="850">
        <f t="shared" si="0"/>
        <v>0</v>
      </c>
      <c r="V74" s="849"/>
      <c r="W74" s="850">
        <v>0</v>
      </c>
      <c r="X74" s="844"/>
      <c r="Y74" s="850">
        <v>0</v>
      </c>
      <c r="Z74" s="849"/>
      <c r="AA74" s="850">
        <v>0</v>
      </c>
      <c r="AB74" s="870"/>
      <c r="AC74" s="850">
        <v>0</v>
      </c>
      <c r="AD74" s="849"/>
      <c r="AE74" s="859">
        <f t="shared" si="2"/>
        <v>0</v>
      </c>
      <c r="AF74" s="849"/>
      <c r="AG74" s="859">
        <v>0</v>
      </c>
      <c r="AH74" s="849"/>
    </row>
    <row r="75" spans="1:34" ht="18" customHeight="1">
      <c r="A75" s="849" t="s">
        <v>737</v>
      </c>
      <c r="B75" s="849" t="s">
        <v>6</v>
      </c>
      <c r="C75" s="850"/>
      <c r="D75" s="849"/>
      <c r="E75" s="850"/>
      <c r="F75" s="849"/>
      <c r="G75" s="850"/>
      <c r="H75" s="849"/>
      <c r="I75" s="850"/>
      <c r="J75" s="849"/>
      <c r="K75" s="850"/>
      <c r="L75" s="849"/>
      <c r="M75" s="850"/>
      <c r="N75" s="849"/>
      <c r="O75" s="850"/>
      <c r="P75" s="849"/>
      <c r="Q75" s="850"/>
      <c r="R75" s="849"/>
      <c r="S75" s="850"/>
      <c r="T75" s="849"/>
      <c r="U75" s="850"/>
      <c r="V75" s="849"/>
      <c r="W75" s="850">
        <v>0</v>
      </c>
      <c r="X75" s="844"/>
      <c r="Y75" s="850">
        <v>0</v>
      </c>
      <c r="Z75" s="849"/>
      <c r="AA75" s="850">
        <v>0</v>
      </c>
      <c r="AB75" s="870"/>
      <c r="AC75" s="850">
        <v>0</v>
      </c>
      <c r="AD75" s="849"/>
      <c r="AE75" s="859"/>
      <c r="AF75" s="849"/>
      <c r="AG75" s="850"/>
      <c r="AH75" s="849"/>
    </row>
    <row r="76" spans="1:34" ht="18" customHeight="1">
      <c r="A76" s="849" t="s">
        <v>795</v>
      </c>
      <c r="B76" s="849" t="s">
        <v>6</v>
      </c>
      <c r="C76" s="850">
        <v>0</v>
      </c>
      <c r="D76" s="849"/>
      <c r="E76" s="850">
        <v>0</v>
      </c>
      <c r="F76" s="849"/>
      <c r="G76" s="850">
        <v>0</v>
      </c>
      <c r="H76" s="849"/>
      <c r="I76" s="850">
        <v>0</v>
      </c>
      <c r="J76" s="849"/>
      <c r="K76" s="850">
        <v>0</v>
      </c>
      <c r="L76" s="849"/>
      <c r="M76" s="850">
        <v>0</v>
      </c>
      <c r="N76" s="849"/>
      <c r="O76" s="850">
        <v>0</v>
      </c>
      <c r="P76" s="849"/>
      <c r="Q76" s="850">
        <v>0</v>
      </c>
      <c r="R76" s="849"/>
      <c r="S76" s="850">
        <v>0</v>
      </c>
      <c r="T76" s="849"/>
      <c r="U76" s="850">
        <f t="shared" si="0"/>
        <v>0</v>
      </c>
      <c r="V76" s="849"/>
      <c r="W76" s="850">
        <v>0</v>
      </c>
      <c r="X76" s="844"/>
      <c r="Y76" s="850">
        <v>139</v>
      </c>
      <c r="Z76" s="849"/>
      <c r="AA76" s="850">
        <v>0</v>
      </c>
      <c r="AB76" s="870"/>
      <c r="AC76" s="850">
        <v>0</v>
      </c>
      <c r="AD76" s="849"/>
      <c r="AE76" s="859">
        <f t="shared" si="2"/>
        <v>139</v>
      </c>
      <c r="AF76" s="849"/>
      <c r="AG76" s="859">
        <v>3907</v>
      </c>
      <c r="AH76" s="849"/>
    </row>
    <row r="77" spans="1:34" ht="18" customHeight="1">
      <c r="A77" s="849" t="s">
        <v>796</v>
      </c>
      <c r="B77" s="849" t="s">
        <v>6</v>
      </c>
      <c r="C77" s="850">
        <v>0</v>
      </c>
      <c r="D77" s="849"/>
      <c r="E77" s="850">
        <v>0</v>
      </c>
      <c r="F77" s="849"/>
      <c r="G77" s="850">
        <v>0</v>
      </c>
      <c r="H77" s="849"/>
      <c r="I77" s="850">
        <v>0</v>
      </c>
      <c r="J77" s="849"/>
      <c r="K77" s="850">
        <v>0</v>
      </c>
      <c r="L77" s="849"/>
      <c r="M77" s="850">
        <v>0</v>
      </c>
      <c r="N77" s="849"/>
      <c r="O77" s="850">
        <v>0</v>
      </c>
      <c r="P77" s="849"/>
      <c r="Q77" s="850">
        <v>0</v>
      </c>
      <c r="R77" s="849"/>
      <c r="S77" s="850">
        <v>0</v>
      </c>
      <c r="T77" s="849"/>
      <c r="U77" s="850">
        <f t="shared" si="0"/>
        <v>0</v>
      </c>
      <c r="V77" s="849"/>
      <c r="W77" s="850">
        <v>0</v>
      </c>
      <c r="X77" s="844"/>
      <c r="Y77" s="850">
        <v>0</v>
      </c>
      <c r="Z77" s="849"/>
      <c r="AA77" s="850">
        <v>0</v>
      </c>
      <c r="AB77" s="870"/>
      <c r="AC77" s="850">
        <v>0</v>
      </c>
      <c r="AD77" s="849"/>
      <c r="AE77" s="859">
        <f t="shared" si="2"/>
        <v>0</v>
      </c>
      <c r="AF77" s="849"/>
      <c r="AG77" s="856">
        <v>0</v>
      </c>
      <c r="AH77" s="849"/>
    </row>
    <row r="78" spans="1:34" ht="18" customHeight="1">
      <c r="A78" s="849" t="s">
        <v>797</v>
      </c>
      <c r="B78" s="849" t="s">
        <v>6</v>
      </c>
      <c r="C78" s="850">
        <v>0</v>
      </c>
      <c r="D78" s="849"/>
      <c r="E78" s="850">
        <v>0</v>
      </c>
      <c r="F78" s="849"/>
      <c r="G78" s="850">
        <v>0</v>
      </c>
      <c r="H78" s="849"/>
      <c r="I78" s="850">
        <v>0</v>
      </c>
      <c r="J78" s="849"/>
      <c r="K78" s="850">
        <v>0</v>
      </c>
      <c r="L78" s="849"/>
      <c r="M78" s="850">
        <v>0</v>
      </c>
      <c r="N78" s="849"/>
      <c r="O78" s="850">
        <v>0</v>
      </c>
      <c r="P78" s="849"/>
      <c r="Q78" s="850">
        <v>0</v>
      </c>
      <c r="R78" s="849"/>
      <c r="S78" s="850">
        <v>0</v>
      </c>
      <c r="T78" s="849"/>
      <c r="U78" s="850">
        <f t="shared" si="0"/>
        <v>0</v>
      </c>
      <c r="V78" s="849"/>
      <c r="W78" s="850">
        <v>0</v>
      </c>
      <c r="X78" s="844"/>
      <c r="Y78" s="850">
        <v>0</v>
      </c>
      <c r="Z78" s="849"/>
      <c r="AA78" s="850">
        <v>0</v>
      </c>
      <c r="AB78" s="870"/>
      <c r="AC78" s="850">
        <v>0</v>
      </c>
      <c r="AD78" s="849"/>
      <c r="AE78" s="859">
        <f t="shared" si="2"/>
        <v>0</v>
      </c>
      <c r="AF78" s="849"/>
      <c r="AG78" s="856">
        <v>100</v>
      </c>
      <c r="AH78" s="849"/>
    </row>
    <row r="79" spans="1:34" ht="18" customHeight="1">
      <c r="A79" s="849" t="s">
        <v>798</v>
      </c>
      <c r="B79" s="849" t="s">
        <v>6</v>
      </c>
      <c r="C79" s="850">
        <v>0</v>
      </c>
      <c r="D79" s="849"/>
      <c r="E79" s="850">
        <v>0</v>
      </c>
      <c r="F79" s="849"/>
      <c r="G79" s="850">
        <v>0</v>
      </c>
      <c r="H79" s="849"/>
      <c r="I79" s="850">
        <v>0</v>
      </c>
      <c r="J79" s="849"/>
      <c r="K79" s="850">
        <v>0</v>
      </c>
      <c r="L79" s="849"/>
      <c r="M79" s="850">
        <v>0</v>
      </c>
      <c r="N79" s="849"/>
      <c r="O79" s="850">
        <v>0</v>
      </c>
      <c r="P79" s="849"/>
      <c r="Q79" s="850">
        <v>250</v>
      </c>
      <c r="R79" s="849"/>
      <c r="S79" s="850">
        <v>0</v>
      </c>
      <c r="T79" s="849"/>
      <c r="U79" s="850">
        <f t="shared" si="0"/>
        <v>250</v>
      </c>
      <c r="V79" s="849"/>
      <c r="W79" s="850">
        <v>0</v>
      </c>
      <c r="X79" s="844"/>
      <c r="Y79" s="850">
        <v>0</v>
      </c>
      <c r="Z79" s="849"/>
      <c r="AA79" s="850">
        <v>0</v>
      </c>
      <c r="AB79" s="870"/>
      <c r="AC79" s="850">
        <v>0</v>
      </c>
      <c r="AD79" s="849"/>
      <c r="AE79" s="859">
        <f t="shared" si="2"/>
        <v>250</v>
      </c>
      <c r="AF79" s="849"/>
      <c r="AG79" s="859">
        <v>17190</v>
      </c>
      <c r="AH79" s="849"/>
    </row>
    <row r="80" spans="1:34" ht="18" customHeight="1">
      <c r="A80" s="849" t="s">
        <v>799</v>
      </c>
      <c r="B80" s="849" t="s">
        <v>6</v>
      </c>
      <c r="C80" s="850">
        <v>0</v>
      </c>
      <c r="D80" s="849"/>
      <c r="E80" s="850">
        <v>0</v>
      </c>
      <c r="F80" s="849"/>
      <c r="G80" s="850">
        <v>0</v>
      </c>
      <c r="H80" s="849"/>
      <c r="I80" s="850">
        <v>0</v>
      </c>
      <c r="J80" s="849"/>
      <c r="K80" s="850">
        <v>0</v>
      </c>
      <c r="L80" s="849"/>
      <c r="M80" s="850">
        <v>0</v>
      </c>
      <c r="N80" s="849"/>
      <c r="O80" s="850">
        <v>0</v>
      </c>
      <c r="P80" s="849"/>
      <c r="Q80" s="850">
        <v>0</v>
      </c>
      <c r="R80" s="849"/>
      <c r="S80" s="850">
        <v>0</v>
      </c>
      <c r="T80" s="849"/>
      <c r="U80" s="850">
        <f t="shared" si="0"/>
        <v>0</v>
      </c>
      <c r="V80" s="849"/>
      <c r="W80" s="850">
        <v>0</v>
      </c>
      <c r="X80" s="844"/>
      <c r="Y80" s="850">
        <v>12</v>
      </c>
      <c r="Z80" s="849"/>
      <c r="AA80" s="850">
        <v>0</v>
      </c>
      <c r="AB80" s="870"/>
      <c r="AC80" s="850">
        <v>0</v>
      </c>
      <c r="AD80" s="849"/>
      <c r="AE80" s="859">
        <f t="shared" si="2"/>
        <v>12</v>
      </c>
      <c r="AF80" s="849"/>
      <c r="AG80" s="859">
        <v>33</v>
      </c>
      <c r="AH80" s="849"/>
    </row>
    <row r="81" spans="1:34" ht="18" customHeight="1">
      <c r="A81" s="849" t="s">
        <v>800</v>
      </c>
      <c r="B81" s="849" t="s">
        <v>6</v>
      </c>
      <c r="C81" s="850">
        <f>6483385-5531-1</f>
        <v>6477853</v>
      </c>
      <c r="D81" s="849"/>
      <c r="E81" s="850">
        <v>0</v>
      </c>
      <c r="F81" s="849"/>
      <c r="G81" s="850">
        <v>0</v>
      </c>
      <c r="H81" s="849"/>
      <c r="I81" s="850">
        <v>0</v>
      </c>
      <c r="J81" s="849"/>
      <c r="K81" s="850">
        <v>0</v>
      </c>
      <c r="L81" s="849"/>
      <c r="M81" s="850">
        <v>0</v>
      </c>
      <c r="N81" s="849"/>
      <c r="O81" s="850">
        <v>0</v>
      </c>
      <c r="P81" s="849"/>
      <c r="Q81" s="850">
        <v>0</v>
      </c>
      <c r="R81" s="849"/>
      <c r="S81" s="850">
        <v>0</v>
      </c>
      <c r="T81" s="849"/>
      <c r="U81" s="850">
        <f>ROUND(SUM(C81:S81),1)</f>
        <v>6477853</v>
      </c>
      <c r="V81" s="849"/>
      <c r="W81" s="850">
        <f>55688+1</f>
        <v>55689</v>
      </c>
      <c r="X81" s="844"/>
      <c r="Y81" s="850">
        <v>22764</v>
      </c>
      <c r="Z81" s="849"/>
      <c r="AA81" s="850">
        <v>32141</v>
      </c>
      <c r="AB81" s="870"/>
      <c r="AC81" s="850">
        <v>0</v>
      </c>
      <c r="AD81" s="849"/>
      <c r="AE81" s="859">
        <f t="shared" si="2"/>
        <v>6588447</v>
      </c>
      <c r="AF81" s="849"/>
      <c r="AG81" s="859">
        <v>6622765</v>
      </c>
      <c r="AH81" s="849"/>
    </row>
    <row r="82" spans="1:34" ht="18" customHeight="1">
      <c r="A82" s="849" t="s">
        <v>801</v>
      </c>
      <c r="B82" s="849" t="s">
        <v>6</v>
      </c>
      <c r="C82" s="850">
        <v>0</v>
      </c>
      <c r="D82" s="849"/>
      <c r="E82" s="850">
        <v>0</v>
      </c>
      <c r="F82" s="849"/>
      <c r="G82" s="850">
        <v>0</v>
      </c>
      <c r="H82" s="849"/>
      <c r="I82" s="850">
        <v>0</v>
      </c>
      <c r="J82" s="849"/>
      <c r="K82" s="850">
        <v>250</v>
      </c>
      <c r="L82" s="849"/>
      <c r="M82" s="850">
        <v>0</v>
      </c>
      <c r="N82" s="849"/>
      <c r="O82" s="850">
        <v>0</v>
      </c>
      <c r="P82" s="849"/>
      <c r="Q82" s="850">
        <v>0</v>
      </c>
      <c r="R82" s="849"/>
      <c r="S82" s="850">
        <v>0</v>
      </c>
      <c r="T82" s="849"/>
      <c r="U82" s="850">
        <f t="shared" si="0"/>
        <v>250</v>
      </c>
      <c r="V82" s="849"/>
      <c r="W82" s="850">
        <v>140</v>
      </c>
      <c r="X82" s="844"/>
      <c r="Y82" s="850">
        <v>4</v>
      </c>
      <c r="Z82" s="849"/>
      <c r="AA82" s="850">
        <v>92</v>
      </c>
      <c r="AB82" s="870"/>
      <c r="AC82" s="850">
        <v>0</v>
      </c>
      <c r="AD82" s="849"/>
      <c r="AE82" s="859">
        <f t="shared" si="2"/>
        <v>486</v>
      </c>
      <c r="AF82" s="849"/>
      <c r="AG82" s="859">
        <v>212</v>
      </c>
      <c r="AH82" s="849"/>
    </row>
    <row r="83" spans="1:34" ht="18.75" customHeight="1">
      <c r="A83" s="849" t="s">
        <v>802</v>
      </c>
      <c r="B83" s="849" t="s">
        <v>6</v>
      </c>
      <c r="C83" s="850">
        <v>2526</v>
      </c>
      <c r="D83" s="849"/>
      <c r="E83" s="850">
        <v>0</v>
      </c>
      <c r="F83" s="849"/>
      <c r="G83" s="850">
        <v>0</v>
      </c>
      <c r="H83" s="849"/>
      <c r="I83" s="850">
        <v>0</v>
      </c>
      <c r="J83" s="849"/>
      <c r="K83" s="850">
        <v>0</v>
      </c>
      <c r="L83" s="849"/>
      <c r="M83" s="850">
        <v>0</v>
      </c>
      <c r="N83" s="849"/>
      <c r="O83" s="850">
        <v>0</v>
      </c>
      <c r="P83" s="849"/>
      <c r="Q83" s="850">
        <v>0</v>
      </c>
      <c r="R83" s="849"/>
      <c r="S83" s="850">
        <v>0</v>
      </c>
      <c r="T83" s="849"/>
      <c r="U83" s="850">
        <f t="shared" si="0"/>
        <v>2526</v>
      </c>
      <c r="V83" s="849"/>
      <c r="W83" s="850">
        <v>3766633</v>
      </c>
      <c r="X83" s="844"/>
      <c r="Y83" s="850">
        <v>2237783</v>
      </c>
      <c r="Z83" s="849"/>
      <c r="AA83" s="850">
        <v>420283</v>
      </c>
      <c r="AB83" s="870"/>
      <c r="AC83" s="850">
        <v>0</v>
      </c>
      <c r="AD83" s="849"/>
      <c r="AE83" s="859">
        <f t="shared" si="2"/>
        <v>6427225</v>
      </c>
      <c r="AF83" s="849"/>
      <c r="AG83" s="859">
        <v>6232206</v>
      </c>
      <c r="AH83" s="849"/>
    </row>
    <row r="84" spans="1:34" ht="18" customHeight="1">
      <c r="A84" s="849" t="s">
        <v>803</v>
      </c>
      <c r="B84" s="849" t="s">
        <v>6</v>
      </c>
      <c r="C84" s="850">
        <v>0</v>
      </c>
      <c r="D84" s="849"/>
      <c r="E84" s="850">
        <v>0</v>
      </c>
      <c r="F84" s="849"/>
      <c r="G84" s="850">
        <v>0</v>
      </c>
      <c r="H84" s="849"/>
      <c r="I84" s="850">
        <v>0</v>
      </c>
      <c r="J84" s="849"/>
      <c r="K84" s="850">
        <v>0</v>
      </c>
      <c r="L84" s="849"/>
      <c r="M84" s="850">
        <v>0</v>
      </c>
      <c r="N84" s="849"/>
      <c r="O84" s="850">
        <v>0</v>
      </c>
      <c r="P84" s="849"/>
      <c r="Q84" s="850">
        <v>0</v>
      </c>
      <c r="R84" s="849"/>
      <c r="S84" s="850">
        <v>0</v>
      </c>
      <c r="T84" s="849"/>
      <c r="U84" s="850">
        <f t="shared" si="0"/>
        <v>0</v>
      </c>
      <c r="V84" s="849"/>
      <c r="W84" s="850">
        <v>0</v>
      </c>
      <c r="X84" s="844"/>
      <c r="Y84" s="850">
        <v>0</v>
      </c>
      <c r="Z84" s="849"/>
      <c r="AA84" s="850">
        <v>0</v>
      </c>
      <c r="AB84" s="870"/>
      <c r="AC84" s="850">
        <v>0</v>
      </c>
      <c r="AD84" s="849"/>
      <c r="AE84" s="859">
        <f t="shared" si="2"/>
        <v>0</v>
      </c>
      <c r="AF84" s="849"/>
      <c r="AG84" s="856">
        <v>0</v>
      </c>
      <c r="AH84" s="849"/>
    </row>
    <row r="85" spans="1:34" ht="18" customHeight="1">
      <c r="A85" s="849" t="s">
        <v>804</v>
      </c>
      <c r="B85" s="849" t="s">
        <v>6</v>
      </c>
      <c r="C85" s="850">
        <v>0</v>
      </c>
      <c r="D85" s="849"/>
      <c r="E85" s="850">
        <v>0</v>
      </c>
      <c r="F85" s="849"/>
      <c r="G85" s="850">
        <v>0</v>
      </c>
      <c r="H85" s="849"/>
      <c r="I85" s="850">
        <v>0</v>
      </c>
      <c r="J85" s="849"/>
      <c r="K85" s="850">
        <v>0</v>
      </c>
      <c r="L85" s="849"/>
      <c r="M85" s="850">
        <v>0</v>
      </c>
      <c r="N85" s="849"/>
      <c r="O85" s="850">
        <v>0</v>
      </c>
      <c r="P85" s="849"/>
      <c r="Q85" s="850">
        <v>0</v>
      </c>
      <c r="R85" s="849"/>
      <c r="S85" s="850">
        <v>0</v>
      </c>
      <c r="T85" s="849"/>
      <c r="U85" s="850">
        <f t="shared" si="0"/>
        <v>0</v>
      </c>
      <c r="V85" s="849"/>
      <c r="W85" s="850">
        <v>0</v>
      </c>
      <c r="X85" s="844"/>
      <c r="Y85" s="850">
        <v>0</v>
      </c>
      <c r="Z85" s="849"/>
      <c r="AA85" s="850">
        <v>0</v>
      </c>
      <c r="AB85" s="870"/>
      <c r="AC85" s="850">
        <v>0</v>
      </c>
      <c r="AD85" s="849"/>
      <c r="AE85" s="859">
        <f t="shared" si="2"/>
        <v>0</v>
      </c>
      <c r="AF85" s="849"/>
      <c r="AG85" s="859">
        <v>0</v>
      </c>
      <c r="AH85" s="849"/>
    </row>
    <row r="86" spans="1:34" ht="18" customHeight="1">
      <c r="A86" s="849" t="s">
        <v>805</v>
      </c>
      <c r="B86" s="849" t="s">
        <v>6</v>
      </c>
      <c r="C86" s="850">
        <v>0</v>
      </c>
      <c r="D86" s="849"/>
      <c r="E86" s="850">
        <v>0</v>
      </c>
      <c r="F86" s="849"/>
      <c r="G86" s="850">
        <v>98656</v>
      </c>
      <c r="H86" s="849"/>
      <c r="I86" s="850">
        <v>0</v>
      </c>
      <c r="J86" s="849"/>
      <c r="K86" s="850">
        <v>0</v>
      </c>
      <c r="L86" s="849"/>
      <c r="M86" s="850">
        <v>0</v>
      </c>
      <c r="N86" s="849"/>
      <c r="O86" s="850">
        <v>0</v>
      </c>
      <c r="P86" s="849"/>
      <c r="Q86" s="850">
        <v>0</v>
      </c>
      <c r="R86" s="849"/>
      <c r="S86" s="850">
        <v>0</v>
      </c>
      <c r="T86" s="849"/>
      <c r="U86" s="850">
        <f t="shared" si="0"/>
        <v>98656</v>
      </c>
      <c r="V86" s="849"/>
      <c r="W86" s="850">
        <v>58822</v>
      </c>
      <c r="X86" s="844"/>
      <c r="Y86" s="850">
        <v>48240</v>
      </c>
      <c r="Z86" s="849"/>
      <c r="AA86" s="850">
        <v>27112</v>
      </c>
      <c r="AB86" s="870"/>
      <c r="AC86" s="850">
        <v>0</v>
      </c>
      <c r="AD86" s="849"/>
      <c r="AE86" s="859">
        <f t="shared" si="2"/>
        <v>232830</v>
      </c>
      <c r="AF86" s="849"/>
      <c r="AG86" s="859">
        <v>254413</v>
      </c>
      <c r="AH86" s="849"/>
    </row>
    <row r="87" spans="1:34" ht="18" customHeight="1">
      <c r="A87" s="849" t="s">
        <v>806</v>
      </c>
      <c r="B87" s="849" t="s">
        <v>6</v>
      </c>
      <c r="C87" s="850">
        <v>0</v>
      </c>
      <c r="D87" s="849"/>
      <c r="E87" s="850">
        <v>0</v>
      </c>
      <c r="F87" s="849"/>
      <c r="G87" s="850">
        <v>0</v>
      </c>
      <c r="H87" s="849"/>
      <c r="I87" s="850">
        <v>0</v>
      </c>
      <c r="J87" s="849"/>
      <c r="K87" s="850">
        <v>0</v>
      </c>
      <c r="L87" s="849"/>
      <c r="M87" s="850">
        <v>0</v>
      </c>
      <c r="N87" s="849"/>
      <c r="O87" s="850">
        <v>0</v>
      </c>
      <c r="P87" s="849"/>
      <c r="Q87" s="850">
        <v>0</v>
      </c>
      <c r="R87" s="849"/>
      <c r="S87" s="850">
        <v>0</v>
      </c>
      <c r="T87" s="849"/>
      <c r="U87" s="850">
        <f t="shared" si="0"/>
        <v>0</v>
      </c>
      <c r="V87" s="849"/>
      <c r="W87" s="850">
        <v>82632</v>
      </c>
      <c r="X87" s="844"/>
      <c r="Y87" s="850">
        <v>56100</v>
      </c>
      <c r="Z87" s="849"/>
      <c r="AA87" s="850">
        <v>48919</v>
      </c>
      <c r="AB87" s="870"/>
      <c r="AC87" s="850">
        <v>0</v>
      </c>
      <c r="AD87" s="849"/>
      <c r="AE87" s="859">
        <f t="shared" si="2"/>
        <v>187651</v>
      </c>
      <c r="AF87" s="849"/>
      <c r="AG87" s="1630">
        <v>183197</v>
      </c>
      <c r="AH87" s="849"/>
    </row>
    <row r="88" spans="1:34" ht="21.75" customHeight="1" thickBot="1">
      <c r="A88" s="826" t="s">
        <v>749</v>
      </c>
      <c r="B88" s="849" t="s">
        <v>6</v>
      </c>
      <c r="C88" s="866">
        <f>ROUND(SUM(C15:C87),1)</f>
        <v>6480458</v>
      </c>
      <c r="D88" s="867"/>
      <c r="E88" s="866">
        <f>ROUND(SUM(E15:E87),1)</f>
        <v>3864</v>
      </c>
      <c r="F88" s="867"/>
      <c r="G88" s="866">
        <f>ROUND(SUM(G15:G87),1)</f>
        <v>201591</v>
      </c>
      <c r="H88" s="867"/>
      <c r="I88" s="866">
        <f>ROUND(SUM(I15:I87),1)</f>
        <v>5785626</v>
      </c>
      <c r="J88" s="867"/>
      <c r="K88" s="866">
        <f>ROUND(SUM(K15:K87),1)</f>
        <v>2357738</v>
      </c>
      <c r="L88" s="867"/>
      <c r="M88" s="866">
        <f>ROUND(SUM(M15:M87),1)</f>
        <v>158673</v>
      </c>
      <c r="N88" s="867"/>
      <c r="O88" s="866">
        <f>ROUND(SUM(O15:O87),1)</f>
        <v>3271</v>
      </c>
      <c r="P88" s="867"/>
      <c r="Q88" s="866">
        <f>ROUND(SUM(Q15:Q87),1)</f>
        <v>66953</v>
      </c>
      <c r="R88" s="867"/>
      <c r="S88" s="866">
        <f>ROUND(SUM(S15:S87),1)</f>
        <v>4871085</v>
      </c>
      <c r="T88" s="867"/>
      <c r="U88" s="866">
        <f>ROUND(SUM(U15:U87),1)</f>
        <v>19929259</v>
      </c>
      <c r="V88" s="867"/>
      <c r="W88" s="866">
        <f>ROUND(SUM(W15:W87),1)</f>
        <v>7027753</v>
      </c>
      <c r="X88" s="867"/>
      <c r="Y88" s="866">
        <f>ROUND(SUM(Y15:Y87),1)</f>
        <v>3527114</v>
      </c>
      <c r="Z88" s="867"/>
      <c r="AA88" s="866">
        <f>ROUND(SUM(AA15:AA87),1)</f>
        <v>2172026</v>
      </c>
      <c r="AB88" s="867"/>
      <c r="AC88" s="866">
        <f>ROUND(SUM(AC15:AC87),1)</f>
        <v>2544</v>
      </c>
      <c r="AD88" s="867"/>
      <c r="AE88" s="866">
        <f>ROUND(SUM(AE15:AE87),1)</f>
        <v>32658696</v>
      </c>
      <c r="AF88" s="868"/>
      <c r="AG88" s="866">
        <f>ROUND(SUM(AG15:AG87),1)</f>
        <v>31986641</v>
      </c>
      <c r="AH88" s="835"/>
    </row>
    <row r="89" spans="1:34" ht="7.5" customHeight="1" thickTop="1">
      <c r="A89" s="849"/>
      <c r="B89" s="849"/>
      <c r="C89" s="1638"/>
      <c r="D89" s="849"/>
      <c r="E89" s="1638"/>
      <c r="F89" s="849"/>
      <c r="G89" s="1638"/>
      <c r="H89" s="849"/>
      <c r="I89" s="1638"/>
      <c r="J89" s="849"/>
      <c r="K89" s="1638"/>
      <c r="L89" s="849"/>
      <c r="M89" s="1638"/>
      <c r="N89" s="849"/>
      <c r="O89" s="1638"/>
      <c r="P89" s="849"/>
      <c r="Q89" s="1638"/>
      <c r="R89" s="849"/>
      <c r="S89" s="1638"/>
      <c r="T89" s="849"/>
      <c r="U89" s="1632"/>
      <c r="V89" s="849"/>
      <c r="W89" s="907"/>
      <c r="X89" s="849"/>
      <c r="Y89" s="907"/>
      <c r="Z89" s="849"/>
      <c r="AA89" s="843"/>
      <c r="AB89" s="843"/>
      <c r="AC89" s="843"/>
      <c r="AD89" s="849"/>
      <c r="AE89" s="1639"/>
      <c r="AF89" s="843"/>
      <c r="AG89" s="909"/>
      <c r="AH89" s="849"/>
    </row>
    <row r="90" spans="1:34" ht="12" customHeight="1">
      <c r="A90" s="849"/>
      <c r="B90" s="849"/>
      <c r="C90" s="843"/>
      <c r="D90" s="849"/>
      <c r="E90" s="849"/>
      <c r="F90" s="849"/>
      <c r="G90" s="843"/>
      <c r="H90" s="849"/>
      <c r="I90" s="843"/>
      <c r="J90" s="849"/>
      <c r="K90" s="843"/>
      <c r="L90" s="849"/>
      <c r="M90" s="843"/>
      <c r="N90" s="849"/>
      <c r="O90" s="843"/>
      <c r="P90" s="849"/>
      <c r="Q90" s="849"/>
      <c r="R90" s="849"/>
      <c r="S90" s="843"/>
      <c r="T90" s="849"/>
      <c r="U90" s="1633"/>
      <c r="V90" s="849"/>
      <c r="W90" s="865"/>
      <c r="X90" s="849"/>
      <c r="Y90" s="865"/>
      <c r="Z90" s="849"/>
      <c r="AA90" s="843"/>
      <c r="AB90" s="843"/>
      <c r="AC90" s="843"/>
      <c r="AD90" s="849"/>
      <c r="AE90" s="843"/>
      <c r="AF90" s="843"/>
      <c r="AG90" s="911"/>
      <c r="AH90" s="849"/>
    </row>
    <row r="91" spans="1:34" ht="7.5" customHeight="1">
      <c r="A91" s="849"/>
      <c r="B91" s="849"/>
      <c r="C91" s="843"/>
      <c r="D91" s="849"/>
      <c r="E91" s="849"/>
      <c r="F91" s="849"/>
      <c r="G91" s="843"/>
      <c r="H91" s="849"/>
      <c r="I91" s="843"/>
      <c r="J91" s="849"/>
      <c r="K91" s="843"/>
      <c r="L91" s="849"/>
      <c r="M91" s="843"/>
      <c r="N91" s="849"/>
      <c r="O91" s="843"/>
      <c r="P91" s="849"/>
      <c r="Q91" s="849"/>
      <c r="R91" s="849"/>
      <c r="S91" s="843"/>
      <c r="T91" s="849"/>
      <c r="U91" s="1633"/>
      <c r="V91" s="849"/>
      <c r="W91" s="865"/>
      <c r="X91" s="849"/>
      <c r="Y91" s="865"/>
      <c r="Z91" s="849"/>
      <c r="AA91" s="843"/>
      <c r="AB91" s="843"/>
      <c r="AC91" s="843"/>
      <c r="AD91" s="849"/>
      <c r="AE91" s="843"/>
      <c r="AF91" s="843"/>
      <c r="AG91" s="911"/>
      <c r="AH91" s="849"/>
    </row>
    <row r="92" spans="1:34">
      <c r="B92" s="873"/>
      <c r="T92" s="874"/>
      <c r="U92" s="875"/>
      <c r="V92" s="874"/>
      <c r="AC92" s="1640"/>
      <c r="AH92" s="873"/>
    </row>
    <row r="93" spans="1:34">
      <c r="B93" s="873"/>
      <c r="T93" s="874"/>
      <c r="V93" s="874"/>
      <c r="AE93" s="871"/>
      <c r="AH93" s="873"/>
    </row>
    <row r="94" spans="1:34">
      <c r="B94" s="873"/>
      <c r="T94" s="874"/>
      <c r="V94" s="874"/>
      <c r="AH94" s="873"/>
    </row>
    <row r="95" spans="1:34">
      <c r="B95" s="873"/>
      <c r="T95" s="874"/>
      <c r="V95" s="874"/>
      <c r="AH95" s="873"/>
    </row>
    <row r="96" spans="1:34">
      <c r="B96" s="873"/>
      <c r="T96" s="874"/>
      <c r="V96" s="874"/>
      <c r="AH96" s="873"/>
    </row>
    <row r="97" spans="2:34">
      <c r="B97" s="873"/>
      <c r="T97" s="874"/>
      <c r="V97" s="874"/>
      <c r="AH97" s="873"/>
    </row>
    <row r="98" spans="2:34">
      <c r="B98" s="873"/>
      <c r="T98" s="874"/>
      <c r="V98" s="874"/>
      <c r="AH98" s="873"/>
    </row>
    <row r="99" spans="2:34">
      <c r="B99" s="873"/>
      <c r="T99" s="874"/>
      <c r="V99" s="874"/>
      <c r="AH99" s="873"/>
    </row>
    <row r="100" spans="2:34">
      <c r="AH100" s="873"/>
    </row>
    <row r="101" spans="2:34">
      <c r="AH101" s="873"/>
    </row>
    <row r="102" spans="2:34">
      <c r="AH102" s="873"/>
    </row>
    <row r="103" spans="2:34">
      <c r="AH103" s="873"/>
    </row>
    <row r="104" spans="2:34">
      <c r="AH104" s="873"/>
    </row>
    <row r="105" spans="2:34">
      <c r="AH105" s="873"/>
    </row>
    <row r="106" spans="2:34">
      <c r="AH106" s="873"/>
    </row>
    <row r="107" spans="2:34">
      <c r="AH107" s="873"/>
    </row>
    <row r="108" spans="2:34">
      <c r="AH108" s="873"/>
    </row>
    <row r="109" spans="2:34">
      <c r="AH109" s="873"/>
    </row>
    <row r="110" spans="2:34">
      <c r="AH110" s="873"/>
    </row>
    <row r="111" spans="2:34">
      <c r="AH111" s="873"/>
    </row>
    <row r="112" spans="2:34">
      <c r="AH112" s="873"/>
    </row>
    <row r="113" spans="34:34">
      <c r="AH113" s="873"/>
    </row>
    <row r="114" spans="34:34">
      <c r="AH114" s="873"/>
    </row>
    <row r="115" spans="34:34">
      <c r="AH115" s="873"/>
    </row>
    <row r="116" spans="34:34">
      <c r="AH116" s="873"/>
    </row>
    <row r="117" spans="34:34">
      <c r="AH117" s="873"/>
    </row>
    <row r="118" spans="34:34">
      <c r="AH118" s="873"/>
    </row>
    <row r="119" spans="34:34">
      <c r="AH119" s="873"/>
    </row>
    <row r="120" spans="34:34">
      <c r="AH120" s="873"/>
    </row>
    <row r="121" spans="34:34">
      <c r="AH121" s="873"/>
    </row>
    <row r="122" spans="34:34">
      <c r="AH122" s="873"/>
    </row>
    <row r="123" spans="34:34">
      <c r="AH123" s="873"/>
    </row>
    <row r="124" spans="34:34">
      <c r="AH124" s="873"/>
    </row>
    <row r="125" spans="34:34">
      <c r="AH125" s="873"/>
    </row>
    <row r="126" spans="34:34">
      <c r="AH126" s="873"/>
    </row>
    <row r="127" spans="34:34">
      <c r="AH127" s="873"/>
    </row>
    <row r="128" spans="34:34">
      <c r="AH128" s="873"/>
    </row>
    <row r="129" spans="34:34">
      <c r="AH129" s="873"/>
    </row>
    <row r="130" spans="34:34">
      <c r="AH130" s="873"/>
    </row>
    <row r="131" spans="34:34">
      <c r="AH131" s="873"/>
    </row>
    <row r="132" spans="34:34">
      <c r="AH132" s="873"/>
    </row>
    <row r="133" spans="34:34">
      <c r="AH133" s="873"/>
    </row>
    <row r="134" spans="34:34">
      <c r="AH134" s="873"/>
    </row>
  </sheetData>
  <mergeCells count="4">
    <mergeCell ref="AE5:AG5"/>
    <mergeCell ref="W9:Y9"/>
    <mergeCell ref="AE58:AG58"/>
    <mergeCell ref="W62:Y62"/>
  </mergeCells>
  <pageMargins left="0.5" right="0.5" top="0.6" bottom="0.25" header="0" footer="0.25"/>
  <pageSetup scale="51" firstPageNumber="108" fitToHeight="2" orientation="landscape" useFirstPageNumber="1" r:id="rId1"/>
  <headerFooter scaleWithDoc="0">
    <oddFooter>&amp;R&amp;8&amp;P</oddFooter>
  </headerFooter>
  <rowBreaks count="1" manualBreakCount="1">
    <brk id="55"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22"/>
  <sheetViews>
    <sheetView showGridLines="0" showOutlineSymbols="0" zoomScale="70" zoomScaleNormal="70" workbookViewId="0"/>
  </sheetViews>
  <sheetFormatPr defaultColWidth="8.90625" defaultRowHeight="13.2"/>
  <cols>
    <col min="1" max="1" width="42.6328125" style="67" customWidth="1"/>
    <col min="2" max="2" width="2.453125" style="67" customWidth="1"/>
    <col min="3" max="3" width="3.54296875" style="67" customWidth="1"/>
    <col min="4" max="4" width="15.08984375" style="67" customWidth="1"/>
    <col min="5" max="5" width="2.08984375" style="67" customWidth="1"/>
    <col min="6" max="6" width="15.36328125" style="67" customWidth="1"/>
    <col min="7" max="7" width="2.08984375" style="67" customWidth="1"/>
    <col min="8" max="8" width="15.08984375" style="67" customWidth="1"/>
    <col min="9" max="9" width="2.08984375" style="67" customWidth="1"/>
    <col min="10" max="10" width="15.08984375" style="67" customWidth="1"/>
    <col min="11" max="11" width="2" style="67" customWidth="1"/>
    <col min="12" max="12" width="15" style="67" customWidth="1"/>
    <col min="13" max="13" width="2.08984375" style="67" customWidth="1"/>
    <col min="14" max="14" width="14.90625" style="67" customWidth="1"/>
    <col min="15" max="15" width="2.08984375" style="67" customWidth="1"/>
    <col min="16" max="16" width="14.54296875" style="67" customWidth="1"/>
    <col min="17" max="17" width="2.08984375" style="67" customWidth="1"/>
    <col min="18" max="18" width="14.54296875" style="67" customWidth="1"/>
    <col min="19" max="19" width="2.08984375" style="67" customWidth="1"/>
    <col min="20" max="20" width="15.81640625" style="67" bestFit="1" customWidth="1"/>
    <col min="21" max="21" width="2.1796875" style="67" customWidth="1"/>
    <col min="22" max="22" width="18.1796875" style="67" customWidth="1"/>
    <col min="23" max="24" width="9.6328125" style="67" customWidth="1"/>
    <col min="25" max="25" width="25.6328125" style="67" customWidth="1"/>
    <col min="26" max="16384" width="8.90625" style="67"/>
  </cols>
  <sheetData>
    <row r="1" spans="1:256" ht="15">
      <c r="A1" s="1472" t="s">
        <v>1343</v>
      </c>
    </row>
    <row r="3" spans="1:256" ht="19.5" customHeight="1">
      <c r="A3" s="64" t="s">
        <v>0</v>
      </c>
      <c r="B3" s="65"/>
      <c r="C3" s="65"/>
      <c r="D3" s="65"/>
      <c r="E3" s="65"/>
      <c r="F3" s="65"/>
      <c r="G3" s="65"/>
      <c r="H3" s="65"/>
      <c r="I3" s="65"/>
      <c r="J3" s="65"/>
      <c r="K3" s="65"/>
      <c r="L3" s="65"/>
      <c r="M3" s="65"/>
      <c r="N3" s="65"/>
      <c r="O3" s="65"/>
      <c r="P3" s="65"/>
      <c r="Q3" s="65"/>
      <c r="R3" s="65"/>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row>
    <row r="4" spans="1:256" ht="19.5" customHeight="1">
      <c r="A4" s="64" t="s">
        <v>1</v>
      </c>
      <c r="B4" s="65"/>
      <c r="C4" s="65"/>
      <c r="D4" s="65"/>
      <c r="E4" s="65"/>
      <c r="F4" s="65"/>
      <c r="G4" s="65"/>
      <c r="H4" s="65"/>
      <c r="I4" s="65"/>
      <c r="J4" s="65"/>
      <c r="K4" s="65"/>
      <c r="L4" s="65"/>
      <c r="M4" s="65"/>
      <c r="N4" s="65"/>
      <c r="O4" s="65"/>
      <c r="P4" s="65"/>
      <c r="Q4" s="65"/>
      <c r="S4" s="65"/>
      <c r="T4" s="65"/>
      <c r="U4" s="65"/>
      <c r="V4" s="68" t="s">
        <v>38</v>
      </c>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row>
    <row r="5" spans="1:256" ht="19.5" customHeight="1">
      <c r="A5" s="69" t="s">
        <v>39</v>
      </c>
      <c r="B5" s="65"/>
      <c r="C5" s="65"/>
      <c r="D5" s="65"/>
      <c r="E5" s="65"/>
      <c r="F5" s="65"/>
      <c r="G5" s="65"/>
      <c r="H5" s="65"/>
      <c r="I5" s="65"/>
      <c r="J5" s="65"/>
      <c r="K5" s="65"/>
      <c r="L5" s="65"/>
      <c r="M5" s="65"/>
      <c r="N5" s="65"/>
      <c r="O5" s="65"/>
      <c r="P5" s="65"/>
      <c r="Q5" s="65"/>
      <c r="R5" s="65"/>
      <c r="S5" s="65"/>
      <c r="T5" s="65"/>
      <c r="U5" s="65"/>
      <c r="V5" s="65"/>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row>
    <row r="6" spans="1:256" ht="19.5" customHeight="1">
      <c r="A6" s="64" t="s">
        <v>2445</v>
      </c>
      <c r="B6" s="65"/>
      <c r="C6" s="65"/>
      <c r="D6" s="65"/>
      <c r="E6" s="65"/>
      <c r="F6" s="65"/>
      <c r="G6" s="65"/>
      <c r="H6" s="65"/>
      <c r="I6" s="65"/>
      <c r="J6" s="65"/>
      <c r="K6" s="65"/>
      <c r="L6" s="65"/>
      <c r="M6" s="65"/>
      <c r="N6" s="65"/>
      <c r="O6" s="65"/>
      <c r="P6" s="65"/>
      <c r="Q6" s="65"/>
      <c r="R6" s="65"/>
      <c r="S6" s="65"/>
      <c r="T6" s="65"/>
      <c r="U6" s="65"/>
      <c r="V6" s="65"/>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row>
    <row r="7" spans="1:256" ht="21">
      <c r="A7" s="70" t="s">
        <v>4</v>
      </c>
      <c r="B7" s="71"/>
      <c r="C7" s="71"/>
      <c r="D7" s="65"/>
      <c r="E7" s="65"/>
      <c r="F7" s="65"/>
      <c r="G7" s="65"/>
      <c r="H7" s="65"/>
      <c r="I7" s="65"/>
      <c r="J7" s="65"/>
      <c r="K7" s="65"/>
      <c r="L7" s="65"/>
      <c r="M7" s="65"/>
      <c r="N7" s="65"/>
      <c r="O7" s="65"/>
      <c r="P7" s="65"/>
      <c r="Q7" s="65"/>
      <c r="R7" s="65"/>
      <c r="S7" s="71"/>
      <c r="T7" s="65"/>
      <c r="U7" s="65"/>
      <c r="V7" s="65"/>
    </row>
    <row r="8" spans="1:256">
      <c r="A8" s="71"/>
      <c r="B8" s="71"/>
      <c r="C8" s="71"/>
      <c r="D8" s="65"/>
      <c r="E8" s="65"/>
      <c r="F8" s="65"/>
      <c r="G8" s="65"/>
      <c r="H8" s="65"/>
      <c r="I8" s="65"/>
      <c r="J8" s="65"/>
      <c r="K8" s="65"/>
      <c r="L8" s="65"/>
      <c r="M8" s="65"/>
      <c r="N8" s="65"/>
      <c r="O8" s="65"/>
      <c r="P8" s="65"/>
      <c r="Q8" s="65"/>
      <c r="R8" s="65"/>
      <c r="S8" s="71"/>
      <c r="T8" s="65"/>
      <c r="U8" s="65"/>
      <c r="V8" s="65"/>
    </row>
    <row r="9" spans="1:256">
      <c r="A9" s="71"/>
      <c r="B9" s="71"/>
      <c r="C9" s="71"/>
      <c r="D9" s="65"/>
      <c r="E9" s="65"/>
      <c r="F9" s="65"/>
      <c r="G9" s="65"/>
      <c r="H9" s="65"/>
      <c r="I9" s="65"/>
      <c r="J9" s="65"/>
      <c r="K9" s="65"/>
      <c r="L9" s="65"/>
      <c r="M9" s="65"/>
      <c r="N9" s="65"/>
      <c r="O9" s="65"/>
      <c r="P9" s="65"/>
      <c r="Q9" s="65"/>
      <c r="R9" s="65"/>
      <c r="S9" s="71"/>
      <c r="T9" s="65"/>
      <c r="U9" s="65"/>
      <c r="V9" s="65"/>
    </row>
    <row r="10" spans="1:256" ht="15.75" customHeight="1">
      <c r="A10" s="72"/>
      <c r="B10" s="72"/>
      <c r="C10" s="72"/>
      <c r="D10" s="73"/>
      <c r="E10" s="73"/>
      <c r="F10" s="73"/>
      <c r="G10" s="73"/>
      <c r="H10" s="73"/>
      <c r="I10" s="73"/>
      <c r="J10" s="73"/>
      <c r="K10" s="73"/>
      <c r="L10" s="73"/>
      <c r="M10" s="73"/>
      <c r="N10" s="73"/>
      <c r="O10" s="73"/>
      <c r="P10" s="73"/>
      <c r="Q10" s="73"/>
      <c r="R10" s="73"/>
      <c r="S10" s="72"/>
      <c r="U10" s="74"/>
      <c r="V10" s="74"/>
    </row>
    <row r="11" spans="1:256" ht="15" customHeight="1">
      <c r="A11" s="72"/>
      <c r="B11" s="72"/>
      <c r="C11" s="72"/>
      <c r="D11" s="75" t="s">
        <v>40</v>
      </c>
      <c r="E11" s="73"/>
      <c r="F11" s="73"/>
      <c r="G11" s="73"/>
      <c r="H11" s="73" t="s">
        <v>41</v>
      </c>
      <c r="I11" s="73"/>
      <c r="J11" s="73"/>
      <c r="K11" s="73"/>
      <c r="L11" s="73" t="s">
        <v>42</v>
      </c>
      <c r="M11" s="73"/>
      <c r="N11" s="73"/>
      <c r="O11" s="73"/>
      <c r="P11" s="73" t="s">
        <v>43</v>
      </c>
      <c r="Q11" s="73"/>
      <c r="R11" s="73"/>
      <c r="S11" s="72"/>
      <c r="T11" s="74" t="s">
        <v>44</v>
      </c>
      <c r="U11" s="74"/>
      <c r="V11" s="74"/>
    </row>
    <row r="12" spans="1:256" ht="21" customHeight="1">
      <c r="A12" s="72"/>
      <c r="B12" s="72"/>
      <c r="C12" s="72"/>
      <c r="D12" s="76"/>
      <c r="E12" s="76"/>
      <c r="F12" s="76"/>
      <c r="G12" s="73"/>
      <c r="H12" s="76"/>
      <c r="I12" s="76"/>
      <c r="J12" s="76"/>
      <c r="K12" s="73"/>
      <c r="L12" s="76"/>
      <c r="M12" s="76"/>
      <c r="N12" s="76"/>
      <c r="O12" s="73"/>
      <c r="P12" s="76"/>
      <c r="Q12" s="76"/>
      <c r="R12" s="76"/>
      <c r="S12" s="72"/>
      <c r="T12" s="76"/>
      <c r="U12" s="76"/>
      <c r="V12" s="76"/>
    </row>
    <row r="13" spans="1:256" ht="21" customHeight="1">
      <c r="A13" s="72"/>
      <c r="B13" s="72"/>
      <c r="C13" s="77"/>
      <c r="D13" s="78" t="s">
        <v>2441</v>
      </c>
      <c r="E13" s="79"/>
      <c r="F13" s="78" t="s">
        <v>2345</v>
      </c>
      <c r="G13" s="79"/>
      <c r="H13" s="78" t="s">
        <v>2441</v>
      </c>
      <c r="I13" s="79"/>
      <c r="J13" s="78" t="s">
        <v>2345</v>
      </c>
      <c r="K13" s="79"/>
      <c r="L13" s="78" t="s">
        <v>2441</v>
      </c>
      <c r="M13" s="79"/>
      <c r="N13" s="78" t="s">
        <v>2345</v>
      </c>
      <c r="O13" s="80"/>
      <c r="P13" s="78" t="s">
        <v>2441</v>
      </c>
      <c r="Q13" s="79"/>
      <c r="R13" s="78" t="s">
        <v>2345</v>
      </c>
      <c r="S13" s="72"/>
      <c r="T13" s="78" t="s">
        <v>2441</v>
      </c>
      <c r="U13" s="79"/>
      <c r="V13" s="78" t="s">
        <v>2345</v>
      </c>
      <c r="W13" s="71"/>
      <c r="X13" s="71"/>
      <c r="Y13" s="71"/>
      <c r="Z13" s="71"/>
    </row>
    <row r="14" spans="1:256" ht="15.9" customHeight="1">
      <c r="A14" s="7" t="s">
        <v>45</v>
      </c>
      <c r="B14" s="72"/>
      <c r="C14" s="77"/>
      <c r="D14" s="81"/>
      <c r="E14" s="77"/>
      <c r="F14" s="81"/>
      <c r="G14" s="77"/>
      <c r="H14" s="81"/>
      <c r="I14" s="77"/>
      <c r="J14" s="81"/>
      <c r="K14" s="77"/>
      <c r="L14" s="81"/>
      <c r="M14" s="77"/>
      <c r="N14" s="81"/>
      <c r="O14" s="77"/>
      <c r="P14" s="81"/>
      <c r="Q14" s="77"/>
      <c r="R14" s="81"/>
      <c r="S14" s="72"/>
      <c r="T14" s="82"/>
      <c r="U14" s="72"/>
      <c r="V14" s="82"/>
      <c r="W14" s="71"/>
      <c r="X14" s="71"/>
      <c r="Y14" s="71"/>
      <c r="Z14" s="71"/>
    </row>
    <row r="15" spans="1:256" s="86" customFormat="1" ht="15.9" customHeight="1">
      <c r="A15" s="7" t="s">
        <v>46</v>
      </c>
      <c r="B15" s="83"/>
      <c r="C15" s="84"/>
      <c r="D15" s="84"/>
      <c r="E15" s="84"/>
      <c r="F15" s="84"/>
      <c r="G15" s="84"/>
      <c r="H15" s="84"/>
      <c r="I15" s="84"/>
      <c r="J15" s="84"/>
      <c r="K15" s="84"/>
      <c r="L15" s="84"/>
      <c r="M15" s="84"/>
      <c r="N15" s="84"/>
      <c r="O15" s="84"/>
      <c r="P15" s="84"/>
      <c r="Q15" s="84"/>
      <c r="R15" s="84"/>
      <c r="S15" s="83"/>
      <c r="T15" s="83"/>
      <c r="U15" s="83"/>
      <c r="V15" s="83"/>
      <c r="W15" s="85"/>
      <c r="X15" s="85"/>
      <c r="Y15" s="85"/>
      <c r="Z15" s="85"/>
    </row>
    <row r="16" spans="1:256" s="90" customFormat="1" ht="15.9" customHeight="1">
      <c r="A16" s="87" t="s">
        <v>47</v>
      </c>
      <c r="B16" s="88"/>
      <c r="C16" s="84" t="s">
        <v>6</v>
      </c>
      <c r="D16" s="1168">
        <v>37523891</v>
      </c>
      <c r="E16" s="1169"/>
      <c r="F16" s="1168">
        <v>36549038</v>
      </c>
      <c r="G16" s="1169"/>
      <c r="H16" s="1168">
        <v>0</v>
      </c>
      <c r="I16" s="1170"/>
      <c r="J16" s="1168">
        <v>0</v>
      </c>
      <c r="K16" s="1170"/>
      <c r="L16" s="1168">
        <v>0</v>
      </c>
      <c r="M16" s="1170"/>
      <c r="N16" s="1168">
        <v>0</v>
      </c>
      <c r="O16" s="1170"/>
      <c r="P16" s="1168">
        <v>0</v>
      </c>
      <c r="Q16" s="1170"/>
      <c r="R16" s="1168">
        <v>0</v>
      </c>
      <c r="S16" s="1170"/>
      <c r="T16" s="1171">
        <f>ROUND(SUM(D16)+SUM(H16)+SUM(L16)+SUM(P16),0)</f>
        <v>37523891</v>
      </c>
      <c r="U16" s="1170"/>
      <c r="V16" s="1171">
        <f>ROUND(SUM(+F16+J16+N16+R16),0)</f>
        <v>36549038</v>
      </c>
      <c r="W16" s="89"/>
      <c r="X16" s="89"/>
      <c r="Y16" s="89"/>
      <c r="Z16" s="89"/>
    </row>
    <row r="17" spans="1:26" s="86" customFormat="1" ht="15.9" customHeight="1">
      <c r="A17" s="72" t="s">
        <v>48</v>
      </c>
      <c r="B17" s="83"/>
      <c r="C17" s="84" t="s">
        <v>6</v>
      </c>
      <c r="D17" s="1172">
        <v>14971822</v>
      </c>
      <c r="E17" s="1172"/>
      <c r="F17" s="1172">
        <v>16111218</v>
      </c>
      <c r="G17" s="1172"/>
      <c r="H17" s="1172">
        <v>0</v>
      </c>
      <c r="I17" s="1189"/>
      <c r="J17" s="1172">
        <v>0</v>
      </c>
      <c r="K17" s="1189"/>
      <c r="L17" s="1172">
        <v>0</v>
      </c>
      <c r="M17" s="1189"/>
      <c r="N17" s="1172">
        <v>0</v>
      </c>
      <c r="O17" s="1189"/>
      <c r="P17" s="1172">
        <v>0</v>
      </c>
      <c r="Q17" s="1189"/>
      <c r="R17" s="1172">
        <v>0</v>
      </c>
      <c r="S17" s="1189"/>
      <c r="T17" s="1184">
        <f>ROUND(SUM(D17)+SUM(H17)+SUM(L17)+SUM(P17),0)</f>
        <v>14971822</v>
      </c>
      <c r="U17" s="1189"/>
      <c r="V17" s="1184">
        <f>ROUND(SUM(+F17+J17+N17+R17),0)</f>
        <v>16111218</v>
      </c>
      <c r="W17" s="85"/>
      <c r="X17" s="85"/>
      <c r="Y17" s="85"/>
      <c r="Z17" s="85"/>
    </row>
    <row r="18" spans="1:26" s="86" customFormat="1" ht="15.9" customHeight="1">
      <c r="A18" s="100" t="s">
        <v>2288</v>
      </c>
      <c r="B18" s="83"/>
      <c r="C18" s="84" t="s">
        <v>6</v>
      </c>
      <c r="D18" s="1172">
        <v>2616198</v>
      </c>
      <c r="E18" s="1172"/>
      <c r="F18" s="1172">
        <v>2653707</v>
      </c>
      <c r="G18" s="1172"/>
      <c r="H18" s="1172">
        <v>0</v>
      </c>
      <c r="I18" s="1189"/>
      <c r="J18" s="1172">
        <v>0</v>
      </c>
      <c r="K18" s="1189"/>
      <c r="L18" s="1172">
        <v>0</v>
      </c>
      <c r="M18" s="1189"/>
      <c r="N18" s="1172">
        <v>0</v>
      </c>
      <c r="O18" s="1189"/>
      <c r="P18" s="1172">
        <v>0</v>
      </c>
      <c r="Q18" s="1189"/>
      <c r="R18" s="1172">
        <v>0</v>
      </c>
      <c r="S18" s="1189"/>
      <c r="T18" s="1184">
        <f t="shared" ref="T18:T20" si="0">ROUND(SUM(D18)+SUM(H18)+SUM(L18)+SUM(P18),0)</f>
        <v>2616198</v>
      </c>
      <c r="U18" s="1189"/>
      <c r="V18" s="1184">
        <f t="shared" ref="V18:V20" si="1">ROUND(SUM(+F18+J18+N18+R18),0)</f>
        <v>2653707</v>
      </c>
      <c r="W18" s="85"/>
      <c r="X18" s="85"/>
      <c r="Y18" s="85"/>
      <c r="Z18" s="85"/>
    </row>
    <row r="19" spans="1:26" s="86" customFormat="1" ht="15.9" customHeight="1">
      <c r="A19" s="72" t="s">
        <v>49</v>
      </c>
      <c r="B19" s="83"/>
      <c r="C19" s="84" t="s">
        <v>6</v>
      </c>
      <c r="D19" s="1172">
        <v>-851242</v>
      </c>
      <c r="E19" s="1172"/>
      <c r="F19" s="1172">
        <v>-675293</v>
      </c>
      <c r="G19" s="1172"/>
      <c r="H19" s="1172">
        <v>0</v>
      </c>
      <c r="I19" s="1189"/>
      <c r="J19" s="1172">
        <v>0</v>
      </c>
      <c r="K19" s="1189"/>
      <c r="L19" s="1172">
        <v>0</v>
      </c>
      <c r="M19" s="1189"/>
      <c r="N19" s="1172">
        <v>0</v>
      </c>
      <c r="O19" s="1189"/>
      <c r="P19" s="1172">
        <v>0</v>
      </c>
      <c r="Q19" s="1189"/>
      <c r="R19" s="1172">
        <v>0</v>
      </c>
      <c r="S19" s="1189"/>
      <c r="T19" s="1184">
        <f t="shared" si="0"/>
        <v>-851242</v>
      </c>
      <c r="U19" s="1189"/>
      <c r="V19" s="1184">
        <f t="shared" si="1"/>
        <v>-675293</v>
      </c>
      <c r="W19" s="85"/>
      <c r="X19" s="85"/>
      <c r="Y19" s="85"/>
      <c r="Z19" s="85"/>
    </row>
    <row r="20" spans="1:26" s="86" customFormat="1" ht="15.9" customHeight="1">
      <c r="A20" s="72" t="s">
        <v>50</v>
      </c>
      <c r="B20" s="83"/>
      <c r="C20" s="84" t="s">
        <v>6</v>
      </c>
      <c r="D20" s="1172">
        <v>1405964</v>
      </c>
      <c r="E20" s="1172"/>
      <c r="F20" s="1172">
        <v>1286154</v>
      </c>
      <c r="G20" s="1172"/>
      <c r="H20" s="1172">
        <v>0</v>
      </c>
      <c r="I20" s="1189"/>
      <c r="J20" s="1172">
        <v>0</v>
      </c>
      <c r="K20" s="1189"/>
      <c r="L20" s="1173">
        <v>0</v>
      </c>
      <c r="M20" s="1189"/>
      <c r="N20" s="1173">
        <v>0</v>
      </c>
      <c r="O20" s="1189"/>
      <c r="P20" s="1173">
        <v>0</v>
      </c>
      <c r="Q20" s="1189"/>
      <c r="R20" s="1173">
        <v>0</v>
      </c>
      <c r="S20" s="1189"/>
      <c r="T20" s="1184">
        <f t="shared" si="0"/>
        <v>1405964</v>
      </c>
      <c r="U20" s="1189"/>
      <c r="V20" s="1184">
        <f t="shared" si="1"/>
        <v>1286154</v>
      </c>
      <c r="W20" s="85"/>
      <c r="X20" s="85"/>
      <c r="Y20" s="85"/>
      <c r="Z20" s="85"/>
    </row>
    <row r="21" spans="1:26" s="86" customFormat="1" ht="15.9" customHeight="1">
      <c r="A21" s="72" t="s">
        <v>51</v>
      </c>
      <c r="B21" s="83"/>
      <c r="C21" s="84" t="s">
        <v>6</v>
      </c>
      <c r="D21" s="1174">
        <f>ROUND(SUM(D16:D20),0)</f>
        <v>55666633</v>
      </c>
      <c r="E21" s="1172"/>
      <c r="F21" s="1174">
        <f>ROUND(SUM(F16:F20),0)</f>
        <v>55924824</v>
      </c>
      <c r="G21" s="1172"/>
      <c r="H21" s="1174">
        <f>ROUND(SUM(H16:H20),0)</f>
        <v>0</v>
      </c>
      <c r="I21" s="1189"/>
      <c r="J21" s="1174">
        <f>ROUND(SUM(J16:J20),0)</f>
        <v>0</v>
      </c>
      <c r="K21" s="1189"/>
      <c r="L21" s="1174">
        <f>ROUND(SUM(L16:L20),0)</f>
        <v>0</v>
      </c>
      <c r="M21" s="1189"/>
      <c r="N21" s="1174">
        <f>ROUND(SUM(N16:N20),0)</f>
        <v>0</v>
      </c>
      <c r="O21" s="1189"/>
      <c r="P21" s="1174">
        <f>ROUND(SUM(P16:P20),0)</f>
        <v>0</v>
      </c>
      <c r="Q21" s="1189"/>
      <c r="R21" s="1174">
        <f>ROUND(SUM(R16:R20),0)</f>
        <v>0</v>
      </c>
      <c r="S21" s="1189"/>
      <c r="T21" s="1190">
        <f>ROUND(SUM(D21)+SUM(H21)+SUM(L21)+SUM(P21),0)</f>
        <v>55666633</v>
      </c>
      <c r="U21" s="1189"/>
      <c r="V21" s="1190">
        <f>ROUND(SUM(V16:V20),0)</f>
        <v>55924824</v>
      </c>
      <c r="W21" s="85"/>
      <c r="X21" s="85"/>
      <c r="Y21" s="85"/>
      <c r="Z21" s="85"/>
    </row>
    <row r="22" spans="1:26" s="86" customFormat="1" ht="15.9" customHeight="1">
      <c r="A22" s="72" t="s">
        <v>52</v>
      </c>
      <c r="B22" s="83"/>
      <c r="C22" s="84" t="s">
        <v>6</v>
      </c>
      <c r="D22" s="1172">
        <v>-3139051</v>
      </c>
      <c r="E22" s="1172"/>
      <c r="F22" s="1172">
        <v>-3334700</v>
      </c>
      <c r="G22" s="1172"/>
      <c r="H22" s="1172">
        <v>3139051</v>
      </c>
      <c r="I22" s="1189"/>
      <c r="J22" s="1172">
        <v>3334700</v>
      </c>
      <c r="K22" s="1189"/>
      <c r="L22" s="1172">
        <v>0</v>
      </c>
      <c r="M22" s="1189"/>
      <c r="N22" s="1172">
        <v>0</v>
      </c>
      <c r="O22" s="1189"/>
      <c r="P22" s="1172">
        <v>0</v>
      </c>
      <c r="Q22" s="1189"/>
      <c r="R22" s="1172">
        <v>0</v>
      </c>
      <c r="S22" s="1189"/>
      <c r="T22" s="1184">
        <f t="shared" ref="T22:T23" si="2">ROUND(SUM(D22)+SUM(H22)+SUM(L22)+SUM(P22),0)</f>
        <v>0</v>
      </c>
      <c r="U22" s="1189"/>
      <c r="V22" s="1184">
        <f t="shared" ref="V22:V23" si="3">ROUND(SUM(+F22+J22+N22+R22),0)</f>
        <v>0</v>
      </c>
      <c r="W22" s="85"/>
      <c r="X22" s="85"/>
      <c r="Y22" s="85"/>
      <c r="Z22" s="85"/>
    </row>
    <row r="23" spans="1:26" s="86" customFormat="1" ht="15.9" customHeight="1">
      <c r="A23" s="72" t="s">
        <v>53</v>
      </c>
      <c r="B23" s="83"/>
      <c r="C23" s="84" t="s">
        <v>6</v>
      </c>
      <c r="D23" s="1172">
        <v>-11891486</v>
      </c>
      <c r="E23" s="1172"/>
      <c r="F23" s="1172">
        <v>-11763821</v>
      </c>
      <c r="G23" s="1172"/>
      <c r="H23" s="1172">
        <v>0</v>
      </c>
      <c r="I23" s="1189"/>
      <c r="J23" s="1172">
        <v>0</v>
      </c>
      <c r="K23" s="1189"/>
      <c r="L23" s="1172">
        <v>11891486</v>
      </c>
      <c r="M23" s="1189"/>
      <c r="N23" s="1172">
        <v>11763821</v>
      </c>
      <c r="O23" s="1189"/>
      <c r="P23" s="1172">
        <v>0</v>
      </c>
      <c r="Q23" s="1189"/>
      <c r="R23" s="1172">
        <v>0</v>
      </c>
      <c r="S23" s="1189"/>
      <c r="T23" s="1184">
        <f t="shared" si="2"/>
        <v>0</v>
      </c>
      <c r="U23" s="1189"/>
      <c r="V23" s="1184">
        <f t="shared" si="3"/>
        <v>0</v>
      </c>
      <c r="W23" s="85"/>
      <c r="X23" s="85"/>
    </row>
    <row r="24" spans="1:26" s="86" customFormat="1" ht="15.9" customHeight="1">
      <c r="A24" s="72" t="s">
        <v>54</v>
      </c>
      <c r="B24" s="83"/>
      <c r="C24" s="84" t="s">
        <v>6</v>
      </c>
      <c r="D24" s="1172">
        <v>-8100689</v>
      </c>
      <c r="E24" s="1172"/>
      <c r="F24" s="1172">
        <v>-8869541</v>
      </c>
      <c r="G24" s="1172"/>
      <c r="H24" s="1172">
        <v>0</v>
      </c>
      <c r="I24" s="1189"/>
      <c r="J24" s="1172">
        <v>0</v>
      </c>
      <c r="K24" s="1189"/>
      <c r="L24" s="1172">
        <v>0</v>
      </c>
      <c r="M24" s="1189"/>
      <c r="N24" s="1172">
        <v>0</v>
      </c>
      <c r="O24" s="1189"/>
      <c r="P24" s="1172">
        <v>0</v>
      </c>
      <c r="Q24" s="1189"/>
      <c r="R24" s="1172">
        <v>0</v>
      </c>
      <c r="S24" s="1189"/>
      <c r="T24" s="1184">
        <f>ROUND(SUM(D24)+SUM(H24)+SUM(L24)+SUM(P24),0)</f>
        <v>-8100689</v>
      </c>
      <c r="U24" s="1189"/>
      <c r="V24" s="1184">
        <f>ROUND(SUM(+F24+J24+N24+R24),0)</f>
        <v>-8869541</v>
      </c>
      <c r="W24" s="85"/>
      <c r="X24" s="85"/>
    </row>
    <row r="25" spans="1:26" ht="16.5" customHeight="1">
      <c r="A25" s="73" t="s">
        <v>55</v>
      </c>
      <c r="B25" s="7"/>
      <c r="C25" s="93" t="s">
        <v>6</v>
      </c>
      <c r="D25" s="1762">
        <f>ROUND(SUM(D21:D24),0)</f>
        <v>32535407</v>
      </c>
      <c r="E25" s="1193"/>
      <c r="F25" s="1762">
        <f>ROUND(SUM(F21:F24),0)</f>
        <v>31956762</v>
      </c>
      <c r="G25" s="1193"/>
      <c r="H25" s="1192">
        <f>ROUND(SUM(H21:H24),0)</f>
        <v>3139051</v>
      </c>
      <c r="I25" s="1194"/>
      <c r="J25" s="1192">
        <f>ROUND(SUM(J21:J24),0)</f>
        <v>3334700</v>
      </c>
      <c r="K25" s="1194"/>
      <c r="L25" s="1192">
        <f>ROUND(SUM(L21:L24),0)</f>
        <v>11891486</v>
      </c>
      <c r="M25" s="1194"/>
      <c r="N25" s="1192">
        <f>ROUND(SUM(N21:N24),0)</f>
        <v>11763821</v>
      </c>
      <c r="O25" s="1194"/>
      <c r="P25" s="1192">
        <f>ROUND(SUM(P21:P24),0)</f>
        <v>0</v>
      </c>
      <c r="Q25" s="1194"/>
      <c r="R25" s="1192">
        <f>ROUND(SUM(R21:R24),0)</f>
        <v>0</v>
      </c>
      <c r="S25" s="1195"/>
      <c r="T25" s="1196">
        <f>ROUND(SUM(D25)+SUM(H25)+SUM(L25)+SUM(P25),0)</f>
        <v>47565944</v>
      </c>
      <c r="U25" s="1195"/>
      <c r="V25" s="1196">
        <f>+ROUND(SUM(V21+V24),0)</f>
        <v>47055283</v>
      </c>
      <c r="W25" s="94"/>
      <c r="X25" s="71"/>
    </row>
    <row r="26" spans="1:26" ht="8.1" customHeight="1">
      <c r="A26" s="73"/>
      <c r="B26" s="72"/>
      <c r="C26" s="77"/>
      <c r="D26" s="1197"/>
      <c r="E26" s="1172"/>
      <c r="F26" s="1197"/>
      <c r="G26" s="1172"/>
      <c r="H26" s="1197"/>
      <c r="I26" s="1189"/>
      <c r="J26" s="1197"/>
      <c r="K26" s="1189"/>
      <c r="L26" s="1198"/>
      <c r="M26" s="1189"/>
      <c r="N26" s="1198"/>
      <c r="O26" s="1189"/>
      <c r="P26" s="1198"/>
      <c r="Q26" s="1189"/>
      <c r="R26" s="1198"/>
      <c r="S26" s="1184"/>
      <c r="T26" s="1199"/>
      <c r="U26" s="1184"/>
      <c r="V26" s="1199"/>
      <c r="W26" s="71"/>
      <c r="X26" s="71"/>
    </row>
    <row r="27" spans="1:26" ht="16.5" customHeight="1">
      <c r="A27" s="7" t="s">
        <v>56</v>
      </c>
      <c r="B27" s="72"/>
      <c r="C27" s="77"/>
      <c r="D27" s="1172"/>
      <c r="E27" s="1172"/>
      <c r="F27" s="1172"/>
      <c r="G27" s="1172"/>
      <c r="H27" s="1172"/>
      <c r="I27" s="1189"/>
      <c r="J27" s="1172"/>
      <c r="K27" s="1189"/>
      <c r="L27" s="1189"/>
      <c r="M27" s="1189"/>
      <c r="N27" s="1189"/>
      <c r="O27" s="1189"/>
      <c r="P27" s="1189"/>
      <c r="Q27" s="1189"/>
      <c r="R27" s="1189"/>
      <c r="S27" s="1184"/>
      <c r="T27" s="1184"/>
      <c r="U27" s="1184"/>
      <c r="V27" s="1184"/>
      <c r="W27" s="71"/>
      <c r="X27" s="71"/>
    </row>
    <row r="28" spans="1:26" ht="14.25" customHeight="1">
      <c r="A28" s="72" t="s">
        <v>57</v>
      </c>
      <c r="B28" s="72"/>
      <c r="C28" s="77" t="s">
        <v>6</v>
      </c>
      <c r="D28" s="1172">
        <v>6483355</v>
      </c>
      <c r="E28" s="1172"/>
      <c r="F28" s="1172">
        <v>6242590</v>
      </c>
      <c r="G28" s="1172"/>
      <c r="H28" s="1172">
        <v>902965</v>
      </c>
      <c r="I28" s="1189"/>
      <c r="J28" s="1172">
        <v>874211</v>
      </c>
      <c r="K28" s="1189"/>
      <c r="L28" s="1189">
        <v>6483267</v>
      </c>
      <c r="M28" s="1189"/>
      <c r="N28" s="1189">
        <v>6242519</v>
      </c>
      <c r="O28" s="1189"/>
      <c r="P28" s="1172">
        <v>0</v>
      </c>
      <c r="Q28" s="1189"/>
      <c r="R28" s="1172">
        <v>0</v>
      </c>
      <c r="S28" s="1184"/>
      <c r="T28" s="1184">
        <f>ROUND(SUM(D28)+SUM(H28)+SUM(L28)+SUM(P28),0)</f>
        <v>13869587</v>
      </c>
      <c r="U28" s="1184"/>
      <c r="V28" s="1184">
        <f>ROUND(SUM(+F28+J28+N28+R28),0)</f>
        <v>13359320</v>
      </c>
      <c r="W28" s="71"/>
      <c r="X28" s="71"/>
      <c r="Y28" s="71"/>
      <c r="Z28" s="71"/>
    </row>
    <row r="29" spans="1:26" ht="14.25" customHeight="1">
      <c r="A29" s="72" t="s">
        <v>58</v>
      </c>
      <c r="B29" s="72"/>
      <c r="C29" s="77" t="s">
        <v>6</v>
      </c>
      <c r="D29" s="1172">
        <v>0</v>
      </c>
      <c r="E29" s="1172"/>
      <c r="F29" s="1172">
        <v>0</v>
      </c>
      <c r="G29" s="1172"/>
      <c r="H29" s="1172">
        <v>48985</v>
      </c>
      <c r="I29" s="1189"/>
      <c r="J29" s="1172">
        <v>47012</v>
      </c>
      <c r="K29" s="1189"/>
      <c r="L29" s="1172">
        <v>0</v>
      </c>
      <c r="M29" s="1189"/>
      <c r="N29" s="1172">
        <v>0</v>
      </c>
      <c r="O29" s="1189"/>
      <c r="P29" s="1172">
        <v>78019</v>
      </c>
      <c r="Q29" s="1189"/>
      <c r="R29" s="1172">
        <v>79064</v>
      </c>
      <c r="S29" s="1184"/>
      <c r="T29" s="1184">
        <f t="shared" ref="T29:T35" si="4">ROUND(SUM(D29)+SUM(H29)+SUM(L29)+SUM(P29),0)</f>
        <v>127004</v>
      </c>
      <c r="U29" s="1184"/>
      <c r="V29" s="1184">
        <f t="shared" ref="V29:V35" si="5">ROUND(SUM(+F29+J29+N29+R29),0)</f>
        <v>126076</v>
      </c>
      <c r="W29" s="71"/>
      <c r="X29" s="71"/>
      <c r="Y29" s="71"/>
      <c r="Z29" s="71"/>
    </row>
    <row r="30" spans="1:26" ht="14.25" customHeight="1">
      <c r="A30" s="72" t="s">
        <v>59</v>
      </c>
      <c r="B30" s="72"/>
      <c r="C30" s="77" t="s">
        <v>6</v>
      </c>
      <c r="D30" s="1172">
        <v>359667</v>
      </c>
      <c r="E30" s="1172"/>
      <c r="F30" s="1172">
        <v>322233</v>
      </c>
      <c r="G30" s="1172"/>
      <c r="H30" s="1172">
        <v>875563</v>
      </c>
      <c r="I30" s="1189"/>
      <c r="J30" s="1172">
        <v>928379</v>
      </c>
      <c r="K30" s="1189"/>
      <c r="L30" s="1172">
        <v>0</v>
      </c>
      <c r="M30" s="1189"/>
      <c r="N30" s="1172">
        <v>0</v>
      </c>
      <c r="O30" s="1189"/>
      <c r="P30" s="1172">
        <v>0</v>
      </c>
      <c r="Q30" s="1189"/>
      <c r="R30" s="1172">
        <v>0</v>
      </c>
      <c r="S30" s="1184"/>
      <c r="T30" s="1184">
        <f t="shared" si="4"/>
        <v>1235230</v>
      </c>
      <c r="U30" s="1184"/>
      <c r="V30" s="1184">
        <f t="shared" si="5"/>
        <v>1250612</v>
      </c>
      <c r="W30" s="71"/>
      <c r="X30" s="71"/>
      <c r="Y30" s="71"/>
      <c r="Z30" s="97"/>
    </row>
    <row r="31" spans="1:26" ht="14.25" customHeight="1">
      <c r="A31" s="1919" t="s">
        <v>2418</v>
      </c>
      <c r="B31" s="72"/>
      <c r="C31" s="1918" t="s">
        <v>6</v>
      </c>
      <c r="D31" s="1172">
        <v>0</v>
      </c>
      <c r="E31" s="1172"/>
      <c r="F31" s="1172">
        <v>0</v>
      </c>
      <c r="G31" s="1172"/>
      <c r="H31" s="1172">
        <v>584</v>
      </c>
      <c r="I31" s="1189"/>
      <c r="J31" s="1172">
        <v>11</v>
      </c>
      <c r="K31" s="1189"/>
      <c r="L31" s="1172">
        <v>0</v>
      </c>
      <c r="M31" s="1189"/>
      <c r="N31" s="1172">
        <v>0</v>
      </c>
      <c r="O31" s="1189"/>
      <c r="P31" s="1172">
        <v>0</v>
      </c>
      <c r="Q31" s="1189"/>
      <c r="R31" s="1172">
        <v>0</v>
      </c>
      <c r="S31" s="1184"/>
      <c r="T31" s="1184">
        <f t="shared" ref="T31" si="6">ROUND(SUM(D31)+SUM(H31)+SUM(L31)+SUM(P31),0)</f>
        <v>584</v>
      </c>
      <c r="U31" s="1184"/>
      <c r="V31" s="1184">
        <f t="shared" ref="V31" si="7">ROUND(SUM(+F31+J31+N31+R31),0)</f>
        <v>11</v>
      </c>
      <c r="W31" s="71"/>
      <c r="X31" s="71"/>
      <c r="Y31" s="71"/>
      <c r="Z31" s="97"/>
    </row>
    <row r="32" spans="1:26" ht="14.25" customHeight="1">
      <c r="A32" s="98" t="s">
        <v>60</v>
      </c>
      <c r="B32" s="72"/>
      <c r="C32" s="77" t="s">
        <v>6</v>
      </c>
      <c r="D32" s="1172">
        <v>0</v>
      </c>
      <c r="E32" s="1172"/>
      <c r="F32" s="1172">
        <v>0</v>
      </c>
      <c r="G32" s="1172"/>
      <c r="H32" s="1172">
        <v>109390</v>
      </c>
      <c r="I32" s="1189"/>
      <c r="J32" s="1172">
        <v>104993</v>
      </c>
      <c r="K32" s="1189"/>
      <c r="L32" s="1172">
        <v>0</v>
      </c>
      <c r="M32" s="1189"/>
      <c r="N32" s="1172">
        <v>0</v>
      </c>
      <c r="O32" s="1189"/>
      <c r="P32" s="1172">
        <v>409625</v>
      </c>
      <c r="Q32" s="1189"/>
      <c r="R32" s="1172">
        <v>398075</v>
      </c>
      <c r="S32" s="1184"/>
      <c r="T32" s="1184">
        <f t="shared" si="4"/>
        <v>519015</v>
      </c>
      <c r="U32" s="1184"/>
      <c r="V32" s="1184">
        <f t="shared" si="5"/>
        <v>503068</v>
      </c>
      <c r="W32" s="71"/>
      <c r="X32" s="71"/>
      <c r="Y32" s="71"/>
      <c r="Z32" s="97"/>
    </row>
    <row r="33" spans="1:26" ht="14.25" customHeight="1">
      <c r="A33" s="98" t="s">
        <v>61</v>
      </c>
      <c r="B33" s="72"/>
      <c r="C33" s="77" t="s">
        <v>6</v>
      </c>
      <c r="D33" s="1172">
        <v>257678</v>
      </c>
      <c r="E33" s="1172"/>
      <c r="F33" s="1172">
        <v>254548</v>
      </c>
      <c r="G33" s="1172"/>
      <c r="H33" s="1172">
        <v>0</v>
      </c>
      <c r="I33" s="1189"/>
      <c r="J33" s="1172">
        <v>0</v>
      </c>
      <c r="K33" s="1189"/>
      <c r="L33" s="1172">
        <v>0</v>
      </c>
      <c r="M33" s="1189"/>
      <c r="N33" s="1172">
        <v>0</v>
      </c>
      <c r="O33" s="1189"/>
      <c r="P33" s="1172">
        <v>0</v>
      </c>
      <c r="Q33" s="1189"/>
      <c r="R33" s="1172">
        <v>0</v>
      </c>
      <c r="S33" s="1184"/>
      <c r="T33" s="1184">
        <f t="shared" si="4"/>
        <v>257678</v>
      </c>
      <c r="U33" s="1184"/>
      <c r="V33" s="1184">
        <f t="shared" si="5"/>
        <v>254548</v>
      </c>
      <c r="W33" s="71"/>
      <c r="X33" s="71"/>
      <c r="Y33" s="71"/>
      <c r="Z33" s="97"/>
    </row>
    <row r="34" spans="1:26" ht="14.25" customHeight="1">
      <c r="A34" s="72" t="s">
        <v>62</v>
      </c>
      <c r="B34" s="72"/>
      <c r="C34" s="77" t="s">
        <v>6</v>
      </c>
      <c r="D34" s="1172">
        <v>0</v>
      </c>
      <c r="E34" s="1172"/>
      <c r="F34" s="1172">
        <v>0</v>
      </c>
      <c r="G34" s="1172"/>
      <c r="H34" s="1172">
        <v>2250</v>
      </c>
      <c r="I34" s="1189"/>
      <c r="J34" s="1172">
        <v>0</v>
      </c>
      <c r="K34" s="1189"/>
      <c r="L34" s="1172">
        <v>0</v>
      </c>
      <c r="M34" s="1189"/>
      <c r="N34" s="1172">
        <v>0</v>
      </c>
      <c r="O34" s="1189"/>
      <c r="P34" s="1172">
        <v>136446</v>
      </c>
      <c r="Q34" s="1189"/>
      <c r="R34" s="1172">
        <v>158562</v>
      </c>
      <c r="S34" s="1184"/>
      <c r="T34" s="1184">
        <f t="shared" si="4"/>
        <v>138696</v>
      </c>
      <c r="U34" s="1184"/>
      <c r="V34" s="1184">
        <f t="shared" si="5"/>
        <v>158562</v>
      </c>
      <c r="W34" s="71"/>
      <c r="X34" s="71"/>
      <c r="Y34" s="71"/>
      <c r="Z34" s="97"/>
    </row>
    <row r="35" spans="1:26" ht="14.25" customHeight="1">
      <c r="A35" s="72" t="s">
        <v>63</v>
      </c>
      <c r="B35" s="72"/>
      <c r="C35" s="77" t="s">
        <v>6</v>
      </c>
      <c r="D35" s="1172">
        <v>0</v>
      </c>
      <c r="E35" s="1172"/>
      <c r="F35" s="1172">
        <v>0</v>
      </c>
      <c r="G35" s="1172"/>
      <c r="H35" s="1172">
        <v>64036</v>
      </c>
      <c r="I35" s="1189"/>
      <c r="J35" s="1172">
        <v>73146</v>
      </c>
      <c r="K35" s="1189"/>
      <c r="L35" s="1172">
        <v>0</v>
      </c>
      <c r="M35" s="1189"/>
      <c r="N35" s="1172">
        <v>0</v>
      </c>
      <c r="O35" s="1189"/>
      <c r="P35" s="1172">
        <v>0</v>
      </c>
      <c r="Q35" s="1189"/>
      <c r="R35" s="1172">
        <v>0</v>
      </c>
      <c r="S35" s="1184"/>
      <c r="T35" s="1184">
        <f t="shared" si="4"/>
        <v>64036</v>
      </c>
      <c r="U35" s="1184"/>
      <c r="V35" s="1184">
        <f t="shared" si="5"/>
        <v>73146</v>
      </c>
      <c r="W35" s="71"/>
      <c r="X35" s="71"/>
      <c r="Y35" s="71"/>
      <c r="Z35" s="97"/>
    </row>
    <row r="36" spans="1:26" ht="18" customHeight="1">
      <c r="A36" s="73" t="s">
        <v>64</v>
      </c>
      <c r="B36" s="73"/>
      <c r="C36" s="77" t="s">
        <v>6</v>
      </c>
      <c r="D36" s="1200">
        <f>ROUND(SUM(D28:D35),0)</f>
        <v>7100700</v>
      </c>
      <c r="E36" s="1201"/>
      <c r="F36" s="1200">
        <f>ROUND(SUM(F28:F35),0)</f>
        <v>6819371</v>
      </c>
      <c r="G36" s="1201"/>
      <c r="H36" s="1200">
        <f>ROUND(SUM(H28:H35),0)</f>
        <v>2003773</v>
      </c>
      <c r="I36" s="1202"/>
      <c r="J36" s="1200">
        <f>ROUND(SUM(J28:J35),0)</f>
        <v>2027752</v>
      </c>
      <c r="K36" s="1202"/>
      <c r="L36" s="1200">
        <f>ROUND(SUM(L28:L35),0)</f>
        <v>6483267</v>
      </c>
      <c r="M36" s="1202"/>
      <c r="N36" s="1200">
        <f>ROUND(SUM(N28:N35),0)</f>
        <v>6242519</v>
      </c>
      <c r="O36" s="1202"/>
      <c r="P36" s="1200">
        <f>ROUND(SUM(P28:P35),0)</f>
        <v>624090</v>
      </c>
      <c r="Q36" s="1202"/>
      <c r="R36" s="1200">
        <f>ROUND(SUM(R28:R35),0)</f>
        <v>635701</v>
      </c>
      <c r="S36" s="1203"/>
      <c r="T36" s="1204">
        <f>ROUND(SUM(T28:T35),0)</f>
        <v>16211830</v>
      </c>
      <c r="U36" s="1203"/>
      <c r="V36" s="1204">
        <f>ROUND(SUM(V28:V35),0)</f>
        <v>15725343</v>
      </c>
      <c r="W36" s="71"/>
      <c r="X36" s="71"/>
      <c r="Y36" s="71"/>
      <c r="Z36" s="97"/>
    </row>
    <row r="37" spans="1:26" ht="8.1" customHeight="1">
      <c r="A37" s="72"/>
      <c r="B37" s="72"/>
      <c r="C37" s="77"/>
      <c r="D37" s="1197"/>
      <c r="E37" s="1172"/>
      <c r="F37" s="1197"/>
      <c r="G37" s="1172"/>
      <c r="H37" s="1197"/>
      <c r="I37" s="1189"/>
      <c r="J37" s="1197"/>
      <c r="K37" s="1189"/>
      <c r="L37" s="1198"/>
      <c r="M37" s="1189"/>
      <c r="N37" s="1198"/>
      <c r="O37" s="1189"/>
      <c r="P37" s="1198"/>
      <c r="Q37" s="1189"/>
      <c r="R37" s="1198"/>
      <c r="S37" s="1184"/>
      <c r="T37" s="1199"/>
      <c r="U37" s="1184"/>
      <c r="V37" s="1199"/>
      <c r="W37" s="71"/>
      <c r="X37" s="71"/>
      <c r="Y37" s="71"/>
      <c r="Z37" s="71"/>
    </row>
    <row r="38" spans="1:26" ht="16.5" customHeight="1">
      <c r="A38" s="7" t="s">
        <v>65</v>
      </c>
      <c r="B38" s="72"/>
      <c r="C38" s="77"/>
      <c r="D38" s="1172"/>
      <c r="E38" s="1172"/>
      <c r="F38" s="1172"/>
      <c r="G38" s="1172"/>
      <c r="H38" s="1172"/>
      <c r="I38" s="1189"/>
      <c r="J38" s="1172"/>
      <c r="K38" s="1189"/>
      <c r="L38" s="1189"/>
      <c r="M38" s="1189"/>
      <c r="N38" s="1189"/>
      <c r="O38" s="1189"/>
      <c r="P38" s="1189"/>
      <c r="Q38" s="1189"/>
      <c r="R38" s="1189"/>
      <c r="S38" s="1184"/>
      <c r="T38" s="1184"/>
      <c r="U38" s="1184"/>
      <c r="V38" s="1184"/>
      <c r="W38" s="71"/>
      <c r="X38" s="71"/>
      <c r="Y38" s="71"/>
      <c r="Z38" s="71"/>
    </row>
    <row r="39" spans="1:26" ht="14.25" customHeight="1">
      <c r="A39" s="72" t="s">
        <v>66</v>
      </c>
      <c r="B39" s="72"/>
      <c r="C39" s="77" t="s">
        <v>6</v>
      </c>
      <c r="D39" s="1172">
        <v>2475773</v>
      </c>
      <c r="E39" s="1172"/>
      <c r="F39" s="1172">
        <v>3762975</v>
      </c>
      <c r="G39" s="1172"/>
      <c r="H39" s="1172">
        <v>689811</v>
      </c>
      <c r="I39" s="1189"/>
      <c r="J39" s="1172">
        <v>764344</v>
      </c>
      <c r="K39" s="1189"/>
      <c r="L39" s="1172">
        <v>0</v>
      </c>
      <c r="M39" s="1189"/>
      <c r="N39" s="1172">
        <v>0</v>
      </c>
      <c r="O39" s="1189"/>
      <c r="P39" s="1172">
        <v>0</v>
      </c>
      <c r="Q39" s="1189"/>
      <c r="R39" s="1172">
        <v>0</v>
      </c>
      <c r="S39" s="1184"/>
      <c r="T39" s="1184">
        <f>ROUND(SUM(D39)+SUM(H39)+SUM(L39)+SUM(P39),0)</f>
        <v>3165584</v>
      </c>
      <c r="U39" s="1184"/>
      <c r="V39" s="1184">
        <f>ROUND(SUM(+F39+J39+N39+R39),0)</f>
        <v>4527319</v>
      </c>
      <c r="W39" s="71"/>
      <c r="X39" s="71"/>
      <c r="Y39" s="71"/>
      <c r="Z39" s="71"/>
    </row>
    <row r="40" spans="1:26" ht="14.25" customHeight="1">
      <c r="A40" s="98" t="s">
        <v>67</v>
      </c>
      <c r="B40" s="72"/>
      <c r="C40" s="77" t="s">
        <v>6</v>
      </c>
      <c r="D40" s="1172">
        <v>538070</v>
      </c>
      <c r="E40" s="1172"/>
      <c r="F40" s="1172">
        <v>593850</v>
      </c>
      <c r="G40" s="1172"/>
      <c r="H40" s="1172">
        <v>166936</v>
      </c>
      <c r="I40" s="1189"/>
      <c r="J40" s="1172">
        <v>165427</v>
      </c>
      <c r="K40" s="1189"/>
      <c r="L40" s="1172">
        <v>0</v>
      </c>
      <c r="M40" s="1189"/>
      <c r="N40" s="1172">
        <v>0</v>
      </c>
      <c r="O40" s="1189"/>
      <c r="P40" s="1189">
        <v>15329</v>
      </c>
      <c r="Q40" s="1189"/>
      <c r="R40" s="1189">
        <v>14575</v>
      </c>
      <c r="S40" s="1184"/>
      <c r="T40" s="1184">
        <f t="shared" ref="T40:T44" si="8">ROUND(SUM(D40)+SUM(H40)+SUM(L40)+SUM(P40),0)</f>
        <v>720335</v>
      </c>
      <c r="U40" s="1184"/>
      <c r="V40" s="1184">
        <f t="shared" ref="V40:V44" si="9">ROUND(SUM(+F40+J40+N40+R40),0)</f>
        <v>773852</v>
      </c>
      <c r="W40" s="71"/>
      <c r="X40" s="71"/>
      <c r="Y40" s="71"/>
      <c r="Z40" s="71"/>
    </row>
    <row r="41" spans="1:26" ht="14.25" customHeight="1">
      <c r="A41" s="72" t="s">
        <v>68</v>
      </c>
      <c r="B41" s="72"/>
      <c r="C41" s="77" t="s">
        <v>6</v>
      </c>
      <c r="D41" s="1172">
        <v>1410013</v>
      </c>
      <c r="E41" s="1172"/>
      <c r="F41" s="1172">
        <v>1419437</v>
      </c>
      <c r="G41" s="1172"/>
      <c r="H41" s="1172">
        <v>169632</v>
      </c>
      <c r="I41" s="1189"/>
      <c r="J41" s="1172">
        <v>160634</v>
      </c>
      <c r="K41" s="1189"/>
      <c r="L41" s="1172">
        <v>0</v>
      </c>
      <c r="M41" s="1189"/>
      <c r="N41" s="1172">
        <v>0</v>
      </c>
      <c r="O41" s="1189"/>
      <c r="P41" s="1172">
        <v>0</v>
      </c>
      <c r="Q41" s="1189"/>
      <c r="R41" s="1172">
        <v>0</v>
      </c>
      <c r="S41" s="1184"/>
      <c r="T41" s="1184">
        <f t="shared" si="8"/>
        <v>1579645</v>
      </c>
      <c r="U41" s="1184"/>
      <c r="V41" s="1184">
        <f t="shared" si="9"/>
        <v>1580071</v>
      </c>
      <c r="W41" s="71"/>
      <c r="X41" s="71"/>
      <c r="Y41" s="71"/>
      <c r="Z41" s="71"/>
    </row>
    <row r="42" spans="1:26" ht="15" customHeight="1">
      <c r="A42" s="100" t="s">
        <v>69</v>
      </c>
      <c r="B42" s="72"/>
      <c r="C42" s="77" t="s">
        <v>6</v>
      </c>
      <c r="D42" s="1172">
        <v>337607</v>
      </c>
      <c r="E42" s="1172"/>
      <c r="F42" s="1172">
        <v>-128954</v>
      </c>
      <c r="G42" s="1172"/>
      <c r="H42" s="1172">
        <v>52053</v>
      </c>
      <c r="I42" s="1189"/>
      <c r="J42" s="1172">
        <v>7604</v>
      </c>
      <c r="K42" s="1189"/>
      <c r="L42" s="1172">
        <v>0</v>
      </c>
      <c r="M42" s="1189"/>
      <c r="N42" s="1172">
        <v>0</v>
      </c>
      <c r="O42" s="1189"/>
      <c r="P42" s="1172">
        <v>0</v>
      </c>
      <c r="Q42" s="1189"/>
      <c r="R42" s="1172">
        <v>0</v>
      </c>
      <c r="S42" s="1184"/>
      <c r="T42" s="1184">
        <f t="shared" si="8"/>
        <v>389660</v>
      </c>
      <c r="U42" s="1184"/>
      <c r="V42" s="1184">
        <f t="shared" si="9"/>
        <v>-121350</v>
      </c>
      <c r="W42" s="71"/>
      <c r="X42" s="71"/>
      <c r="Y42" s="71"/>
      <c r="Z42" s="71"/>
    </row>
    <row r="43" spans="1:26" ht="15" customHeight="1">
      <c r="A43" s="101" t="s">
        <v>70</v>
      </c>
      <c r="B43" s="72"/>
      <c r="C43" s="102" t="s">
        <v>6</v>
      </c>
      <c r="D43" s="1172">
        <v>0</v>
      </c>
      <c r="E43" s="1172"/>
      <c r="F43" s="1172">
        <v>0</v>
      </c>
      <c r="G43" s="1172"/>
      <c r="H43" s="1172">
        <v>499512</v>
      </c>
      <c r="I43" s="1189"/>
      <c r="J43" s="1172">
        <v>498947</v>
      </c>
      <c r="K43" s="1189"/>
      <c r="L43" s="1172">
        <v>0</v>
      </c>
      <c r="M43" s="1189"/>
      <c r="N43" s="1172">
        <v>0</v>
      </c>
      <c r="O43" s="1189"/>
      <c r="P43" s="1189">
        <v>624173</v>
      </c>
      <c r="Q43" s="1189"/>
      <c r="R43" s="1189">
        <v>624904</v>
      </c>
      <c r="S43" s="1184"/>
      <c r="T43" s="1184">
        <f t="shared" si="8"/>
        <v>1123685</v>
      </c>
      <c r="U43" s="1184"/>
      <c r="V43" s="1184">
        <f t="shared" si="9"/>
        <v>1123851</v>
      </c>
      <c r="W43" s="71"/>
      <c r="X43" s="71"/>
      <c r="Y43" s="71"/>
      <c r="Z43" s="71"/>
    </row>
    <row r="44" spans="1:26" ht="14.25" customHeight="1">
      <c r="A44" s="72" t="s">
        <v>71</v>
      </c>
      <c r="B44" s="72"/>
      <c r="C44" s="77" t="s">
        <v>6</v>
      </c>
      <c r="D44" s="1172">
        <v>0</v>
      </c>
      <c r="E44" s="1172"/>
      <c r="F44" s="1172">
        <v>0</v>
      </c>
      <c r="G44" s="1172"/>
      <c r="H44" s="1172">
        <v>0</v>
      </c>
      <c r="I44" s="1189"/>
      <c r="J44" s="1172">
        <v>0</v>
      </c>
      <c r="K44" s="1189"/>
      <c r="L44" s="1173">
        <v>0</v>
      </c>
      <c r="M44" s="1189"/>
      <c r="N44" s="1173">
        <v>0</v>
      </c>
      <c r="O44" s="1189"/>
      <c r="P44" s="1172">
        <v>0</v>
      </c>
      <c r="Q44" s="1189"/>
      <c r="R44" s="1172">
        <v>0</v>
      </c>
      <c r="S44" s="1184"/>
      <c r="T44" s="1184">
        <f t="shared" si="8"/>
        <v>0</v>
      </c>
      <c r="U44" s="1184"/>
      <c r="V44" s="1184">
        <f t="shared" si="9"/>
        <v>0</v>
      </c>
      <c r="W44" s="71"/>
      <c r="X44" s="71"/>
      <c r="Y44" s="71"/>
      <c r="Z44" s="71"/>
    </row>
    <row r="45" spans="1:26" ht="18" customHeight="1">
      <c r="A45" s="73" t="s">
        <v>72</v>
      </c>
      <c r="B45" s="73"/>
      <c r="C45" s="77" t="s">
        <v>6</v>
      </c>
      <c r="D45" s="1200">
        <f>ROUND(SUM(D39:D44),0)</f>
        <v>4761463</v>
      </c>
      <c r="E45" s="1201"/>
      <c r="F45" s="1200">
        <f>ROUND(SUM(F39:F44),0)</f>
        <v>5647308</v>
      </c>
      <c r="G45" s="1201"/>
      <c r="H45" s="1200">
        <f>ROUND(SUM(H39:H44),0)</f>
        <v>1577944</v>
      </c>
      <c r="I45" s="1202"/>
      <c r="J45" s="1200">
        <f>ROUND(SUM(J39:J44),0)</f>
        <v>1596956</v>
      </c>
      <c r="K45" s="1202"/>
      <c r="L45" s="1200">
        <f>ROUND(SUM(L39:L44),0)</f>
        <v>0</v>
      </c>
      <c r="M45" s="1202"/>
      <c r="N45" s="1200">
        <f>ROUND(SUM(N39:N44),0)</f>
        <v>0</v>
      </c>
      <c r="O45" s="1202"/>
      <c r="P45" s="1200">
        <f>ROUND(SUM(P39:P44),0)</f>
        <v>639502</v>
      </c>
      <c r="Q45" s="1202"/>
      <c r="R45" s="1200">
        <f>ROUND(SUM(R39:R44),0)</f>
        <v>639479</v>
      </c>
      <c r="S45" s="1203"/>
      <c r="T45" s="1204">
        <f>ROUND(SUM(T39:T44),0)</f>
        <v>6978909</v>
      </c>
      <c r="U45" s="1203"/>
      <c r="V45" s="1204">
        <f>ROUND(SUM(V39:V44),0)</f>
        <v>7883743</v>
      </c>
      <c r="W45" s="71"/>
      <c r="X45" s="71"/>
      <c r="Y45" s="71"/>
      <c r="Z45" s="71"/>
    </row>
    <row r="46" spans="1:26" ht="8.1" customHeight="1">
      <c r="A46" s="72"/>
      <c r="B46" s="72"/>
      <c r="C46" s="77"/>
      <c r="D46" s="1197"/>
      <c r="E46" s="1172"/>
      <c r="F46" s="1197"/>
      <c r="G46" s="1172"/>
      <c r="H46" s="1197"/>
      <c r="I46" s="1189"/>
      <c r="J46" s="1197"/>
      <c r="K46" s="1189"/>
      <c r="L46" s="1198"/>
      <c r="M46" s="1189"/>
      <c r="N46" s="1198"/>
      <c r="O46" s="1189"/>
      <c r="P46" s="1198"/>
      <c r="Q46" s="1189"/>
      <c r="R46" s="1198"/>
      <c r="S46" s="1184"/>
      <c r="T46" s="1199"/>
      <c r="U46" s="1184"/>
      <c r="V46" s="1199"/>
      <c r="W46" s="71"/>
      <c r="X46" s="71"/>
      <c r="Y46" s="71"/>
      <c r="Z46" s="71"/>
    </row>
    <row r="47" spans="1:26" ht="16.5" customHeight="1">
      <c r="A47" s="7" t="s">
        <v>73</v>
      </c>
      <c r="B47" s="72"/>
      <c r="C47" s="77"/>
      <c r="D47" s="1172"/>
      <c r="E47" s="1172"/>
      <c r="F47" s="1172"/>
      <c r="G47" s="1172"/>
      <c r="H47" s="1172"/>
      <c r="I47" s="1189"/>
      <c r="J47" s="1172"/>
      <c r="K47" s="1189"/>
      <c r="L47" s="1189"/>
      <c r="M47" s="1189"/>
      <c r="N47" s="1189"/>
      <c r="O47" s="1189"/>
      <c r="P47" s="1189"/>
      <c r="Q47" s="1189"/>
      <c r="R47" s="1189"/>
      <c r="S47" s="1184"/>
      <c r="T47" s="1184"/>
      <c r="U47" s="1184"/>
      <c r="V47" s="1184"/>
      <c r="W47" s="71"/>
      <c r="X47" s="71"/>
      <c r="Y47" s="71"/>
      <c r="Z47" s="71"/>
    </row>
    <row r="48" spans="1:26" ht="14.25" customHeight="1">
      <c r="A48" s="98" t="s">
        <v>74</v>
      </c>
      <c r="B48" s="72"/>
      <c r="C48" s="77" t="s">
        <v>6</v>
      </c>
      <c r="D48" s="1172">
        <v>63</v>
      </c>
      <c r="E48" s="1172"/>
      <c r="F48" s="1172">
        <v>10</v>
      </c>
      <c r="G48" s="1172"/>
      <c r="H48" s="1172">
        <v>0</v>
      </c>
      <c r="I48" s="1189"/>
      <c r="J48" s="1172">
        <v>0</v>
      </c>
      <c r="K48" s="1189"/>
      <c r="L48" s="1172">
        <v>0</v>
      </c>
      <c r="M48" s="1189"/>
      <c r="N48" s="1172">
        <v>0</v>
      </c>
      <c r="O48" s="1189"/>
      <c r="P48" s="1172">
        <v>0</v>
      </c>
      <c r="Q48" s="1189"/>
      <c r="R48" s="1172">
        <v>0</v>
      </c>
      <c r="S48" s="1184"/>
      <c r="T48" s="1184">
        <f>ROUND(SUM(D48)+SUM(H48)+SUM(L48)+SUM(P48),0)</f>
        <v>63</v>
      </c>
      <c r="U48" s="1184"/>
      <c r="V48" s="1184">
        <f>ROUND(SUM(+F48+J48+N48+R48),0)</f>
        <v>10</v>
      </c>
      <c r="W48" s="71"/>
      <c r="X48" s="71"/>
      <c r="Y48" s="71"/>
      <c r="Z48" s="71"/>
    </row>
    <row r="49" spans="1:26" ht="15" customHeight="1">
      <c r="A49" s="72" t="s">
        <v>75</v>
      </c>
      <c r="B49" s="72"/>
      <c r="C49" s="77" t="s">
        <v>6</v>
      </c>
      <c r="D49" s="1172">
        <v>1090889</v>
      </c>
      <c r="E49" s="1172"/>
      <c r="F49" s="1172">
        <v>1520792</v>
      </c>
      <c r="G49" s="1172"/>
      <c r="H49" s="1172">
        <v>0</v>
      </c>
      <c r="I49" s="1189"/>
      <c r="J49" s="1172">
        <v>0</v>
      </c>
      <c r="K49" s="1189"/>
      <c r="L49" s="1172">
        <v>0</v>
      </c>
      <c r="M49" s="1189"/>
      <c r="N49" s="1172">
        <v>0</v>
      </c>
      <c r="O49" s="1189"/>
      <c r="P49" s="1172">
        <v>0</v>
      </c>
      <c r="Q49" s="1189"/>
      <c r="R49" s="1172">
        <v>0</v>
      </c>
      <c r="S49" s="1184"/>
      <c r="T49" s="1184">
        <f t="shared" ref="T49:T53" si="10">ROUND(SUM(D49)+SUM(H49)+SUM(L49)+SUM(P49),0)</f>
        <v>1090889</v>
      </c>
      <c r="U49" s="1184"/>
      <c r="V49" s="1184">
        <f t="shared" ref="V49:V53" si="11">ROUND(SUM(+F49+J49+N49+R49),0)</f>
        <v>1520792</v>
      </c>
      <c r="W49" s="71"/>
      <c r="X49" s="71"/>
      <c r="Y49" s="71"/>
      <c r="Z49" s="71"/>
    </row>
    <row r="50" spans="1:26" ht="15" customHeight="1">
      <c r="A50" s="72" t="s">
        <v>76</v>
      </c>
      <c r="B50" s="72"/>
      <c r="C50" s="77" t="s">
        <v>6</v>
      </c>
      <c r="D50" s="1172">
        <v>15755</v>
      </c>
      <c r="E50" s="1189"/>
      <c r="F50" s="1172">
        <v>17182</v>
      </c>
      <c r="G50" s="1189"/>
      <c r="H50" s="1172">
        <v>0</v>
      </c>
      <c r="I50" s="1189"/>
      <c r="J50" s="1172">
        <v>0</v>
      </c>
      <c r="K50" s="1189"/>
      <c r="L50" s="1172">
        <v>0</v>
      </c>
      <c r="M50" s="1189"/>
      <c r="N50" s="1172">
        <v>0</v>
      </c>
      <c r="O50" s="1189"/>
      <c r="P50" s="1172">
        <v>0</v>
      </c>
      <c r="Q50" s="1189"/>
      <c r="R50" s="1172">
        <v>0</v>
      </c>
      <c r="S50" s="1184"/>
      <c r="T50" s="1184">
        <f t="shared" si="10"/>
        <v>15755</v>
      </c>
      <c r="U50" s="1184"/>
      <c r="V50" s="1184">
        <f t="shared" si="11"/>
        <v>17182</v>
      </c>
      <c r="W50" s="71"/>
      <c r="X50" s="71"/>
      <c r="Y50" s="71"/>
      <c r="Z50" s="71"/>
    </row>
    <row r="51" spans="1:26" ht="14.25" customHeight="1">
      <c r="A51" s="72" t="s">
        <v>77</v>
      </c>
      <c r="B51" s="72"/>
      <c r="C51" s="77" t="s">
        <v>6</v>
      </c>
      <c r="D51" s="1172">
        <v>0</v>
      </c>
      <c r="E51" s="1189"/>
      <c r="F51" s="1172">
        <v>0</v>
      </c>
      <c r="G51" s="1189"/>
      <c r="H51" s="1172">
        <v>0</v>
      </c>
      <c r="I51" s="1189"/>
      <c r="J51" s="1172">
        <v>0</v>
      </c>
      <c r="K51" s="1189"/>
      <c r="L51" s="1189">
        <v>1007269</v>
      </c>
      <c r="M51" s="1189"/>
      <c r="N51" s="1189">
        <v>1043960</v>
      </c>
      <c r="O51" s="1189"/>
      <c r="P51" s="1189">
        <v>119100</v>
      </c>
      <c r="Q51" s="1189"/>
      <c r="R51" s="1189">
        <v>119100</v>
      </c>
      <c r="S51" s="1184"/>
      <c r="T51" s="1184">
        <f t="shared" si="10"/>
        <v>1126369</v>
      </c>
      <c r="U51" s="1184"/>
      <c r="V51" s="1184">
        <f t="shared" si="11"/>
        <v>1163060</v>
      </c>
      <c r="W51" s="71"/>
      <c r="X51" s="71"/>
      <c r="Y51" s="71"/>
      <c r="Z51" s="71"/>
    </row>
    <row r="52" spans="1:26" ht="14.25" customHeight="1">
      <c r="A52" s="100" t="s">
        <v>2289</v>
      </c>
      <c r="B52" s="72"/>
      <c r="C52" s="77" t="s">
        <v>6</v>
      </c>
      <c r="D52" s="1172">
        <v>2914</v>
      </c>
      <c r="E52" s="1189"/>
      <c r="F52" s="1172">
        <v>1425</v>
      </c>
      <c r="G52" s="1189"/>
      <c r="H52" s="1172">
        <v>0</v>
      </c>
      <c r="I52" s="1189"/>
      <c r="J52" s="1172">
        <v>0</v>
      </c>
      <c r="K52" s="1189"/>
      <c r="L52" s="1172">
        <v>0</v>
      </c>
      <c r="M52" s="1189"/>
      <c r="N52" s="1172">
        <v>0</v>
      </c>
      <c r="O52" s="1189"/>
      <c r="P52" s="1172">
        <v>0</v>
      </c>
      <c r="Q52" s="1189"/>
      <c r="R52" s="1172">
        <v>0</v>
      </c>
      <c r="S52" s="1184"/>
      <c r="T52" s="1184">
        <f t="shared" si="10"/>
        <v>2914</v>
      </c>
      <c r="U52" s="1184"/>
      <c r="V52" s="1184">
        <f t="shared" si="11"/>
        <v>1425</v>
      </c>
      <c r="W52" s="71"/>
      <c r="X52" s="71"/>
      <c r="Y52" s="71"/>
      <c r="Z52" s="71"/>
    </row>
    <row r="53" spans="1:26" ht="14.25" customHeight="1">
      <c r="A53" s="72" t="s">
        <v>78</v>
      </c>
      <c r="B53" s="72"/>
      <c r="C53" s="77" t="s">
        <v>6</v>
      </c>
      <c r="D53" s="1172">
        <v>0</v>
      </c>
      <c r="E53" s="1189"/>
      <c r="F53" s="1172">
        <v>0</v>
      </c>
      <c r="G53" s="1189"/>
      <c r="H53" s="1172">
        <v>1380246</v>
      </c>
      <c r="I53" s="1189"/>
      <c r="J53" s="1172">
        <v>1306235</v>
      </c>
      <c r="K53" s="1189"/>
      <c r="L53" s="1172">
        <v>0</v>
      </c>
      <c r="M53" s="1189"/>
      <c r="N53" s="1172">
        <v>0</v>
      </c>
      <c r="O53" s="1189"/>
      <c r="P53" s="1172">
        <v>0</v>
      </c>
      <c r="Q53" s="1189"/>
      <c r="R53" s="1172">
        <v>0</v>
      </c>
      <c r="S53" s="1184"/>
      <c r="T53" s="1184">
        <f t="shared" si="10"/>
        <v>1380246</v>
      </c>
      <c r="U53" s="1184"/>
      <c r="V53" s="1184">
        <f t="shared" si="11"/>
        <v>1306235</v>
      </c>
      <c r="W53" s="71"/>
      <c r="X53" s="71"/>
      <c r="Y53" s="71"/>
      <c r="Z53" s="71"/>
    </row>
    <row r="54" spans="1:26" ht="15.9" customHeight="1">
      <c r="A54" s="73" t="s">
        <v>79</v>
      </c>
      <c r="B54" s="73"/>
      <c r="C54" s="77" t="s">
        <v>6</v>
      </c>
      <c r="D54" s="1205">
        <f>ROUND(SUM(D48:D53),0)</f>
        <v>1109621</v>
      </c>
      <c r="E54" s="1202"/>
      <c r="F54" s="1205">
        <f>ROUND(SUM(F48:F53),0)</f>
        <v>1539409</v>
      </c>
      <c r="G54" s="1202"/>
      <c r="H54" s="1205">
        <f>ROUND(SUM(H48:H53),0)</f>
        <v>1380246</v>
      </c>
      <c r="I54" s="1202"/>
      <c r="J54" s="1205">
        <f>ROUND(SUM(J48:J53),0)</f>
        <v>1306235</v>
      </c>
      <c r="K54" s="1202"/>
      <c r="L54" s="1205">
        <f>ROUND(SUM(L48:L53),0)</f>
        <v>1007269</v>
      </c>
      <c r="M54" s="1202"/>
      <c r="N54" s="1205">
        <f>ROUND(SUM(N48:N53),0)</f>
        <v>1043960</v>
      </c>
      <c r="O54" s="1202"/>
      <c r="P54" s="1205">
        <f>ROUND(SUM(P48:P53),0)</f>
        <v>119100</v>
      </c>
      <c r="Q54" s="1202"/>
      <c r="R54" s="1205">
        <f>ROUND(SUM(R48:R53),0)</f>
        <v>119100</v>
      </c>
      <c r="S54" s="1203"/>
      <c r="T54" s="1206">
        <f>ROUND(SUM(T48:T53),0)</f>
        <v>3616236</v>
      </c>
      <c r="U54" s="1203"/>
      <c r="V54" s="1206">
        <f>ROUND(SUM(V48:V53),0)</f>
        <v>4008704</v>
      </c>
      <c r="W54" s="71"/>
      <c r="X54" s="71"/>
      <c r="Y54" s="71"/>
      <c r="Z54" s="71"/>
    </row>
    <row r="55" spans="1:26" ht="15.9" customHeight="1">
      <c r="A55" s="73"/>
      <c r="B55" s="73"/>
      <c r="C55" s="77"/>
      <c r="D55" s="1202"/>
      <c r="E55" s="1202"/>
      <c r="F55" s="1202"/>
      <c r="G55" s="1202"/>
      <c r="H55" s="1202"/>
      <c r="I55" s="1202"/>
      <c r="J55" s="1202"/>
      <c r="K55" s="1202"/>
      <c r="L55" s="1202"/>
      <c r="M55" s="1202"/>
      <c r="N55" s="1202"/>
      <c r="O55" s="1202"/>
      <c r="P55" s="1202"/>
      <c r="Q55" s="1202"/>
      <c r="R55" s="1202"/>
      <c r="S55" s="1203"/>
      <c r="T55" s="1203"/>
      <c r="U55" s="1203"/>
      <c r="V55" s="1203"/>
      <c r="W55" s="71"/>
      <c r="X55" s="71"/>
      <c r="Y55" s="71"/>
      <c r="Z55" s="71"/>
    </row>
    <row r="56" spans="1:26" ht="18" customHeight="1">
      <c r="A56" s="7" t="s">
        <v>80</v>
      </c>
      <c r="B56" s="73"/>
      <c r="C56" s="80" t="s">
        <v>6</v>
      </c>
      <c r="D56" s="1207">
        <f>ROUND(SUM(D25)+SUM(D36)+SUM(D45)+SUM(D54),0)</f>
        <v>45507191</v>
      </c>
      <c r="E56" s="1207"/>
      <c r="F56" s="1207">
        <f>ROUND(SUM(F25)+SUM(F36)+SUM(F45)+SUM(F54),0)</f>
        <v>45962850</v>
      </c>
      <c r="G56" s="1207"/>
      <c r="H56" s="1207">
        <f>ROUND(SUM(H25)+SUM(H36)+SUM(H45)+SUM(H54),0)</f>
        <v>8101014</v>
      </c>
      <c r="I56" s="1207"/>
      <c r="J56" s="1207">
        <f>ROUND(SUM(J25)+SUM(J36)+SUM(J45)+SUM(J54),0)</f>
        <v>8265643</v>
      </c>
      <c r="K56" s="1207"/>
      <c r="L56" s="1207">
        <f>ROUND(SUM(L25)+SUM(L36)+SUM(L45)+SUM(L54),0)</f>
        <v>19382022</v>
      </c>
      <c r="M56" s="1207"/>
      <c r="N56" s="1207">
        <f>ROUND(SUM(N25)+SUM(N36)+SUM(N45)+SUM(N54),0)</f>
        <v>19050300</v>
      </c>
      <c r="O56" s="1207"/>
      <c r="P56" s="1207">
        <f>ROUND(SUM(P25)+SUM(P36)+SUM(P45)+SUM(P54),0)</f>
        <v>1382692</v>
      </c>
      <c r="Q56" s="1207"/>
      <c r="R56" s="1207">
        <f>ROUND(SUM(R25)+SUM(R36)+SUM(R45)+SUM(R54),0)</f>
        <v>1394280</v>
      </c>
      <c r="S56" s="1208"/>
      <c r="T56" s="1208">
        <f>ROUND(SUM(D56+H56+L56+P56),0)</f>
        <v>74372919</v>
      </c>
      <c r="U56" s="1208"/>
      <c r="V56" s="1208">
        <f>ROUND(SUM(+V54+V45+V36+V25),0)</f>
        <v>74673073</v>
      </c>
      <c r="W56" s="71"/>
      <c r="X56" s="71"/>
      <c r="Y56" s="71"/>
      <c r="Z56" s="71"/>
    </row>
    <row r="57" spans="1:26" ht="8.1" customHeight="1">
      <c r="A57" s="72"/>
      <c r="B57" s="72"/>
      <c r="C57" s="77"/>
      <c r="D57" s="1198"/>
      <c r="E57" s="1189"/>
      <c r="F57" s="1198"/>
      <c r="G57" s="1189"/>
      <c r="H57" s="1198"/>
      <c r="I57" s="1189"/>
      <c r="J57" s="1198"/>
      <c r="K57" s="1189"/>
      <c r="L57" s="1198"/>
      <c r="M57" s="1189"/>
      <c r="N57" s="1198"/>
      <c r="O57" s="1189"/>
      <c r="P57" s="1198"/>
      <c r="Q57" s="1189"/>
      <c r="R57" s="1198"/>
      <c r="S57" s="1184"/>
      <c r="T57" s="1199"/>
      <c r="U57" s="1184"/>
      <c r="V57" s="1199"/>
      <c r="W57" s="71"/>
      <c r="X57" s="71"/>
      <c r="Y57" s="71"/>
      <c r="Z57" s="71"/>
    </row>
    <row r="58" spans="1:26" s="107" customFormat="1" ht="18" customHeight="1">
      <c r="A58" s="103" t="s">
        <v>81</v>
      </c>
      <c r="B58" s="104"/>
      <c r="C58" s="105" t="s">
        <v>6</v>
      </c>
      <c r="D58" s="1181">
        <f>+'SCH 2-Misc Receipts'!C114</f>
        <v>3812509</v>
      </c>
      <c r="E58" s="1209"/>
      <c r="F58" s="1181">
        <f>+'SCH 2-Misc Receipts'!E114</f>
        <v>5842208</v>
      </c>
      <c r="G58" s="1209"/>
      <c r="H58" s="1181">
        <f>+'SCH 2-Misc Receipts'!G114</f>
        <v>17685458</v>
      </c>
      <c r="I58" s="1209"/>
      <c r="J58" s="1181">
        <f>+'SCH 2-Misc Receipts'!I114</f>
        <v>17117055</v>
      </c>
      <c r="K58" s="1209"/>
      <c r="L58" s="1181">
        <f>+'SCH 2-Misc Receipts'!K114</f>
        <v>457594</v>
      </c>
      <c r="M58" s="1209"/>
      <c r="N58" s="1181">
        <f>+'SCH 2-Misc Receipts'!M114</f>
        <v>486548</v>
      </c>
      <c r="O58" s="1209"/>
      <c r="P58" s="1181">
        <f>+'SCH 2-Misc Receipts'!O114</f>
        <v>4636612</v>
      </c>
      <c r="Q58" s="1209"/>
      <c r="R58" s="1181">
        <f>+'SCH 2-Misc Receipts'!Q114</f>
        <v>3822525</v>
      </c>
      <c r="S58" s="549"/>
      <c r="T58" s="1181">
        <f>+'SCH 2-Misc Receipts'!S114</f>
        <v>26592173</v>
      </c>
      <c r="U58" s="549"/>
      <c r="V58" s="1210">
        <f>+'SCH 2-Misc Receipts'!U114</f>
        <v>27268336</v>
      </c>
      <c r="W58" s="106"/>
      <c r="X58" s="106"/>
      <c r="Y58" s="106"/>
      <c r="Z58" s="106"/>
    </row>
    <row r="59" spans="1:26" ht="14.25" customHeight="1">
      <c r="A59" s="98"/>
      <c r="B59" s="72"/>
      <c r="C59" s="77"/>
      <c r="D59" s="1172"/>
      <c r="E59" s="1189"/>
      <c r="F59" s="1172"/>
      <c r="G59" s="1189"/>
      <c r="H59" s="1211"/>
      <c r="I59" s="1189"/>
      <c r="J59" s="1211"/>
      <c r="K59" s="1189"/>
      <c r="L59" s="1211"/>
      <c r="M59" s="1189"/>
      <c r="N59" s="1211"/>
      <c r="O59" s="1189"/>
      <c r="P59" s="1211"/>
      <c r="Q59" s="1189"/>
      <c r="R59" s="1211"/>
      <c r="S59" s="1184"/>
      <c r="T59" s="1191"/>
      <c r="U59" s="1184"/>
      <c r="V59" s="1184"/>
      <c r="W59" s="71"/>
      <c r="X59" s="71"/>
      <c r="Y59" s="71"/>
      <c r="Z59" s="71"/>
    </row>
    <row r="60" spans="1:26" ht="18" customHeight="1">
      <c r="A60" s="103" t="s">
        <v>82</v>
      </c>
      <c r="B60" s="73"/>
      <c r="C60" s="80" t="s">
        <v>6</v>
      </c>
      <c r="D60" s="1181">
        <v>372</v>
      </c>
      <c r="E60" s="1207"/>
      <c r="F60" s="1181">
        <v>229</v>
      </c>
      <c r="G60" s="1207"/>
      <c r="H60" s="1212">
        <v>52724858</v>
      </c>
      <c r="I60" s="1207"/>
      <c r="J60" s="1212">
        <v>49104679</v>
      </c>
      <c r="K60" s="1207"/>
      <c r="L60" s="1212">
        <v>73405</v>
      </c>
      <c r="M60" s="1207"/>
      <c r="N60" s="1212">
        <v>73247</v>
      </c>
      <c r="O60" s="1207"/>
      <c r="P60" s="1182">
        <v>2608397</v>
      </c>
      <c r="Q60" s="1207"/>
      <c r="R60" s="1182">
        <v>2145374</v>
      </c>
      <c r="S60" s="1208"/>
      <c r="T60" s="1212">
        <f>ROUND(SUM(+P60+H60+D60+L60),0)</f>
        <v>55407032</v>
      </c>
      <c r="U60" s="1208"/>
      <c r="V60" s="1210">
        <f>ROUND(SUM(+F60+J60+N60+R60),0)</f>
        <v>51323529</v>
      </c>
      <c r="W60" s="71"/>
      <c r="X60" s="71"/>
      <c r="Y60" s="71"/>
      <c r="Z60" s="71"/>
    </row>
    <row r="61" spans="1:26" ht="8.1" customHeight="1">
      <c r="A61" s="72"/>
      <c r="B61" s="72"/>
      <c r="C61" s="77"/>
      <c r="D61" s="1198"/>
      <c r="E61" s="1189"/>
      <c r="F61" s="1198"/>
      <c r="G61" s="1189"/>
      <c r="H61" s="1198"/>
      <c r="I61" s="1189"/>
      <c r="J61" s="1198"/>
      <c r="K61" s="1189"/>
      <c r="L61" s="1198"/>
      <c r="M61" s="1189"/>
      <c r="N61" s="1198"/>
      <c r="O61" s="1189"/>
      <c r="P61" s="1198"/>
      <c r="Q61" s="1189"/>
      <c r="R61" s="1198"/>
      <c r="S61" s="1184"/>
      <c r="T61" s="1213"/>
      <c r="U61" s="1184"/>
      <c r="V61" s="1199"/>
      <c r="W61" s="71"/>
      <c r="X61" s="71"/>
      <c r="Y61" s="71"/>
      <c r="Z61" s="71"/>
    </row>
    <row r="62" spans="1:26" ht="16.5" customHeight="1">
      <c r="A62" s="7" t="s">
        <v>83</v>
      </c>
      <c r="B62" s="72"/>
      <c r="C62" s="77"/>
      <c r="D62" s="1189"/>
      <c r="E62" s="1189"/>
      <c r="F62" s="1189"/>
      <c r="G62" s="1189"/>
      <c r="H62" s="1189"/>
      <c r="I62" s="1189"/>
      <c r="J62" s="1189"/>
      <c r="K62" s="1189"/>
      <c r="L62" s="1189"/>
      <c r="M62" s="1189"/>
      <c r="N62" s="1189"/>
      <c r="O62" s="1189"/>
      <c r="P62" s="1189"/>
      <c r="Q62" s="1189"/>
      <c r="R62" s="1189"/>
      <c r="S62" s="1184"/>
      <c r="T62" s="1191"/>
      <c r="U62" s="1184"/>
      <c r="V62" s="1184"/>
      <c r="W62" s="71"/>
      <c r="X62" s="71"/>
      <c r="Y62" s="71"/>
      <c r="Z62" s="71"/>
    </row>
    <row r="63" spans="1:26" ht="14.25" customHeight="1">
      <c r="A63" s="72" t="s">
        <v>84</v>
      </c>
      <c r="B63" s="72"/>
      <c r="C63" s="77" t="s">
        <v>6</v>
      </c>
      <c r="D63" s="1172">
        <v>0</v>
      </c>
      <c r="E63" s="1189"/>
      <c r="F63" s="1172">
        <v>0</v>
      </c>
      <c r="G63" s="1189"/>
      <c r="H63" s="1172">
        <v>0</v>
      </c>
      <c r="I63" s="1189"/>
      <c r="J63" s="1172">
        <v>0</v>
      </c>
      <c r="K63" s="1189"/>
      <c r="L63" s="1172">
        <v>0</v>
      </c>
      <c r="M63" s="1189"/>
      <c r="N63" s="1172">
        <v>0</v>
      </c>
      <c r="O63" s="1189"/>
      <c r="P63" s="1183">
        <v>0</v>
      </c>
      <c r="Q63" s="1189"/>
      <c r="R63" s="1183">
        <v>0</v>
      </c>
      <c r="S63" s="1184"/>
      <c r="T63" s="1184">
        <f>ROUND(SUM(D63)+SUM(H63)+SUM(L63)+SUM(P63),0)</f>
        <v>0</v>
      </c>
      <c r="U63" s="1184"/>
      <c r="V63" s="1184">
        <f>ROUND(SUM(+F63+J63+N63+R63),0)</f>
        <v>0</v>
      </c>
      <c r="W63" s="71"/>
      <c r="X63" s="71"/>
      <c r="Y63" s="71"/>
      <c r="Z63" s="71"/>
    </row>
    <row r="64" spans="1:26" ht="14.25" customHeight="1">
      <c r="A64" s="72" t="s">
        <v>85</v>
      </c>
      <c r="B64" s="72"/>
      <c r="C64" s="77" t="s">
        <v>6</v>
      </c>
      <c r="D64" s="1183">
        <v>17575087</v>
      </c>
      <c r="E64" s="1189"/>
      <c r="F64" s="1183">
        <v>17870827</v>
      </c>
      <c r="G64" s="1189"/>
      <c r="H64" s="1183">
        <v>7732883</v>
      </c>
      <c r="I64" s="1189"/>
      <c r="J64" s="1183">
        <v>8668925</v>
      </c>
      <c r="K64" s="1189"/>
      <c r="L64" s="1183">
        <v>3608856</v>
      </c>
      <c r="M64" s="1189"/>
      <c r="N64" s="1183">
        <v>4006566</v>
      </c>
      <c r="O64" s="1189"/>
      <c r="P64" s="1183">
        <v>2751485</v>
      </c>
      <c r="Q64" s="1189"/>
      <c r="R64" s="1183">
        <v>2895606</v>
      </c>
      <c r="S64" s="1184"/>
      <c r="T64" s="1184">
        <f>ROUND(SUM(D64)+SUM(H64)+SUM(L64)+SUM(P64),0)</f>
        <v>31668311</v>
      </c>
      <c r="U64" s="1184"/>
      <c r="V64" s="1184">
        <f>ROUND(SUM(+F64+J64+N64+R64),0)</f>
        <v>33441924</v>
      </c>
      <c r="W64" s="71"/>
      <c r="X64" s="71"/>
      <c r="Y64" s="71"/>
      <c r="Z64" s="71"/>
    </row>
    <row r="65" spans="1:26" ht="18" customHeight="1">
      <c r="A65" s="73" t="s">
        <v>86</v>
      </c>
      <c r="B65" s="73"/>
      <c r="C65" s="80" t="s">
        <v>6</v>
      </c>
      <c r="D65" s="1214">
        <f>ROUND(SUM(D64)+SUM(D63),0)</f>
        <v>17575087</v>
      </c>
      <c r="E65" s="1202"/>
      <c r="F65" s="1214">
        <f>ROUND(SUM(F64)+SUM(F63),0)</f>
        <v>17870827</v>
      </c>
      <c r="G65" s="1202"/>
      <c r="H65" s="1214">
        <f>ROUND(SUM(H64)+SUM(H63),0)</f>
        <v>7732883</v>
      </c>
      <c r="I65" s="1202"/>
      <c r="J65" s="1214">
        <f>ROUND(SUM(J64)+SUM(J63),0)</f>
        <v>8668925</v>
      </c>
      <c r="K65" s="1202"/>
      <c r="L65" s="1214">
        <f>ROUND(SUM(L64)+SUM(L63),0)</f>
        <v>3608856</v>
      </c>
      <c r="M65" s="1202"/>
      <c r="N65" s="1214">
        <f>ROUND(SUM(N64)+SUM(N63),0)</f>
        <v>4006566</v>
      </c>
      <c r="O65" s="1202"/>
      <c r="P65" s="1214">
        <f>ROUND(SUM(P64)+SUM(P63),0)</f>
        <v>2751485</v>
      </c>
      <c r="Q65" s="1202"/>
      <c r="R65" s="1214">
        <f>ROUND(SUM(R64)+SUM(R63),0)</f>
        <v>2895606</v>
      </c>
      <c r="S65" s="1203"/>
      <c r="T65" s="1215">
        <f>ROUND(SUM(T63:T64),0)</f>
        <v>31668311</v>
      </c>
      <c r="U65" s="1203"/>
      <c r="V65" s="1215">
        <f>ROUND(SUM(V63:V64),0)</f>
        <v>33441924</v>
      </c>
      <c r="W65" s="71"/>
      <c r="X65" s="71"/>
      <c r="Y65" s="71"/>
      <c r="Z65" s="71"/>
    </row>
    <row r="66" spans="1:26" ht="9.9" customHeight="1">
      <c r="A66" s="73"/>
      <c r="B66" s="73"/>
      <c r="C66" s="80"/>
      <c r="D66" s="1176"/>
      <c r="E66" s="1175"/>
      <c r="F66" s="1176"/>
      <c r="G66" s="1175"/>
      <c r="H66" s="1176"/>
      <c r="I66" s="1175"/>
      <c r="J66" s="1176"/>
      <c r="K66" s="1175"/>
      <c r="L66" s="1176"/>
      <c r="M66" s="1175"/>
      <c r="N66" s="1176"/>
      <c r="O66" s="1175"/>
      <c r="P66" s="1176"/>
      <c r="Q66" s="1175"/>
      <c r="R66" s="1176"/>
      <c r="S66" s="1177"/>
      <c r="T66" s="1178"/>
      <c r="U66" s="1177"/>
      <c r="V66" s="1178"/>
      <c r="W66" s="71"/>
      <c r="X66" s="71"/>
      <c r="Y66" s="71"/>
      <c r="Z66" s="71"/>
    </row>
    <row r="67" spans="1:26" ht="16.5" customHeight="1">
      <c r="A67" s="109"/>
      <c r="B67" s="73"/>
      <c r="C67" s="80"/>
      <c r="D67" s="1179"/>
      <c r="E67" s="1175"/>
      <c r="F67" s="1179"/>
      <c r="G67" s="1175"/>
      <c r="H67" s="1179"/>
      <c r="I67" s="1175"/>
      <c r="J67" s="1179"/>
      <c r="K67" s="1175"/>
      <c r="L67" s="1179"/>
      <c r="M67" s="1175"/>
      <c r="N67" s="1179"/>
      <c r="O67" s="1175"/>
      <c r="P67" s="1179"/>
      <c r="Q67" s="1175"/>
      <c r="R67" s="1179"/>
      <c r="S67" s="1177"/>
      <c r="T67" s="1180"/>
      <c r="U67" s="1177"/>
      <c r="V67" s="1180"/>
      <c r="W67" s="71"/>
      <c r="X67" s="71"/>
      <c r="Y67" s="71"/>
      <c r="Z67" s="71"/>
    </row>
    <row r="68" spans="1:26" s="46" customFormat="1" ht="16.5" customHeight="1" thickBot="1">
      <c r="A68" s="110" t="s">
        <v>87</v>
      </c>
      <c r="B68" s="111"/>
      <c r="C68" s="80" t="s">
        <v>6</v>
      </c>
      <c r="D68" s="1185">
        <f>ROUND(SUM(D56)+SUM(D58)+SUM(D60)+SUM(D65),0)</f>
        <v>66895159</v>
      </c>
      <c r="E68" s="1170"/>
      <c r="F68" s="1185">
        <f>ROUND(SUM(F56)+SUM(F58)+SUM(F60)+SUM(F65),0)</f>
        <v>69676114</v>
      </c>
      <c r="G68" s="1186"/>
      <c r="H68" s="1187">
        <f>ROUND(SUM(H56)+SUM(H58)+SUM(H60)+SUM(H65),0)</f>
        <v>86244213</v>
      </c>
      <c r="I68" s="1170"/>
      <c r="J68" s="1187">
        <f>ROUND(SUM(J56)+SUM(J58)+SUM(J60)+SUM(J65),0)</f>
        <v>83156302</v>
      </c>
      <c r="K68" s="1170"/>
      <c r="L68" s="1187">
        <f>ROUND(SUM(L56)+SUM(L58)+SUM(L60)+SUM(L65),0)</f>
        <v>23521877</v>
      </c>
      <c r="M68" s="1170"/>
      <c r="N68" s="1187">
        <f>ROUND(SUM(N56)+SUM(N58)+SUM(N60)+SUM(N65),0)</f>
        <v>23616661</v>
      </c>
      <c r="O68" s="1170"/>
      <c r="P68" s="1187">
        <f>ROUND(SUM(P56)+SUM(P58)+SUM(P60)+SUM(P65),0)</f>
        <v>11379186</v>
      </c>
      <c r="Q68" s="1170"/>
      <c r="R68" s="1187">
        <f>ROUND(SUM(R56)+SUM(R58)+SUM(R60)+SUM(R65),0)</f>
        <v>10257785</v>
      </c>
      <c r="S68" s="1188"/>
      <c r="T68" s="1185">
        <f>ROUND(SUM(T56)+SUM(T58)+SUM(T60)+SUM(T65),0)</f>
        <v>188040435</v>
      </c>
      <c r="U68" s="1188"/>
      <c r="V68" s="1185">
        <f>ROUND(SUM(V56)+SUM(V58)+SUM(V60)+SUM(V65),0)</f>
        <v>186706862</v>
      </c>
      <c r="W68" s="112"/>
      <c r="X68" s="112"/>
      <c r="Y68" s="113"/>
      <c r="Z68" s="113"/>
    </row>
    <row r="69" spans="1:26" ht="6.9" customHeight="1" thickTop="1">
      <c r="A69" s="72"/>
      <c r="B69" s="72"/>
      <c r="C69" s="77"/>
      <c r="D69" s="114"/>
      <c r="E69" s="77"/>
      <c r="F69" s="114"/>
      <c r="G69" s="77"/>
      <c r="H69" s="84"/>
      <c r="I69" s="77"/>
      <c r="J69" s="84"/>
      <c r="K69" s="77"/>
      <c r="L69" s="114"/>
      <c r="M69" s="77"/>
      <c r="N69" s="114"/>
      <c r="O69" s="77"/>
      <c r="P69" s="114"/>
      <c r="Q69" s="77"/>
      <c r="R69" s="114"/>
      <c r="S69" s="72"/>
      <c r="T69" s="115"/>
      <c r="U69" s="72"/>
      <c r="V69" s="115"/>
    </row>
    <row r="70" spans="1:26" ht="6.9" customHeight="1">
      <c r="A70" s="72"/>
      <c r="B70" s="72"/>
      <c r="C70" s="72"/>
      <c r="D70" s="72"/>
      <c r="E70" s="72"/>
      <c r="F70" s="72"/>
      <c r="G70" s="72"/>
      <c r="H70" s="72"/>
      <c r="I70" s="72"/>
      <c r="J70" s="72"/>
      <c r="K70" s="72"/>
      <c r="L70" s="72"/>
      <c r="M70" s="72"/>
      <c r="N70" s="72"/>
      <c r="O70" s="72"/>
      <c r="P70" s="72"/>
      <c r="Q70" s="72"/>
      <c r="R70" s="72"/>
      <c r="S70" s="72"/>
      <c r="T70" s="72"/>
      <c r="U70" s="72"/>
      <c r="V70" s="72"/>
    </row>
    <row r="71" spans="1:26" s="120" customFormat="1" ht="15">
      <c r="A71" s="116" t="s">
        <v>88</v>
      </c>
      <c r="B71" s="117"/>
      <c r="C71" s="117"/>
      <c r="D71" s="117">
        <v>0</v>
      </c>
      <c r="E71" s="117"/>
      <c r="F71" s="117">
        <v>0</v>
      </c>
      <c r="G71" s="117"/>
      <c r="H71" s="117">
        <v>-2987981</v>
      </c>
      <c r="I71" s="117"/>
      <c r="J71" s="117">
        <v>-3968942</v>
      </c>
      <c r="K71" s="117"/>
      <c r="L71" s="117">
        <v>-11911388</v>
      </c>
      <c r="M71" s="117"/>
      <c r="N71" s="117">
        <v>-8360572</v>
      </c>
      <c r="O71" s="117"/>
      <c r="P71" s="117" t="s">
        <v>6</v>
      </c>
      <c r="Q71" s="117"/>
      <c r="R71" s="117" t="s">
        <v>6</v>
      </c>
      <c r="S71" s="118"/>
      <c r="T71" s="119" t="s">
        <v>6</v>
      </c>
      <c r="U71" s="119"/>
      <c r="V71" s="119">
        <f>+R68+N68+F68+J68</f>
        <v>186706862</v>
      </c>
    </row>
    <row r="72" spans="1:26" ht="15">
      <c r="A72" s="59"/>
      <c r="B72" s="121"/>
      <c r="C72" s="121"/>
      <c r="D72" s="121"/>
      <c r="E72" s="121"/>
      <c r="F72" s="121"/>
      <c r="G72" s="121"/>
      <c r="H72" s="121"/>
      <c r="I72" s="121"/>
      <c r="J72" s="121"/>
      <c r="K72" s="121"/>
      <c r="L72" s="121"/>
      <c r="M72" s="121"/>
      <c r="N72" s="121"/>
      <c r="O72" s="121"/>
      <c r="P72" s="121"/>
      <c r="Q72" s="121"/>
      <c r="R72" s="121"/>
      <c r="S72" s="121"/>
      <c r="T72" s="122"/>
      <c r="U72" s="122"/>
      <c r="V72" s="122"/>
    </row>
    <row r="73" spans="1:26" ht="15">
      <c r="A73" s="121"/>
      <c r="B73" s="121"/>
      <c r="C73" s="121"/>
      <c r="D73" s="121"/>
      <c r="E73" s="121"/>
      <c r="F73" s="121"/>
      <c r="G73" s="121"/>
      <c r="H73" s="121"/>
      <c r="I73" s="121"/>
      <c r="J73" s="121"/>
      <c r="K73" s="121"/>
      <c r="L73" s="121"/>
      <c r="M73" s="121"/>
      <c r="N73" s="121"/>
      <c r="O73" s="121"/>
      <c r="P73" s="121"/>
      <c r="Q73" s="121"/>
      <c r="R73" s="121"/>
      <c r="S73" s="121"/>
      <c r="T73" s="122"/>
      <c r="U73" s="122"/>
      <c r="V73" s="122"/>
    </row>
    <row r="74" spans="1:26">
      <c r="T74" s="62"/>
      <c r="U74" s="62"/>
      <c r="V74" s="62"/>
    </row>
    <row r="75" spans="1:26">
      <c r="T75" s="62"/>
      <c r="U75" s="62"/>
      <c r="V75" s="62"/>
    </row>
    <row r="76" spans="1:26">
      <c r="T76" s="62"/>
      <c r="U76" s="62"/>
      <c r="V76" s="62"/>
    </row>
    <row r="77" spans="1:26">
      <c r="T77" s="62"/>
      <c r="U77" s="62"/>
      <c r="V77" s="62"/>
    </row>
    <row r="78" spans="1:26">
      <c r="T78" s="62"/>
      <c r="U78" s="62"/>
      <c r="V78" s="62"/>
    </row>
    <row r="79" spans="1:26">
      <c r="T79" s="62"/>
      <c r="U79" s="62"/>
      <c r="V79" s="62"/>
    </row>
    <row r="80" spans="1:26">
      <c r="T80" s="62"/>
      <c r="U80" s="62"/>
      <c r="V80" s="62"/>
    </row>
    <row r="81" spans="17:22">
      <c r="T81" s="62"/>
      <c r="U81" s="62"/>
      <c r="V81" s="62"/>
    </row>
    <row r="82" spans="17:22">
      <c r="T82" s="62"/>
      <c r="U82" s="62"/>
      <c r="V82" s="62"/>
    </row>
    <row r="86" spans="17:22">
      <c r="Q86" s="62"/>
    </row>
    <row r="87" spans="17:22">
      <c r="Q87" s="62"/>
    </row>
    <row r="88" spans="17:22">
      <c r="Q88" s="62"/>
    </row>
    <row r="89" spans="17:22">
      <c r="Q89" s="62"/>
    </row>
    <row r="90" spans="17:22">
      <c r="Q90" s="62"/>
    </row>
    <row r="91" spans="17:22">
      <c r="Q91" s="62"/>
    </row>
    <row r="92" spans="17:22">
      <c r="Q92" s="62"/>
    </row>
    <row r="93" spans="17:22">
      <c r="Q93" s="62"/>
    </row>
    <row r="94" spans="17:22">
      <c r="Q94" s="62"/>
    </row>
    <row r="95" spans="17:22">
      <c r="Q95" s="62"/>
    </row>
    <row r="96" spans="17:22">
      <c r="Q96" s="62"/>
    </row>
    <row r="97" spans="17:17">
      <c r="Q97" s="62"/>
    </row>
    <row r="98" spans="17:17">
      <c r="Q98" s="62"/>
    </row>
    <row r="99" spans="17:17">
      <c r="Q99" s="62"/>
    </row>
    <row r="100" spans="17:17">
      <c r="Q100" s="62"/>
    </row>
    <row r="101" spans="17:17">
      <c r="Q101" s="62"/>
    </row>
    <row r="102" spans="17:17">
      <c r="Q102" s="62"/>
    </row>
    <row r="103" spans="17:17">
      <c r="Q103" s="62"/>
    </row>
    <row r="104" spans="17:17">
      <c r="Q104" s="62"/>
    </row>
    <row r="105" spans="17:17">
      <c r="Q105" s="62"/>
    </row>
    <row r="106" spans="17:17">
      <c r="Q106" s="62"/>
    </row>
    <row r="107" spans="17:17">
      <c r="Q107" s="62"/>
    </row>
    <row r="108" spans="17:17">
      <c r="Q108" s="62"/>
    </row>
    <row r="109" spans="17:17">
      <c r="Q109" s="62"/>
    </row>
    <row r="110" spans="17:17">
      <c r="Q110" s="62"/>
    </row>
    <row r="111" spans="17:17">
      <c r="Q111" s="62"/>
    </row>
    <row r="112" spans="17:17">
      <c r="Q112" s="62"/>
    </row>
    <row r="113" spans="17:17">
      <c r="Q113" s="62"/>
    </row>
    <row r="114" spans="17:17">
      <c r="Q114" s="62"/>
    </row>
    <row r="115" spans="17:17">
      <c r="Q115" s="62"/>
    </row>
    <row r="116" spans="17:17">
      <c r="Q116" s="62"/>
    </row>
    <row r="117" spans="17:17">
      <c r="Q117" s="62"/>
    </row>
    <row r="118" spans="17:17">
      <c r="Q118" s="62"/>
    </row>
    <row r="119" spans="17:17">
      <c r="Q119" s="62"/>
    </row>
    <row r="120" spans="17:17">
      <c r="Q120" s="62"/>
    </row>
    <row r="121" spans="17:17">
      <c r="Q121" s="62"/>
    </row>
    <row r="122" spans="17:17">
      <c r="Q122" s="62"/>
    </row>
  </sheetData>
  <pageMargins left="0.6" right="0.5" top="1" bottom="0.25" header="0" footer="0.25"/>
  <pageSetup scale="47" orientation="landscape" r:id="rId1"/>
  <headerFooter scaleWithDoc="0">
    <oddFooter>&amp;R&amp;8 66</oddFooter>
  </headerFooter>
  <ignoredErrors>
    <ignoredError sqref="V21 T31"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0"/>
  <sheetViews>
    <sheetView showGridLines="0" showOutlineSymbols="0" zoomScale="70" zoomScaleNormal="70" zoomScaleSheetLayoutView="100" workbookViewId="0"/>
  </sheetViews>
  <sheetFormatPr defaultColWidth="8.90625" defaultRowHeight="13.2"/>
  <cols>
    <col min="1" max="1" width="37" style="1542" customWidth="1"/>
    <col min="2" max="2" width="13.54296875" style="1542" customWidth="1"/>
    <col min="3" max="3" width="1.6328125" style="1542" customWidth="1"/>
    <col min="4" max="4" width="13.36328125" style="1542" customWidth="1"/>
    <col min="5" max="5" width="1.6328125" style="1542" customWidth="1"/>
    <col min="6" max="6" width="14.08984375" style="1542" bestFit="1" customWidth="1"/>
    <col min="7" max="7" width="1.6328125" style="1542" customWidth="1"/>
    <col min="8" max="8" width="12" style="1542" bestFit="1" customWidth="1"/>
    <col min="9" max="9" width="1.6328125" style="1542" customWidth="1"/>
    <col min="10" max="10" width="13.90625" style="1542" customWidth="1"/>
    <col min="11" max="11" width="1.6328125" style="1542" customWidth="1"/>
    <col min="12" max="12" width="15.453125" style="1542" customWidth="1"/>
    <col min="13" max="13" width="1.6328125" style="1542" customWidth="1"/>
    <col min="14" max="14" width="12.54296875" style="1542" customWidth="1"/>
    <col min="15" max="15" width="1.6328125" style="1542" customWidth="1"/>
    <col min="16" max="16" width="13.90625" style="1542" customWidth="1"/>
    <col min="17" max="17" width="1.6328125" style="1542" customWidth="1"/>
    <col min="18" max="18" width="17.81640625" style="1542" customWidth="1"/>
    <col min="19" max="19" width="1.6328125" style="1542" customWidth="1"/>
    <col min="20" max="20" width="13.6328125" style="1542" customWidth="1"/>
    <col min="21" max="21" width="1.6328125" style="1542" customWidth="1"/>
    <col min="22" max="22" width="13.81640625" style="1542" customWidth="1"/>
    <col min="23" max="23" width="1.6328125" style="1542" customWidth="1"/>
    <col min="24" max="24" width="11.54296875" style="1542" customWidth="1"/>
    <col min="25" max="25" width="1.6328125" style="1542" customWidth="1"/>
    <col min="26" max="26" width="13.6328125" style="1542" customWidth="1"/>
    <col min="27" max="27" width="1.6328125" style="1542" customWidth="1"/>
    <col min="28" max="28" width="11.6328125" style="1542" customWidth="1"/>
    <col min="29" max="29" width="1.6328125" style="1542" customWidth="1"/>
    <col min="30" max="30" width="13.81640625" style="1542" customWidth="1"/>
    <col min="31" max="31" width="1.6328125" style="1542" customWidth="1"/>
    <col min="32" max="32" width="13.81640625" style="1542" customWidth="1"/>
    <col min="33" max="33" width="8.90625" style="1542"/>
    <col min="34" max="35" width="11" style="1542" bestFit="1" customWidth="1"/>
    <col min="36" max="16384" width="8.90625" style="1542"/>
  </cols>
  <sheetData>
    <row r="1" spans="1:59" ht="15" customHeight="1">
      <c r="A1" s="2035" t="s">
        <v>1343</v>
      </c>
    </row>
    <row r="3" spans="1:59" ht="37.5" customHeight="1">
      <c r="A3" s="1543" t="s">
        <v>0</v>
      </c>
      <c r="B3" s="573"/>
      <c r="C3" s="573"/>
      <c r="D3" s="573"/>
      <c r="E3" s="573"/>
      <c r="F3" s="573"/>
      <c r="G3" s="573"/>
      <c r="H3" s="573"/>
      <c r="I3" s="573"/>
      <c r="J3" s="573"/>
      <c r="K3" s="1544"/>
      <c r="L3" s="1544"/>
      <c r="M3" s="1544"/>
      <c r="N3" s="1544"/>
      <c r="O3" s="1544"/>
      <c r="P3" s="1544"/>
      <c r="Q3" s="1544"/>
      <c r="R3" s="1544"/>
      <c r="S3" s="1544"/>
      <c r="T3" s="1544"/>
      <c r="U3" s="1544"/>
      <c r="V3" s="1544"/>
      <c r="W3" s="1544"/>
      <c r="X3" s="1544"/>
      <c r="Y3" s="1544"/>
      <c r="Z3" s="1544"/>
      <c r="AA3" s="1544"/>
      <c r="AB3" s="1544"/>
      <c r="AC3" s="1544"/>
      <c r="AD3" s="2036"/>
      <c r="AE3" s="1544"/>
      <c r="AF3" s="1544"/>
    </row>
    <row r="4" spans="1:59" ht="21.75" customHeight="1">
      <c r="A4" s="1546" t="s">
        <v>807</v>
      </c>
      <c r="B4" s="573"/>
      <c r="C4" s="573"/>
      <c r="D4" s="573"/>
      <c r="E4" s="573"/>
      <c r="F4" s="573"/>
      <c r="G4" s="573"/>
      <c r="H4" s="573"/>
      <c r="I4" s="573"/>
      <c r="J4" s="573"/>
      <c r="K4" s="1544"/>
      <c r="L4" s="1544"/>
      <c r="M4" s="1544"/>
      <c r="N4" s="1544"/>
      <c r="O4" s="1544"/>
      <c r="P4" s="1544"/>
      <c r="Q4" s="1544"/>
      <c r="R4" s="1544"/>
      <c r="S4" s="1544"/>
      <c r="T4" s="1544"/>
      <c r="U4" s="1544"/>
      <c r="V4" s="1544"/>
      <c r="W4" s="1544"/>
      <c r="X4" s="1544"/>
      <c r="Y4" s="1544"/>
      <c r="Z4" s="1544"/>
      <c r="AA4" s="1544"/>
      <c r="AB4" s="1544"/>
      <c r="AC4" s="1544"/>
      <c r="AD4" s="2037"/>
      <c r="AE4" s="2038"/>
      <c r="AF4" s="1547" t="s">
        <v>751</v>
      </c>
    </row>
    <row r="5" spans="1:59" ht="21.75" customHeight="1">
      <c r="A5" s="1546" t="s">
        <v>808</v>
      </c>
      <c r="B5" s="573"/>
      <c r="C5" s="573"/>
      <c r="D5" s="573"/>
      <c r="E5" s="573"/>
      <c r="F5" s="573"/>
      <c r="G5" s="573"/>
      <c r="H5" s="573"/>
      <c r="I5" s="573"/>
      <c r="J5" s="573"/>
      <c r="K5" s="1544"/>
      <c r="L5" s="1544"/>
      <c r="M5" s="1544"/>
      <c r="N5" s="1544"/>
      <c r="O5" s="1544"/>
      <c r="P5" s="1544"/>
      <c r="Q5" s="1544"/>
      <c r="R5" s="1544"/>
      <c r="S5" s="1544"/>
      <c r="T5" s="1544"/>
      <c r="U5" s="1544"/>
      <c r="V5" s="1544"/>
      <c r="W5" s="1544"/>
      <c r="X5" s="1544"/>
      <c r="Y5" s="1544"/>
      <c r="Z5" s="1544"/>
      <c r="AA5" s="1544"/>
      <c r="AB5" s="1544"/>
      <c r="AC5" s="1544"/>
      <c r="AE5" s="1544"/>
      <c r="AF5" s="2039"/>
    </row>
    <row r="6" spans="1:59" ht="21.75" customHeight="1">
      <c r="A6" s="1546" t="s">
        <v>2427</v>
      </c>
      <c r="B6" s="573"/>
      <c r="C6" s="573"/>
      <c r="D6" s="573"/>
      <c r="E6" s="573"/>
      <c r="F6" s="573"/>
      <c r="G6" s="573"/>
      <c r="H6" s="573"/>
      <c r="I6" s="573"/>
      <c r="J6" s="573"/>
      <c r="K6" s="1544"/>
      <c r="L6" s="1544"/>
      <c r="M6" s="1544"/>
      <c r="N6" s="1544"/>
      <c r="O6" s="1544"/>
      <c r="P6" s="1544"/>
      <c r="Q6" s="1544"/>
      <c r="R6" s="1544"/>
      <c r="S6" s="1544"/>
      <c r="T6" s="1544"/>
      <c r="U6" s="1544"/>
      <c r="V6" s="1544"/>
      <c r="W6" s="1544"/>
      <c r="X6" s="1544"/>
      <c r="Y6" s="1544"/>
      <c r="Z6" s="1544"/>
      <c r="AA6" s="1544"/>
      <c r="AB6" s="1544"/>
      <c r="AC6" s="1544"/>
      <c r="AD6" s="1544"/>
    </row>
    <row r="7" spans="1:59" ht="21.75" customHeight="1">
      <c r="A7" s="1546" t="s">
        <v>809</v>
      </c>
      <c r="B7" s="573"/>
      <c r="C7" s="573"/>
      <c r="D7" s="573"/>
      <c r="E7" s="573"/>
      <c r="F7" s="573"/>
      <c r="G7" s="573"/>
      <c r="H7" s="573"/>
      <c r="I7" s="573"/>
      <c r="J7" s="573"/>
      <c r="K7" s="1544"/>
      <c r="L7" s="1544"/>
      <c r="M7" s="1544"/>
      <c r="N7" s="1544"/>
      <c r="O7" s="1544"/>
      <c r="P7" s="1544"/>
      <c r="Q7" s="1544"/>
      <c r="R7" s="1544"/>
      <c r="S7" s="1544"/>
      <c r="T7" s="1544"/>
      <c r="U7" s="1544"/>
      <c r="V7" s="1544"/>
      <c r="W7" s="1544"/>
      <c r="X7" s="1544"/>
      <c r="Y7" s="1544"/>
      <c r="Z7" s="1544"/>
      <c r="AA7" s="1544"/>
      <c r="AB7" s="1544"/>
      <c r="AC7" s="1544"/>
      <c r="AD7" s="1544"/>
    </row>
    <row r="8" spans="1:59" ht="18" customHeight="1">
      <c r="A8" s="1544"/>
      <c r="B8" s="1544"/>
      <c r="C8" s="1544"/>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4"/>
      <c r="AC8" s="1544"/>
      <c r="AD8" s="1544"/>
    </row>
    <row r="9" spans="1:59" ht="14.25" customHeight="1">
      <c r="A9" s="1543"/>
      <c r="B9" s="2034"/>
      <c r="C9" s="2034"/>
      <c r="D9" s="2034"/>
      <c r="E9" s="2034"/>
      <c r="F9" s="2034"/>
      <c r="G9" s="2034"/>
      <c r="H9" s="2034"/>
      <c r="I9" s="2034"/>
      <c r="J9" s="2034"/>
      <c r="K9" s="2034"/>
      <c r="L9" s="2034"/>
      <c r="M9" s="2034"/>
      <c r="N9" s="2034"/>
      <c r="O9" s="2034"/>
      <c r="P9" s="2034"/>
      <c r="Q9" s="2034"/>
      <c r="R9" s="2034"/>
      <c r="S9" s="2034"/>
      <c r="T9" s="2034"/>
      <c r="U9" s="2034"/>
      <c r="V9" s="2034"/>
      <c r="W9" s="2034"/>
      <c r="X9" s="1558"/>
      <c r="Y9" s="2034"/>
      <c r="Z9" s="2034"/>
      <c r="AA9" s="2034"/>
      <c r="AB9" s="2034"/>
      <c r="AC9" s="2034"/>
      <c r="AD9" s="1558"/>
      <c r="AE9" s="2034"/>
      <c r="AF9" s="2034"/>
      <c r="AG9" s="2034"/>
      <c r="AH9" s="2034"/>
      <c r="AI9" s="2034"/>
      <c r="AJ9" s="2034"/>
      <c r="AK9" s="2034"/>
      <c r="AL9" s="2034"/>
      <c r="AM9" s="2034"/>
      <c r="AN9" s="2034"/>
      <c r="AO9" s="2034"/>
      <c r="AP9" s="2034"/>
      <c r="AQ9" s="2034"/>
      <c r="AR9" s="2034"/>
      <c r="AS9" s="2034"/>
      <c r="AT9" s="2034"/>
      <c r="AU9" s="2034"/>
      <c r="AV9" s="2034"/>
      <c r="AW9" s="2034"/>
      <c r="AX9" s="2034"/>
      <c r="AY9" s="2034"/>
      <c r="AZ9" s="2034"/>
      <c r="BA9" s="2034"/>
      <c r="BB9" s="2034"/>
      <c r="BC9" s="2034"/>
      <c r="BD9" s="2034"/>
      <c r="BE9" s="2034"/>
      <c r="BF9" s="2034"/>
      <c r="BG9" s="2034"/>
    </row>
    <row r="10" spans="1:59" ht="7.5" customHeight="1">
      <c r="A10" s="1548" t="s">
        <v>6</v>
      </c>
      <c r="B10" s="1548"/>
      <c r="C10" s="1548"/>
      <c r="AB10" s="1548"/>
      <c r="AC10" s="1548"/>
      <c r="AD10" s="1548"/>
      <c r="AE10" s="1548"/>
      <c r="AF10" s="1548"/>
      <c r="AG10" s="2034"/>
      <c r="AH10" s="2034"/>
      <c r="AI10" s="2034"/>
      <c r="AJ10" s="2034"/>
      <c r="AK10" s="2034"/>
      <c r="AL10" s="2034"/>
      <c r="AM10" s="2034"/>
      <c r="AN10" s="2034"/>
      <c r="AO10" s="2034"/>
      <c r="AP10" s="2034"/>
      <c r="AQ10" s="2034"/>
      <c r="AR10" s="2034"/>
      <c r="AS10" s="2034"/>
      <c r="AT10" s="2034"/>
      <c r="AU10" s="2034"/>
      <c r="AV10" s="2034"/>
      <c r="AW10" s="2034"/>
      <c r="AX10" s="2034"/>
      <c r="AY10" s="2034"/>
      <c r="AZ10" s="2034"/>
      <c r="BA10" s="2034"/>
      <c r="BB10" s="2034"/>
      <c r="BC10" s="2034"/>
      <c r="BD10" s="2034"/>
      <c r="BE10" s="2034"/>
      <c r="BF10" s="2034"/>
      <c r="BG10" s="2034"/>
    </row>
    <row r="11" spans="1:59" ht="15.6">
      <c r="A11" s="1548"/>
      <c r="B11" s="1548"/>
      <c r="C11" s="1548"/>
      <c r="D11" s="2040"/>
      <c r="E11" s="2040"/>
      <c r="F11" s="2040"/>
      <c r="G11" s="2040"/>
      <c r="H11" s="2040"/>
      <c r="I11" s="2040"/>
      <c r="J11" s="2040"/>
      <c r="K11" s="2040" t="s">
        <v>810</v>
      </c>
      <c r="L11" s="2040"/>
      <c r="M11" s="2040"/>
      <c r="N11" s="2040"/>
      <c r="O11" s="2040"/>
      <c r="P11" s="2040"/>
      <c r="Q11" s="2040"/>
      <c r="R11" s="2040"/>
      <c r="S11" s="2040"/>
      <c r="T11" s="2040"/>
      <c r="U11" s="2040"/>
      <c r="V11" s="2040"/>
      <c r="W11" s="1548"/>
      <c r="X11" s="1549" t="s">
        <v>667</v>
      </c>
      <c r="Y11" s="2041"/>
      <c r="Z11" s="1549"/>
      <c r="AA11" s="1548"/>
      <c r="AB11" s="1548"/>
      <c r="AC11" s="1548"/>
      <c r="AD11" s="1549" t="s">
        <v>271</v>
      </c>
      <c r="AE11" s="1549"/>
      <c r="AF11" s="1549"/>
      <c r="AG11" s="2034"/>
      <c r="AH11" s="2034"/>
      <c r="AI11" s="2034"/>
      <c r="AJ11" s="2034"/>
      <c r="AK11" s="2034"/>
      <c r="AL11" s="2034"/>
      <c r="AM11" s="2034"/>
      <c r="AN11" s="2034"/>
      <c r="AO11" s="2034"/>
      <c r="AP11" s="2034"/>
      <c r="AQ11" s="2034"/>
      <c r="AR11" s="2034"/>
      <c r="AS11" s="2034"/>
      <c r="AT11" s="2034"/>
      <c r="AU11" s="2034"/>
      <c r="AV11" s="2034"/>
      <c r="AW11" s="2034"/>
      <c r="AX11" s="2034"/>
      <c r="AY11" s="2034"/>
      <c r="AZ11" s="2034"/>
      <c r="BA11" s="2034"/>
      <c r="BB11" s="2034"/>
      <c r="BC11" s="2034"/>
      <c r="BD11" s="2034"/>
      <c r="BE11" s="2034"/>
      <c r="BF11" s="2034"/>
      <c r="BG11" s="2034"/>
    </row>
    <row r="12" spans="1:59" ht="15.6">
      <c r="A12" s="1548"/>
      <c r="B12" s="1548"/>
      <c r="C12" s="1548"/>
      <c r="D12" s="536"/>
      <c r="E12" s="536"/>
      <c r="F12" s="536"/>
      <c r="G12" s="536"/>
      <c r="H12" s="536"/>
      <c r="I12" s="536"/>
      <c r="J12" s="536"/>
      <c r="K12" s="536"/>
      <c r="L12" s="536"/>
      <c r="M12" s="536"/>
      <c r="N12" s="536"/>
      <c r="O12" s="536"/>
      <c r="P12" s="536"/>
      <c r="Q12" s="536"/>
      <c r="R12" s="2042" t="s">
        <v>12</v>
      </c>
      <c r="S12" s="536"/>
      <c r="T12" s="536"/>
      <c r="U12" s="536"/>
      <c r="V12" s="536"/>
      <c r="W12" s="1548"/>
      <c r="X12" s="1550"/>
      <c r="Y12" s="2043"/>
      <c r="Z12" s="1550"/>
      <c r="AA12" s="1548"/>
      <c r="AB12" s="1548"/>
      <c r="AC12" s="1548"/>
      <c r="AD12" s="1550"/>
      <c r="AE12" s="1550"/>
      <c r="AF12" s="1550"/>
      <c r="AG12" s="2034"/>
      <c r="AH12" s="2034"/>
      <c r="AI12" s="2034"/>
      <c r="AJ12" s="2034"/>
      <c r="AK12" s="2034"/>
      <c r="AL12" s="2034"/>
      <c r="AM12" s="2034"/>
      <c r="AN12" s="2034"/>
      <c r="AO12" s="2034"/>
      <c r="AP12" s="2034"/>
      <c r="AQ12" s="2034"/>
      <c r="AR12" s="2034"/>
      <c r="AS12" s="2034"/>
      <c r="AT12" s="2034"/>
      <c r="AU12" s="2034"/>
      <c r="AV12" s="2034"/>
      <c r="AW12" s="2034"/>
      <c r="AX12" s="2034"/>
      <c r="AY12" s="2034"/>
      <c r="AZ12" s="2034"/>
      <c r="BA12" s="2034"/>
      <c r="BB12" s="2034"/>
      <c r="BC12" s="2034"/>
      <c r="BD12" s="2034"/>
      <c r="BE12" s="2034"/>
      <c r="BF12" s="2034"/>
      <c r="BG12" s="2034"/>
    </row>
    <row r="13" spans="1:59" ht="15.6">
      <c r="A13" s="1548"/>
      <c r="B13" s="1548"/>
      <c r="C13" s="1548"/>
      <c r="D13" s="1548"/>
      <c r="E13" s="1548"/>
      <c r="F13" s="1551" t="s">
        <v>668</v>
      </c>
      <c r="G13" s="1548"/>
      <c r="H13" s="1548"/>
      <c r="I13" s="1548"/>
      <c r="J13" s="1548"/>
      <c r="K13" s="1548"/>
      <c r="L13" s="1548"/>
      <c r="M13" s="1548"/>
      <c r="N13" s="1548"/>
      <c r="O13" s="1548"/>
      <c r="P13" s="1548"/>
      <c r="Q13" s="1548"/>
      <c r="R13" s="1552" t="s">
        <v>6</v>
      </c>
      <c r="S13" s="1548"/>
      <c r="T13" s="1548"/>
      <c r="U13" s="1548"/>
      <c r="V13" s="1548"/>
      <c r="W13" s="1548"/>
      <c r="X13" s="1548"/>
      <c r="Y13" s="1548"/>
      <c r="Z13" s="1548"/>
      <c r="AA13" s="1548"/>
      <c r="AB13" s="1552" t="s">
        <v>669</v>
      </c>
      <c r="AC13" s="1548"/>
      <c r="AD13" s="1553"/>
      <c r="AE13" s="1553"/>
      <c r="AF13" s="1553"/>
      <c r="AG13" s="2034"/>
      <c r="AH13" s="2034"/>
      <c r="AI13" s="2034"/>
      <c r="AJ13" s="2034"/>
      <c r="AK13" s="2034"/>
      <c r="AL13" s="2034"/>
      <c r="AM13" s="2034"/>
      <c r="AN13" s="2034"/>
      <c r="AO13" s="2034"/>
      <c r="AP13" s="2034"/>
      <c r="AQ13" s="2034"/>
      <c r="AR13" s="2034"/>
      <c r="AS13" s="2034"/>
      <c r="AT13" s="2034"/>
      <c r="AU13" s="2034"/>
      <c r="AV13" s="2034"/>
      <c r="AW13" s="2034"/>
      <c r="AX13" s="2034"/>
      <c r="AY13" s="2034"/>
      <c r="AZ13" s="2034"/>
      <c r="BA13" s="2034"/>
      <c r="BB13" s="2034"/>
      <c r="BC13" s="2034"/>
      <c r="BD13" s="2034"/>
      <c r="BE13" s="2034"/>
      <c r="BF13" s="2034"/>
      <c r="BG13" s="2034"/>
    </row>
    <row r="14" spans="1:59" ht="15.6">
      <c r="A14" s="1548"/>
      <c r="B14" s="1548"/>
      <c r="C14" s="1548"/>
      <c r="D14" s="1551" t="s">
        <v>6</v>
      </c>
      <c r="E14" s="1554"/>
      <c r="F14" s="1551" t="s">
        <v>670</v>
      </c>
      <c r="G14" s="1554"/>
      <c r="H14" s="1551" t="s">
        <v>671</v>
      </c>
      <c r="I14" s="1554"/>
      <c r="J14" s="1551" t="s">
        <v>6</v>
      </c>
      <c r="K14" s="1554"/>
      <c r="L14" s="1551" t="s">
        <v>672</v>
      </c>
      <c r="M14" s="1554"/>
      <c r="N14" s="1551" t="s">
        <v>673</v>
      </c>
      <c r="O14" s="1554"/>
      <c r="P14" s="1551" t="s">
        <v>673</v>
      </c>
      <c r="Q14" s="1554"/>
      <c r="R14" s="1551" t="s">
        <v>674</v>
      </c>
      <c r="S14" s="1554"/>
      <c r="T14" s="1551" t="s">
        <v>6</v>
      </c>
      <c r="U14" s="1548"/>
      <c r="V14" s="1552" t="s">
        <v>675</v>
      </c>
      <c r="W14" s="1548"/>
      <c r="X14" s="1552" t="s">
        <v>676</v>
      </c>
      <c r="Y14" s="1548"/>
      <c r="Z14" s="1552" t="s">
        <v>677</v>
      </c>
      <c r="AA14" s="1548"/>
      <c r="AB14" s="1552" t="s">
        <v>678</v>
      </c>
      <c r="AC14" s="1548"/>
      <c r="AD14" s="536"/>
      <c r="AE14" s="536"/>
      <c r="AF14" s="536"/>
      <c r="AG14" s="2034"/>
      <c r="AH14" s="2034"/>
      <c r="AI14" s="2034"/>
      <c r="AJ14" s="2034"/>
      <c r="AK14" s="2034"/>
      <c r="AL14" s="2034"/>
      <c r="AM14" s="2034"/>
      <c r="AN14" s="2034"/>
      <c r="AO14" s="2034"/>
      <c r="AP14" s="2034"/>
      <c r="AQ14" s="2034"/>
      <c r="AR14" s="2034"/>
      <c r="AS14" s="2034"/>
      <c r="AT14" s="2034"/>
      <c r="AU14" s="2034"/>
      <c r="AV14" s="2034"/>
      <c r="AW14" s="2034"/>
      <c r="AX14" s="2034"/>
      <c r="AY14" s="2034"/>
      <c r="AZ14" s="2034"/>
      <c r="BA14" s="2034"/>
      <c r="BB14" s="2034"/>
      <c r="BC14" s="2034"/>
      <c r="BD14" s="2034"/>
      <c r="BE14" s="2034"/>
      <c r="BF14" s="2034"/>
      <c r="BG14" s="2034"/>
    </row>
    <row r="15" spans="1:59" ht="15.6">
      <c r="A15" s="1552" t="s">
        <v>679</v>
      </c>
      <c r="B15" s="1548"/>
      <c r="C15" s="1548"/>
      <c r="D15" s="1551" t="s">
        <v>503</v>
      </c>
      <c r="E15" s="1554"/>
      <c r="F15" s="1555" t="s">
        <v>680</v>
      </c>
      <c r="G15" s="1554"/>
      <c r="H15" s="1555" t="s">
        <v>754</v>
      </c>
      <c r="I15" s="1554"/>
      <c r="J15" s="1551" t="s">
        <v>681</v>
      </c>
      <c r="K15" s="1554"/>
      <c r="L15" s="1554" t="s">
        <v>682</v>
      </c>
      <c r="M15" s="1554"/>
      <c r="N15" s="1551" t="s">
        <v>755</v>
      </c>
      <c r="O15" s="1554"/>
      <c r="P15" s="1551" t="s">
        <v>683</v>
      </c>
      <c r="Q15" s="1554"/>
      <c r="R15" s="1551" t="s">
        <v>2339</v>
      </c>
      <c r="S15" s="1554"/>
      <c r="T15" s="1555" t="s">
        <v>504</v>
      </c>
      <c r="U15" s="1548"/>
      <c r="V15" s="1552" t="s">
        <v>685</v>
      </c>
      <c r="W15" s="1548"/>
      <c r="X15" s="1552" t="s">
        <v>686</v>
      </c>
      <c r="Y15" s="1548"/>
      <c r="Z15" s="1552" t="s">
        <v>686</v>
      </c>
      <c r="AA15" s="1548"/>
      <c r="AB15" s="1552" t="s">
        <v>687</v>
      </c>
      <c r="AC15" s="1548"/>
      <c r="AD15" s="1552" t="s">
        <v>2440</v>
      </c>
      <c r="AE15" s="1548"/>
      <c r="AF15" s="1552" t="s">
        <v>2343</v>
      </c>
      <c r="AG15" s="2034"/>
      <c r="AH15" s="2034"/>
      <c r="AI15" s="2034"/>
      <c r="AJ15" s="2034"/>
      <c r="AK15" s="2034"/>
      <c r="AL15" s="2034"/>
      <c r="AM15" s="2034"/>
      <c r="AN15" s="2034"/>
      <c r="AO15" s="2034"/>
      <c r="AP15" s="2034"/>
      <c r="AQ15" s="2034"/>
      <c r="AR15" s="2034"/>
      <c r="AS15" s="2034"/>
      <c r="AT15" s="2034"/>
      <c r="AU15" s="2034"/>
      <c r="AV15" s="2034"/>
      <c r="AW15" s="2034"/>
      <c r="AX15" s="2034"/>
      <c r="AY15" s="2034"/>
      <c r="AZ15" s="2034"/>
      <c r="BA15" s="2034"/>
      <c r="BB15" s="2034"/>
      <c r="BC15" s="2034"/>
      <c r="BD15" s="2034"/>
      <c r="BE15" s="2034"/>
      <c r="BF15" s="2034"/>
      <c r="BG15" s="2034"/>
    </row>
    <row r="16" spans="1:59" ht="15">
      <c r="A16" s="1556"/>
      <c r="B16" s="1556"/>
      <c r="C16" s="2034"/>
      <c r="D16" s="1556"/>
      <c r="E16" s="2034"/>
      <c r="F16" s="2034"/>
      <c r="G16" s="2034"/>
      <c r="H16" s="1556"/>
      <c r="I16" s="2034"/>
      <c r="J16" s="1556"/>
      <c r="K16" s="2034"/>
      <c r="L16" s="1556"/>
      <c r="M16" s="2034"/>
      <c r="N16" s="1556"/>
      <c r="O16" s="2034"/>
      <c r="P16" s="1556"/>
      <c r="Q16" s="503"/>
      <c r="R16" s="1556"/>
      <c r="S16" s="2034"/>
      <c r="T16" s="1556"/>
      <c r="U16" s="2034"/>
      <c r="V16" s="1556"/>
      <c r="W16" s="2034"/>
      <c r="X16" s="1559"/>
      <c r="Y16" s="2034"/>
      <c r="Z16" s="1556"/>
      <c r="AA16" s="2034"/>
      <c r="AB16" s="1556"/>
      <c r="AC16" s="2034"/>
      <c r="AD16" s="1559"/>
      <c r="AE16" s="2034"/>
      <c r="AF16" s="1556"/>
      <c r="AG16" s="2034"/>
      <c r="AH16" s="2034"/>
      <c r="AI16" s="2034"/>
      <c r="AJ16" s="2034"/>
      <c r="AK16" s="2034"/>
      <c r="AL16" s="2034"/>
      <c r="AM16" s="2034"/>
      <c r="AN16" s="2034"/>
      <c r="AO16" s="2034"/>
      <c r="AP16" s="2034"/>
      <c r="AQ16" s="2034"/>
      <c r="AR16" s="2034"/>
      <c r="AS16" s="2034"/>
      <c r="AT16" s="2034"/>
      <c r="AU16" s="2034"/>
      <c r="AV16" s="2034"/>
      <c r="AW16" s="2034"/>
      <c r="AX16" s="2034"/>
      <c r="AY16" s="2034"/>
      <c r="AZ16" s="2034"/>
      <c r="BA16" s="2034"/>
      <c r="BB16" s="2034"/>
      <c r="BC16" s="2034"/>
      <c r="BD16" s="2034"/>
      <c r="BE16" s="2034"/>
      <c r="BF16" s="2034"/>
      <c r="BG16" s="2034"/>
    </row>
    <row r="17" spans="1:59" ht="21" customHeight="1">
      <c r="A17" s="2034" t="s">
        <v>811</v>
      </c>
      <c r="B17" s="2034"/>
      <c r="C17" s="2034" t="s">
        <v>6</v>
      </c>
      <c r="D17" s="814">
        <v>0</v>
      </c>
      <c r="E17" s="2044"/>
      <c r="F17" s="814">
        <v>0</v>
      </c>
      <c r="G17" s="2044"/>
      <c r="H17" s="814">
        <v>0</v>
      </c>
      <c r="I17" s="2044"/>
      <c r="J17" s="814">
        <v>0</v>
      </c>
      <c r="K17" s="2044"/>
      <c r="L17" s="814">
        <v>0</v>
      </c>
      <c r="M17" s="2044"/>
      <c r="N17" s="814">
        <v>0</v>
      </c>
      <c r="O17" s="2044"/>
      <c r="P17" s="814">
        <v>0</v>
      </c>
      <c r="Q17" s="2044"/>
      <c r="R17" s="814">
        <v>0</v>
      </c>
      <c r="S17" s="814"/>
      <c r="T17" s="814">
        <v>0</v>
      </c>
      <c r="U17" s="2044"/>
      <c r="V17" s="814">
        <f>ROUND(SUM(D17:T17),1)</f>
        <v>0</v>
      </c>
      <c r="W17" s="2044"/>
      <c r="X17" s="2045">
        <v>0</v>
      </c>
      <c r="Y17" s="2044"/>
      <c r="Z17" s="814">
        <v>12</v>
      </c>
      <c r="AA17" s="2044"/>
      <c r="AB17" s="814">
        <v>0</v>
      </c>
      <c r="AC17" s="2044"/>
      <c r="AD17" s="2045">
        <f>ROUND(SUM(V17:AB17),1)</f>
        <v>12</v>
      </c>
      <c r="AE17" s="2044"/>
      <c r="AF17" s="814">
        <v>53</v>
      </c>
      <c r="AG17" s="2034"/>
      <c r="AH17" s="2034"/>
      <c r="AI17" s="2034"/>
      <c r="AJ17" s="2034"/>
      <c r="AK17" s="2034"/>
      <c r="AL17" s="2034"/>
      <c r="AM17" s="2034"/>
      <c r="AN17" s="2034"/>
      <c r="AO17" s="2034"/>
      <c r="AP17" s="2034"/>
      <c r="AQ17" s="2034"/>
      <c r="AR17" s="2034"/>
      <c r="AS17" s="2034"/>
      <c r="AT17" s="2034"/>
      <c r="AU17" s="2034"/>
      <c r="AV17" s="2034"/>
      <c r="AW17" s="2034"/>
      <c r="AX17" s="2034"/>
      <c r="AY17" s="2034"/>
      <c r="AZ17" s="2034"/>
      <c r="BA17" s="2034"/>
      <c r="BB17" s="2034"/>
      <c r="BC17" s="2034"/>
      <c r="BD17" s="2034"/>
      <c r="BE17" s="2034"/>
      <c r="BF17" s="2034"/>
      <c r="BG17" s="2034"/>
    </row>
    <row r="18" spans="1:59" ht="21" customHeight="1">
      <c r="A18" s="2034" t="s">
        <v>812</v>
      </c>
      <c r="B18" s="2034"/>
      <c r="C18" s="2034" t="s">
        <v>6</v>
      </c>
      <c r="D18" s="2034">
        <v>0</v>
      </c>
      <c r="E18" s="2034"/>
      <c r="F18" s="2034">
        <v>0</v>
      </c>
      <c r="G18" s="2034"/>
      <c r="H18" s="2034">
        <v>554</v>
      </c>
      <c r="I18" s="2034"/>
      <c r="J18" s="2034">
        <v>0</v>
      </c>
      <c r="K18" s="2034"/>
      <c r="L18" s="2034">
        <v>0</v>
      </c>
      <c r="M18" s="2034"/>
      <c r="N18" s="2034">
        <v>0</v>
      </c>
      <c r="O18" s="2034"/>
      <c r="P18" s="2034">
        <v>0</v>
      </c>
      <c r="Q18" s="2034"/>
      <c r="R18" s="2034">
        <v>0</v>
      </c>
      <c r="S18" s="2034"/>
      <c r="T18" s="2034">
        <v>0</v>
      </c>
      <c r="U18" s="2034"/>
      <c r="V18" s="2034">
        <f t="shared" ref="V18:V60" si="0">ROUND(SUM(D18:T18),1)</f>
        <v>554</v>
      </c>
      <c r="W18" s="2034"/>
      <c r="X18" s="1558">
        <v>98</v>
      </c>
      <c r="Y18" s="2034"/>
      <c r="Z18" s="2034">
        <v>2400</v>
      </c>
      <c r="AA18" s="2034"/>
      <c r="AB18" s="2034">
        <v>49</v>
      </c>
      <c r="AC18" s="2034"/>
      <c r="AD18" s="1558">
        <f t="shared" ref="AD18:AD60" si="1">ROUND(SUM(V18:AB18),1)</f>
        <v>3101</v>
      </c>
      <c r="AE18" s="2034"/>
      <c r="AF18" s="2034">
        <v>4529</v>
      </c>
      <c r="AG18" s="2034"/>
      <c r="AH18" s="2034"/>
      <c r="AI18" s="2034"/>
      <c r="AJ18" s="2034"/>
      <c r="AK18" s="2034"/>
      <c r="AL18" s="2034"/>
      <c r="AM18" s="2034"/>
      <c r="AN18" s="2034"/>
      <c r="AO18" s="2034"/>
      <c r="AP18" s="2034"/>
      <c r="AQ18" s="2034"/>
      <c r="AR18" s="2034"/>
      <c r="AS18" s="2034"/>
      <c r="AT18" s="2034"/>
      <c r="AU18" s="2034"/>
      <c r="AV18" s="2034"/>
      <c r="AW18" s="2034"/>
      <c r="AX18" s="2034"/>
      <c r="AY18" s="2034"/>
      <c r="AZ18" s="2034"/>
      <c r="BA18" s="2034"/>
      <c r="BB18" s="2034"/>
      <c r="BC18" s="2034"/>
      <c r="BD18" s="2034"/>
      <c r="BE18" s="2034"/>
      <c r="BF18" s="2034"/>
      <c r="BG18" s="2034"/>
    </row>
    <row r="19" spans="1:59" ht="21" customHeight="1">
      <c r="A19" s="2034" t="s">
        <v>813</v>
      </c>
      <c r="B19" s="2034"/>
      <c r="C19" s="2034" t="s">
        <v>6</v>
      </c>
      <c r="D19" s="2034">
        <v>0</v>
      </c>
      <c r="E19" s="2034"/>
      <c r="F19" s="2034">
        <v>0</v>
      </c>
      <c r="G19" s="2034"/>
      <c r="H19" s="2034">
        <v>0</v>
      </c>
      <c r="I19" s="2034"/>
      <c r="J19" s="2034">
        <v>0</v>
      </c>
      <c r="K19" s="2034"/>
      <c r="L19" s="2034">
        <v>0</v>
      </c>
      <c r="M19" s="2034"/>
      <c r="N19" s="2034">
        <v>0</v>
      </c>
      <c r="O19" s="2034"/>
      <c r="P19" s="2034">
        <v>0</v>
      </c>
      <c r="Q19" s="578"/>
      <c r="R19" s="2034">
        <v>0</v>
      </c>
      <c r="S19" s="2034"/>
      <c r="T19" s="2034">
        <v>0</v>
      </c>
      <c r="U19" s="2034"/>
      <c r="V19" s="2034">
        <f t="shared" si="0"/>
        <v>0</v>
      </c>
      <c r="W19" s="2034"/>
      <c r="X19" s="1558">
        <v>0</v>
      </c>
      <c r="Y19" s="2034"/>
      <c r="Z19" s="2034">
        <v>2181</v>
      </c>
      <c r="AA19" s="2034"/>
      <c r="AB19" s="2034">
        <v>0</v>
      </c>
      <c r="AC19" s="2034"/>
      <c r="AD19" s="1558">
        <f t="shared" si="1"/>
        <v>2181</v>
      </c>
      <c r="AE19" s="2034"/>
      <c r="AF19" s="520">
        <v>7633</v>
      </c>
      <c r="AG19" s="2034"/>
      <c r="AH19" s="2034"/>
      <c r="AI19" s="2034"/>
      <c r="AJ19" s="2034"/>
      <c r="AK19" s="2034"/>
      <c r="AL19" s="2034"/>
      <c r="AM19" s="2034"/>
      <c r="AN19" s="2034"/>
      <c r="AO19" s="2034"/>
      <c r="AP19" s="2034"/>
      <c r="AQ19" s="2034"/>
      <c r="AR19" s="2034"/>
      <c r="AS19" s="2034"/>
      <c r="AT19" s="2034"/>
      <c r="AU19" s="2034"/>
      <c r="AV19" s="2034"/>
      <c r="AW19" s="2034"/>
      <c r="AX19" s="2034"/>
      <c r="AY19" s="2034"/>
      <c r="AZ19" s="2034"/>
      <c r="BA19" s="2034"/>
      <c r="BB19" s="2034"/>
      <c r="BC19" s="2034"/>
      <c r="BD19" s="2034"/>
      <c r="BE19" s="2034"/>
      <c r="BF19" s="2034"/>
      <c r="BG19" s="2034"/>
    </row>
    <row r="20" spans="1:59" ht="21" customHeight="1">
      <c r="A20" s="1558" t="s">
        <v>1348</v>
      </c>
      <c r="B20" s="1558"/>
      <c r="C20" s="1558" t="s">
        <v>6</v>
      </c>
      <c r="D20" s="1558">
        <v>0</v>
      </c>
      <c r="E20" s="1558"/>
      <c r="F20" s="1558">
        <v>0</v>
      </c>
      <c r="G20" s="1558"/>
      <c r="H20" s="1558">
        <v>0</v>
      </c>
      <c r="I20" s="1558"/>
      <c r="J20" s="1558">
        <v>0</v>
      </c>
      <c r="K20" s="1558"/>
      <c r="L20" s="1558">
        <v>0</v>
      </c>
      <c r="M20" s="1558"/>
      <c r="N20" s="1558">
        <v>0</v>
      </c>
      <c r="O20" s="1558"/>
      <c r="P20" s="1558">
        <v>0</v>
      </c>
      <c r="Q20" s="1627"/>
      <c r="R20" s="1558">
        <v>0</v>
      </c>
      <c r="S20" s="1558"/>
      <c r="T20" s="1558">
        <v>0</v>
      </c>
      <c r="U20" s="1558"/>
      <c r="V20" s="1558">
        <f t="shared" si="0"/>
        <v>0</v>
      </c>
      <c r="W20" s="1558"/>
      <c r="X20" s="1558">
        <v>0</v>
      </c>
      <c r="Y20" s="1558"/>
      <c r="Z20" s="1558">
        <v>0</v>
      </c>
      <c r="AA20" s="1558"/>
      <c r="AB20" s="2034">
        <v>0</v>
      </c>
      <c r="AC20" s="1558"/>
      <c r="AD20" s="1558">
        <f t="shared" si="1"/>
        <v>0</v>
      </c>
      <c r="AE20" s="1558"/>
      <c r="AF20" s="1558">
        <v>0</v>
      </c>
      <c r="AG20" s="1558"/>
      <c r="AH20" s="1558"/>
      <c r="AI20" s="2034"/>
      <c r="AJ20" s="1558"/>
      <c r="AK20" s="1558"/>
      <c r="AL20" s="1558"/>
      <c r="AM20" s="1558"/>
      <c r="AN20" s="1558"/>
      <c r="AO20" s="1558"/>
      <c r="AP20" s="1558"/>
      <c r="AQ20" s="1558"/>
      <c r="AR20" s="1558"/>
      <c r="AS20" s="1558"/>
      <c r="AT20" s="1558"/>
      <c r="AU20" s="1558"/>
      <c r="AV20" s="1558"/>
      <c r="AW20" s="1558"/>
      <c r="AX20" s="1558"/>
      <c r="AY20" s="1558"/>
      <c r="AZ20" s="1558"/>
      <c r="BA20" s="1558"/>
      <c r="BB20" s="1558"/>
      <c r="BC20" s="1558"/>
      <c r="BD20" s="1558"/>
      <c r="BE20" s="1558"/>
      <c r="BF20" s="1558"/>
      <c r="BG20" s="1558"/>
    </row>
    <row r="21" spans="1:59" ht="21" customHeight="1">
      <c r="A21" s="2034" t="s">
        <v>814</v>
      </c>
      <c r="B21" s="2034"/>
      <c r="C21" s="2034" t="s">
        <v>6</v>
      </c>
      <c r="D21" s="2034">
        <v>1052</v>
      </c>
      <c r="E21" s="2034"/>
      <c r="F21" s="2034">
        <v>0</v>
      </c>
      <c r="G21" s="2034"/>
      <c r="H21" s="2034">
        <v>0</v>
      </c>
      <c r="I21" s="2034"/>
      <c r="J21" s="2034">
        <v>0</v>
      </c>
      <c r="K21" s="2034"/>
      <c r="L21" s="2034">
        <v>0</v>
      </c>
      <c r="M21" s="2034"/>
      <c r="N21" s="2034">
        <v>0</v>
      </c>
      <c r="O21" s="2034"/>
      <c r="P21" s="2034">
        <v>0</v>
      </c>
      <c r="Q21" s="578"/>
      <c r="R21" s="2034">
        <v>0</v>
      </c>
      <c r="S21" s="2034"/>
      <c r="T21" s="2034">
        <v>0</v>
      </c>
      <c r="U21" s="2034"/>
      <c r="V21" s="2034">
        <f t="shared" si="0"/>
        <v>1052</v>
      </c>
      <c r="W21" s="2034"/>
      <c r="X21" s="1558">
        <v>0</v>
      </c>
      <c r="Y21" s="2034"/>
      <c r="Z21" s="2034">
        <v>0</v>
      </c>
      <c r="AA21" s="2034"/>
      <c r="AB21" s="2034">
        <v>0</v>
      </c>
      <c r="AC21" s="2034"/>
      <c r="AD21" s="1558">
        <f t="shared" si="1"/>
        <v>1052</v>
      </c>
      <c r="AE21" s="2034"/>
      <c r="AF21" s="2034">
        <v>359</v>
      </c>
      <c r="AG21" s="2034"/>
      <c r="AH21" s="2034"/>
      <c r="AI21" s="2034"/>
      <c r="AJ21" s="2034"/>
      <c r="AK21" s="2034"/>
      <c r="AL21" s="2034"/>
      <c r="AM21" s="2034"/>
      <c r="AN21" s="2034"/>
      <c r="AO21" s="2034"/>
      <c r="AP21" s="2034"/>
      <c r="AQ21" s="2034"/>
      <c r="AR21" s="2034"/>
      <c r="AS21" s="2034"/>
      <c r="AT21" s="2034"/>
      <c r="AU21" s="2034"/>
      <c r="AV21" s="2034"/>
      <c r="AW21" s="2034"/>
      <c r="AX21" s="2034"/>
      <c r="AY21" s="2034"/>
      <c r="AZ21" s="2034"/>
      <c r="BA21" s="2034"/>
      <c r="BB21" s="2034"/>
      <c r="BC21" s="2034"/>
      <c r="BD21" s="2034"/>
      <c r="BE21" s="2034"/>
      <c r="BF21" s="2034"/>
      <c r="BG21" s="2034"/>
    </row>
    <row r="22" spans="1:59" ht="21" customHeight="1">
      <c r="A22" s="1558" t="s">
        <v>2411</v>
      </c>
      <c r="B22" s="2034"/>
      <c r="C22" s="2034" t="s">
        <v>6</v>
      </c>
      <c r="D22" s="2034">
        <v>0</v>
      </c>
      <c r="E22" s="578"/>
      <c r="F22" s="2034">
        <v>0</v>
      </c>
      <c r="G22" s="578"/>
      <c r="H22" s="2034">
        <v>0</v>
      </c>
      <c r="I22" s="578"/>
      <c r="J22" s="2034">
        <v>0</v>
      </c>
      <c r="K22" s="578"/>
      <c r="L22" s="2034">
        <v>0</v>
      </c>
      <c r="M22" s="578"/>
      <c r="N22" s="2034">
        <v>0</v>
      </c>
      <c r="O22" s="578"/>
      <c r="P22" s="2034">
        <v>750</v>
      </c>
      <c r="Q22" s="578"/>
      <c r="R22" s="2034">
        <v>0</v>
      </c>
      <c r="S22" s="578"/>
      <c r="T22" s="2034">
        <v>0</v>
      </c>
      <c r="U22" s="578"/>
      <c r="V22" s="2034">
        <f>ROUND(SUM(D22:T22),1)</f>
        <v>750</v>
      </c>
      <c r="W22" s="578"/>
      <c r="X22" s="1558">
        <v>3665</v>
      </c>
      <c r="Y22" s="2034"/>
      <c r="Z22" s="2034">
        <v>8626</v>
      </c>
      <c r="AA22" s="2034"/>
      <c r="AB22" s="2034">
        <v>2047</v>
      </c>
      <c r="AC22" s="578"/>
      <c r="AD22" s="1558">
        <f>ROUND(SUM(V22:AB22),1)</f>
        <v>15088</v>
      </c>
      <c r="AE22" s="578"/>
      <c r="AF22" s="2034">
        <v>16287</v>
      </c>
      <c r="AG22" s="2034"/>
      <c r="AH22" s="2034"/>
      <c r="AI22" s="2034"/>
      <c r="AJ22" s="2034"/>
      <c r="AK22" s="2034"/>
      <c r="AL22" s="2034"/>
      <c r="AM22" s="2034"/>
      <c r="AN22" s="2034"/>
      <c r="AO22" s="2034"/>
      <c r="AP22" s="2034"/>
      <c r="AQ22" s="2034"/>
      <c r="AR22" s="2034"/>
      <c r="AS22" s="2034"/>
      <c r="AT22" s="2034"/>
      <c r="AU22" s="2034"/>
      <c r="AV22" s="2034"/>
      <c r="AW22" s="2034"/>
      <c r="AX22" s="2034"/>
      <c r="AY22" s="2034"/>
      <c r="AZ22" s="2034"/>
      <c r="BA22" s="2034"/>
      <c r="BB22" s="2034"/>
      <c r="BC22" s="2034"/>
      <c r="BD22" s="2034"/>
      <c r="BE22" s="2034"/>
      <c r="BF22" s="2034"/>
      <c r="BG22" s="2034"/>
    </row>
    <row r="23" spans="1:59" ht="21" customHeight="1">
      <c r="A23" s="2034" t="s">
        <v>815</v>
      </c>
      <c r="B23" s="2034"/>
      <c r="C23" s="2034" t="s">
        <v>6</v>
      </c>
      <c r="D23" s="2034">
        <v>0</v>
      </c>
      <c r="E23" s="2034"/>
      <c r="F23" s="2034">
        <v>0</v>
      </c>
      <c r="G23" s="2034"/>
      <c r="H23" s="2034">
        <v>0</v>
      </c>
      <c r="I23" s="2034"/>
      <c r="J23" s="2034">
        <v>0</v>
      </c>
      <c r="K23" s="2034"/>
      <c r="L23" s="2034">
        <v>0</v>
      </c>
      <c r="M23" s="2034"/>
      <c r="N23" s="2034">
        <v>0</v>
      </c>
      <c r="O23" s="2034"/>
      <c r="P23" s="2034">
        <v>0</v>
      </c>
      <c r="Q23" s="578"/>
      <c r="R23" s="2034">
        <v>0</v>
      </c>
      <c r="S23" s="2034"/>
      <c r="T23" s="2034">
        <v>0</v>
      </c>
      <c r="U23" s="2034"/>
      <c r="V23" s="2034">
        <f t="shared" si="0"/>
        <v>0</v>
      </c>
      <c r="W23" s="2034"/>
      <c r="X23" s="1558">
        <v>21417</v>
      </c>
      <c r="Y23" s="2034"/>
      <c r="Z23" s="2034">
        <v>538</v>
      </c>
      <c r="AA23" s="2034"/>
      <c r="AB23" s="2034">
        <v>991</v>
      </c>
      <c r="AC23" s="2034"/>
      <c r="AD23" s="1558">
        <f t="shared" si="1"/>
        <v>22946</v>
      </c>
      <c r="AE23" s="2034"/>
      <c r="AF23" s="2034">
        <v>25410</v>
      </c>
      <c r="AG23" s="2034"/>
      <c r="AH23" s="2034"/>
      <c r="AI23" s="2034"/>
      <c r="AJ23" s="2034"/>
      <c r="AK23" s="2034"/>
      <c r="AL23" s="2034"/>
      <c r="AM23" s="2034"/>
      <c r="AN23" s="2034"/>
      <c r="AO23" s="2034"/>
      <c r="AP23" s="2034"/>
      <c r="AQ23" s="2034"/>
      <c r="AR23" s="2034"/>
      <c r="AS23" s="2034"/>
      <c r="AT23" s="2034"/>
      <c r="AU23" s="2034"/>
      <c r="AV23" s="2034"/>
      <c r="AW23" s="2034"/>
      <c r="AX23" s="2034"/>
      <c r="AY23" s="2034"/>
      <c r="AZ23" s="2034"/>
      <c r="BA23" s="2034"/>
      <c r="BB23" s="2034"/>
      <c r="BC23" s="2034"/>
      <c r="BD23" s="2034"/>
      <c r="BE23" s="2034"/>
      <c r="BF23" s="2034"/>
      <c r="BG23" s="2034"/>
    </row>
    <row r="24" spans="1:59" ht="21" customHeight="1">
      <c r="A24" s="2034" t="s">
        <v>816</v>
      </c>
      <c r="B24" s="2034"/>
      <c r="C24" s="2034" t="s">
        <v>6</v>
      </c>
      <c r="D24" s="2034">
        <v>0</v>
      </c>
      <c r="E24" s="2034"/>
      <c r="F24" s="2034">
        <v>0</v>
      </c>
      <c r="G24" s="2034"/>
      <c r="H24" s="2034">
        <v>0</v>
      </c>
      <c r="I24" s="2034"/>
      <c r="J24" s="2034">
        <v>0</v>
      </c>
      <c r="K24" s="2034"/>
      <c r="L24" s="2034">
        <v>0</v>
      </c>
      <c r="M24" s="2034"/>
      <c r="N24" s="2034">
        <v>0</v>
      </c>
      <c r="O24" s="2034"/>
      <c r="P24" s="2034">
        <v>0</v>
      </c>
      <c r="Q24" s="578"/>
      <c r="R24" s="2034">
        <v>3850</v>
      </c>
      <c r="S24" s="2034"/>
      <c r="T24" s="2034">
        <v>0</v>
      </c>
      <c r="U24" s="2034"/>
      <c r="V24" s="2034">
        <f t="shared" si="0"/>
        <v>3850</v>
      </c>
      <c r="W24" s="2034"/>
      <c r="X24" s="1558">
        <v>0</v>
      </c>
      <c r="Y24" s="2034"/>
      <c r="Z24" s="2034">
        <v>592</v>
      </c>
      <c r="AA24" s="2034"/>
      <c r="AB24" s="2034">
        <v>0</v>
      </c>
      <c r="AC24" s="2034"/>
      <c r="AD24" s="1558">
        <f t="shared" si="1"/>
        <v>4442</v>
      </c>
      <c r="AE24" s="2034"/>
      <c r="AF24" s="2034">
        <v>8308</v>
      </c>
      <c r="AG24" s="2034"/>
      <c r="AH24" s="2034"/>
      <c r="AI24" s="2034"/>
      <c r="AJ24" s="2034"/>
      <c r="AK24" s="2034"/>
      <c r="AL24" s="2034"/>
      <c r="AM24" s="2034"/>
      <c r="AN24" s="2034"/>
      <c r="AO24" s="2034"/>
      <c r="AP24" s="2034"/>
      <c r="AQ24" s="2034"/>
      <c r="AR24" s="2034"/>
      <c r="AS24" s="2034"/>
      <c r="AT24" s="2034"/>
      <c r="AU24" s="2034"/>
      <c r="AV24" s="2034"/>
      <c r="AW24" s="2034"/>
      <c r="AX24" s="2034"/>
      <c r="AY24" s="2034"/>
      <c r="AZ24" s="2034"/>
      <c r="BA24" s="2034"/>
      <c r="BB24" s="2034"/>
      <c r="BC24" s="2034"/>
      <c r="BD24" s="2034"/>
      <c r="BE24" s="2034"/>
      <c r="BF24" s="2034"/>
      <c r="BG24" s="2034"/>
    </row>
    <row r="25" spans="1:59" ht="21" customHeight="1">
      <c r="A25" s="2034" t="s">
        <v>817</v>
      </c>
      <c r="B25" s="2034"/>
      <c r="C25" s="2034" t="s">
        <v>6</v>
      </c>
      <c r="D25" s="2034">
        <v>0</v>
      </c>
      <c r="E25" s="2034"/>
      <c r="F25" s="2034">
        <v>0</v>
      </c>
      <c r="G25" s="2034"/>
      <c r="H25" s="2034">
        <v>0</v>
      </c>
      <c r="I25" s="2034"/>
      <c r="J25" s="2034">
        <v>0</v>
      </c>
      <c r="K25" s="2034"/>
      <c r="L25" s="2034">
        <v>0</v>
      </c>
      <c r="M25" s="2034"/>
      <c r="N25" s="2034">
        <v>0</v>
      </c>
      <c r="O25" s="2034"/>
      <c r="P25" s="2034">
        <v>0</v>
      </c>
      <c r="Q25" s="578"/>
      <c r="R25" s="2034">
        <v>0</v>
      </c>
      <c r="S25" s="2034"/>
      <c r="T25" s="2034">
        <v>0</v>
      </c>
      <c r="U25" s="2034"/>
      <c r="V25" s="2034">
        <f t="shared" si="0"/>
        <v>0</v>
      </c>
      <c r="W25" s="2034"/>
      <c r="X25" s="1558">
        <v>26164</v>
      </c>
      <c r="Y25" s="2034"/>
      <c r="Z25" s="2034">
        <v>18551</v>
      </c>
      <c r="AA25" s="2034"/>
      <c r="AB25" s="2034">
        <v>14383</v>
      </c>
      <c r="AC25" s="2034"/>
      <c r="AD25" s="1558">
        <f t="shared" si="1"/>
        <v>59098</v>
      </c>
      <c r="AE25" s="2034"/>
      <c r="AF25" s="2034">
        <v>54862</v>
      </c>
      <c r="AG25" s="2034"/>
      <c r="AH25" s="2034"/>
      <c r="AI25" s="2034"/>
      <c r="AJ25" s="2034"/>
      <c r="AK25" s="2034"/>
      <c r="AL25" s="2034"/>
      <c r="AM25" s="2034"/>
      <c r="AN25" s="2034"/>
      <c r="AO25" s="2034"/>
      <c r="AP25" s="2034"/>
      <c r="AQ25" s="2034"/>
      <c r="AR25" s="2034"/>
      <c r="AS25" s="2034"/>
      <c r="AT25" s="2034"/>
      <c r="AU25" s="2034"/>
      <c r="AV25" s="2034"/>
      <c r="AW25" s="2034"/>
      <c r="AX25" s="2034"/>
      <c r="AY25" s="2034"/>
      <c r="AZ25" s="2034"/>
      <c r="BA25" s="2034"/>
      <c r="BB25" s="2034"/>
      <c r="BC25" s="2034"/>
      <c r="BD25" s="2034"/>
      <c r="BE25" s="2034"/>
      <c r="BF25" s="2034"/>
      <c r="BG25" s="2034"/>
    </row>
    <row r="26" spans="1:59" ht="21" customHeight="1">
      <c r="A26" s="2034" t="s">
        <v>818</v>
      </c>
      <c r="B26" s="2034"/>
      <c r="C26" s="2034" t="s">
        <v>6</v>
      </c>
      <c r="D26" s="2034">
        <v>0</v>
      </c>
      <c r="E26" s="2034"/>
      <c r="F26" s="2034">
        <v>0</v>
      </c>
      <c r="G26" s="2034"/>
      <c r="H26" s="2034">
        <v>0</v>
      </c>
      <c r="I26" s="2034"/>
      <c r="J26" s="2034">
        <v>0</v>
      </c>
      <c r="K26" s="2034"/>
      <c r="L26" s="2034">
        <v>0</v>
      </c>
      <c r="M26" s="2034"/>
      <c r="N26" s="2034">
        <v>0</v>
      </c>
      <c r="O26" s="2034"/>
      <c r="P26" s="2034">
        <v>0</v>
      </c>
      <c r="Q26" s="578"/>
      <c r="R26" s="2034">
        <v>0</v>
      </c>
      <c r="S26" s="2034"/>
      <c r="T26" s="2034">
        <v>0</v>
      </c>
      <c r="U26" s="2034"/>
      <c r="V26" s="2034">
        <f t="shared" si="0"/>
        <v>0</v>
      </c>
      <c r="W26" s="2034"/>
      <c r="X26" s="1558">
        <v>0</v>
      </c>
      <c r="Y26" s="2034"/>
      <c r="Z26" s="2034">
        <v>335</v>
      </c>
      <c r="AA26" s="2034"/>
      <c r="AB26" s="2034">
        <v>0</v>
      </c>
      <c r="AC26" s="2034"/>
      <c r="AD26" s="1558">
        <f t="shared" si="1"/>
        <v>335</v>
      </c>
      <c r="AE26" s="2034"/>
      <c r="AF26" s="2034">
        <v>1424</v>
      </c>
      <c r="AG26" s="2034"/>
      <c r="AH26" s="2034"/>
      <c r="AI26" s="2034"/>
      <c r="AJ26" s="2034"/>
      <c r="AK26" s="2034"/>
      <c r="AL26" s="2034"/>
      <c r="AM26" s="2034"/>
      <c r="AN26" s="2034"/>
      <c r="AO26" s="2034"/>
      <c r="AP26" s="2034"/>
      <c r="AQ26" s="2034"/>
      <c r="AR26" s="2034"/>
      <c r="AS26" s="2034"/>
      <c r="AT26" s="2034"/>
      <c r="AU26" s="2034"/>
      <c r="AV26" s="2034"/>
      <c r="AW26" s="2034"/>
      <c r="AX26" s="2034"/>
      <c r="AY26" s="2034"/>
      <c r="AZ26" s="2034"/>
      <c r="BA26" s="2034"/>
      <c r="BB26" s="2034"/>
      <c r="BC26" s="2034"/>
      <c r="BD26" s="2034"/>
      <c r="BE26" s="2034"/>
      <c r="BF26" s="2034"/>
      <c r="BG26" s="2034"/>
    </row>
    <row r="27" spans="1:59" ht="21" customHeight="1">
      <c r="A27" s="2034" t="s">
        <v>819</v>
      </c>
      <c r="B27" s="2034"/>
      <c r="C27" s="2034" t="s">
        <v>6</v>
      </c>
      <c r="D27" s="2034">
        <v>0</v>
      </c>
      <c r="E27" s="2034"/>
      <c r="F27" s="2034">
        <v>0</v>
      </c>
      <c r="G27" s="2034"/>
      <c r="H27" s="2034">
        <v>0</v>
      </c>
      <c r="I27" s="2034"/>
      <c r="J27" s="2034">
        <f>34986916-1623917</f>
        <v>33362999</v>
      </c>
      <c r="K27" s="2034"/>
      <c r="L27" s="2034">
        <f>5049689+106839</f>
        <v>5156528</v>
      </c>
      <c r="M27" s="2034"/>
      <c r="N27" s="2034">
        <v>0</v>
      </c>
      <c r="O27" s="2034"/>
      <c r="P27" s="2034">
        <v>5349</v>
      </c>
      <c r="Q27" s="578"/>
      <c r="R27" s="2034">
        <v>0</v>
      </c>
      <c r="S27" s="2034"/>
      <c r="T27" s="2034">
        <v>0</v>
      </c>
      <c r="U27" s="2034"/>
      <c r="V27" s="2034">
        <f t="shared" si="0"/>
        <v>38524876</v>
      </c>
      <c r="W27" s="2034"/>
      <c r="X27" s="1558">
        <v>98664</v>
      </c>
      <c r="Y27" s="520"/>
      <c r="Z27" s="2034">
        <v>637504</v>
      </c>
      <c r="AA27" s="520"/>
      <c r="AB27" s="2034">
        <v>38040</v>
      </c>
      <c r="AC27" s="2034"/>
      <c r="AD27" s="1558">
        <f t="shared" si="1"/>
        <v>39299084</v>
      </c>
      <c r="AE27" s="2034"/>
      <c r="AF27" s="2034">
        <v>34738202</v>
      </c>
      <c r="AG27" s="2034"/>
      <c r="AH27" s="2034"/>
      <c r="AI27" s="2034"/>
      <c r="AJ27" s="2034"/>
      <c r="AK27" s="2034"/>
      <c r="AL27" s="2034"/>
      <c r="AM27" s="2034"/>
      <c r="AN27" s="2034"/>
      <c r="AO27" s="2034"/>
      <c r="AP27" s="2034"/>
      <c r="AQ27" s="2034"/>
      <c r="AR27" s="2034"/>
      <c r="AS27" s="2034"/>
      <c r="AT27" s="2034"/>
      <c r="AU27" s="2034"/>
      <c r="AV27" s="2034"/>
      <c r="AW27" s="2034"/>
      <c r="AX27" s="2034"/>
      <c r="AY27" s="2034"/>
      <c r="AZ27" s="2034"/>
      <c r="BA27" s="2034"/>
      <c r="BB27" s="2034"/>
      <c r="BC27" s="2034"/>
      <c r="BD27" s="2034"/>
      <c r="BE27" s="2034"/>
      <c r="BF27" s="2034"/>
      <c r="BG27" s="2034"/>
    </row>
    <row r="28" spans="1:59" ht="21" customHeight="1">
      <c r="A28" s="2034" t="s">
        <v>820</v>
      </c>
      <c r="B28" s="2034"/>
      <c r="C28" s="2034" t="s">
        <v>6</v>
      </c>
      <c r="D28" s="2034">
        <v>0</v>
      </c>
      <c r="E28" s="2034"/>
      <c r="F28" s="2034">
        <v>0</v>
      </c>
      <c r="G28" s="2034"/>
      <c r="H28" s="2034">
        <v>0</v>
      </c>
      <c r="I28" s="2034"/>
      <c r="J28" s="2034">
        <v>0</v>
      </c>
      <c r="K28" s="2034"/>
      <c r="L28" s="2034">
        <v>0</v>
      </c>
      <c r="M28" s="2034"/>
      <c r="N28" s="2034">
        <v>0</v>
      </c>
      <c r="O28" s="2034"/>
      <c r="P28" s="2034">
        <f>70+134646</f>
        <v>134716</v>
      </c>
      <c r="Q28" s="578"/>
      <c r="R28" s="2034">
        <v>0</v>
      </c>
      <c r="S28" s="2034"/>
      <c r="T28" s="2034">
        <v>0</v>
      </c>
      <c r="U28" s="2034"/>
      <c r="V28" s="2034">
        <f t="shared" si="0"/>
        <v>134716</v>
      </c>
      <c r="W28" s="2034"/>
      <c r="X28" s="1558">
        <v>170666</v>
      </c>
      <c r="Y28" s="520"/>
      <c r="Z28" s="2034">
        <v>54854</v>
      </c>
      <c r="AA28" s="520"/>
      <c r="AB28" s="2034">
        <v>91534</v>
      </c>
      <c r="AC28" s="2034"/>
      <c r="AD28" s="1558">
        <f t="shared" si="1"/>
        <v>451770</v>
      </c>
      <c r="AE28" s="2034"/>
      <c r="AF28" s="520">
        <v>473617</v>
      </c>
      <c r="AG28" s="2034"/>
      <c r="AH28" s="2034"/>
      <c r="AI28" s="2034"/>
      <c r="AJ28" s="2034"/>
      <c r="AK28" s="2034"/>
      <c r="AL28" s="2034"/>
      <c r="AM28" s="2034"/>
      <c r="AN28" s="2034"/>
      <c r="AO28" s="2034"/>
      <c r="AP28" s="2034"/>
      <c r="AQ28" s="2034"/>
      <c r="AR28" s="2034"/>
      <c r="AS28" s="2034"/>
      <c r="AT28" s="2034"/>
      <c r="AU28" s="2034"/>
      <c r="AV28" s="2034"/>
      <c r="AW28" s="2034"/>
      <c r="AX28" s="2034"/>
      <c r="AY28" s="2034"/>
      <c r="AZ28" s="2034"/>
      <c r="BA28" s="2034"/>
      <c r="BB28" s="2034"/>
      <c r="BC28" s="2034"/>
      <c r="BD28" s="2034"/>
      <c r="BE28" s="2034"/>
      <c r="BF28" s="2034"/>
      <c r="BG28" s="2034"/>
    </row>
    <row r="29" spans="1:59" ht="21" customHeight="1">
      <c r="A29" s="1558" t="s">
        <v>821</v>
      </c>
      <c r="B29" s="2034"/>
      <c r="C29" s="2034" t="s">
        <v>6</v>
      </c>
      <c r="D29" s="2034">
        <v>0</v>
      </c>
      <c r="E29" s="2034"/>
      <c r="F29" s="2034">
        <v>0</v>
      </c>
      <c r="G29" s="2034"/>
      <c r="H29" s="2034">
        <v>0</v>
      </c>
      <c r="I29" s="2034"/>
      <c r="J29" s="2034">
        <v>0</v>
      </c>
      <c r="K29" s="2034"/>
      <c r="L29" s="2034">
        <v>0</v>
      </c>
      <c r="M29" s="2034"/>
      <c r="N29" s="2034">
        <v>0</v>
      </c>
      <c r="O29" s="2034"/>
      <c r="P29" s="2034">
        <v>0</v>
      </c>
      <c r="Q29" s="578"/>
      <c r="R29" s="2034">
        <v>0</v>
      </c>
      <c r="S29" s="2034"/>
      <c r="T29" s="2034">
        <v>0</v>
      </c>
      <c r="U29" s="2034"/>
      <c r="V29" s="2034">
        <f t="shared" si="0"/>
        <v>0</v>
      </c>
      <c r="W29" s="2034"/>
      <c r="X29" s="1558">
        <v>18619</v>
      </c>
      <c r="Y29" s="520"/>
      <c r="Z29" s="2034">
        <v>6631</v>
      </c>
      <c r="AA29" s="520"/>
      <c r="AB29" s="2034">
        <v>10298</v>
      </c>
      <c r="AC29" s="2034"/>
      <c r="AD29" s="1558">
        <f t="shared" si="1"/>
        <v>35548</v>
      </c>
      <c r="AE29" s="2034"/>
      <c r="AF29" s="2034">
        <v>38533</v>
      </c>
      <c r="AG29" s="2034"/>
      <c r="AH29" s="2034"/>
      <c r="AI29" s="2034"/>
      <c r="AJ29" s="2034"/>
      <c r="AK29" s="2034"/>
      <c r="AL29" s="2034"/>
      <c r="AM29" s="2034"/>
      <c r="AN29" s="2034"/>
      <c r="AO29" s="2034"/>
      <c r="AP29" s="2034"/>
      <c r="AQ29" s="2034"/>
      <c r="AR29" s="2034"/>
      <c r="AS29" s="2034"/>
      <c r="AT29" s="2034"/>
      <c r="AU29" s="2034"/>
      <c r="AV29" s="2034"/>
      <c r="AW29" s="2034"/>
      <c r="AX29" s="2034"/>
      <c r="AY29" s="2034"/>
      <c r="AZ29" s="2034"/>
      <c r="BA29" s="2034"/>
      <c r="BB29" s="2034"/>
      <c r="BC29" s="2034"/>
      <c r="BD29" s="2034"/>
      <c r="BE29" s="2034"/>
      <c r="BF29" s="2034"/>
      <c r="BG29" s="2034"/>
    </row>
    <row r="30" spans="1:59" ht="21" customHeight="1">
      <c r="A30" s="2034" t="s">
        <v>822</v>
      </c>
      <c r="B30" s="2034"/>
      <c r="C30" s="2034" t="s">
        <v>6</v>
      </c>
      <c r="D30" s="2034">
        <v>0</v>
      </c>
      <c r="E30" s="2034"/>
      <c r="F30" s="2034">
        <v>0</v>
      </c>
      <c r="G30" s="2034"/>
      <c r="H30" s="2034">
        <v>0</v>
      </c>
      <c r="I30" s="2034"/>
      <c r="J30" s="2034">
        <v>0</v>
      </c>
      <c r="K30" s="2034"/>
      <c r="L30" s="2034">
        <v>0</v>
      </c>
      <c r="M30" s="2034"/>
      <c r="N30" s="2034">
        <v>0</v>
      </c>
      <c r="O30" s="2034"/>
      <c r="P30" s="2034">
        <v>0</v>
      </c>
      <c r="Q30" s="578"/>
      <c r="R30" s="2034">
        <v>0</v>
      </c>
      <c r="S30" s="2034"/>
      <c r="T30" s="2034">
        <v>15199</v>
      </c>
      <c r="U30" s="2034"/>
      <c r="V30" s="2034">
        <f t="shared" si="0"/>
        <v>15199</v>
      </c>
      <c r="W30" s="2034"/>
      <c r="X30" s="1558">
        <v>1357</v>
      </c>
      <c r="Y30" s="2034"/>
      <c r="Z30" s="2034">
        <v>3938</v>
      </c>
      <c r="AA30" s="2034"/>
      <c r="AB30" s="2034">
        <v>685</v>
      </c>
      <c r="AC30" s="2034"/>
      <c r="AD30" s="1558">
        <f t="shared" si="1"/>
        <v>21179</v>
      </c>
      <c r="AE30" s="2034"/>
      <c r="AF30" s="2034">
        <v>18805</v>
      </c>
      <c r="AG30" s="2034"/>
      <c r="AH30" s="2034"/>
      <c r="AI30" s="2034"/>
      <c r="AJ30" s="2034"/>
      <c r="AK30" s="2034"/>
      <c r="AL30" s="2034"/>
      <c r="AM30" s="2034"/>
      <c r="AN30" s="2034"/>
      <c r="AO30" s="2034"/>
      <c r="AP30" s="2034"/>
      <c r="AQ30" s="2034"/>
      <c r="AR30" s="2034"/>
      <c r="AS30" s="2034"/>
      <c r="AT30" s="2034"/>
      <c r="AU30" s="2034"/>
      <c r="AV30" s="2034"/>
      <c r="AW30" s="2034"/>
      <c r="AX30" s="2034"/>
      <c r="AY30" s="2034"/>
      <c r="AZ30" s="2034"/>
      <c r="BA30" s="2034"/>
      <c r="BB30" s="2034"/>
      <c r="BC30" s="2034"/>
      <c r="BD30" s="2034"/>
      <c r="BE30" s="2034"/>
      <c r="BF30" s="2034"/>
      <c r="BG30" s="2034"/>
    </row>
    <row r="31" spans="1:59" ht="21" customHeight="1">
      <c r="A31" s="2034" t="s">
        <v>823</v>
      </c>
      <c r="B31" s="2034"/>
      <c r="C31" s="2034" t="s">
        <v>6</v>
      </c>
      <c r="D31" s="2034">
        <v>0</v>
      </c>
      <c r="E31" s="2034"/>
      <c r="F31" s="2034">
        <v>0</v>
      </c>
      <c r="G31" s="2034"/>
      <c r="H31" s="2034">
        <v>0</v>
      </c>
      <c r="I31" s="2034"/>
      <c r="J31" s="2034">
        <v>0</v>
      </c>
      <c r="K31" s="2034"/>
      <c r="L31" s="2034">
        <v>0</v>
      </c>
      <c r="M31" s="2034"/>
      <c r="N31" s="2034">
        <v>0</v>
      </c>
      <c r="O31" s="2034"/>
      <c r="P31" s="2034">
        <v>0</v>
      </c>
      <c r="Q31" s="578"/>
      <c r="R31" s="2034">
        <v>0</v>
      </c>
      <c r="S31" s="2034"/>
      <c r="T31" s="2034">
        <v>0</v>
      </c>
      <c r="U31" s="2034"/>
      <c r="V31" s="2034">
        <f t="shared" si="0"/>
        <v>0</v>
      </c>
      <c r="W31" s="2034"/>
      <c r="X31" s="1558">
        <v>1432</v>
      </c>
      <c r="Y31" s="2034"/>
      <c r="Z31" s="2034">
        <v>342</v>
      </c>
      <c r="AA31" s="2034"/>
      <c r="AB31" s="2034">
        <v>1640</v>
      </c>
      <c r="AC31" s="2034"/>
      <c r="AD31" s="1558">
        <f t="shared" si="1"/>
        <v>3414</v>
      </c>
      <c r="AE31" s="2034"/>
      <c r="AF31" s="2034">
        <v>2607</v>
      </c>
      <c r="AG31" s="2034"/>
      <c r="AH31" s="2034"/>
      <c r="AI31" s="2034"/>
      <c r="AJ31" s="2034"/>
      <c r="AK31" s="2034"/>
      <c r="AL31" s="2034"/>
      <c r="AM31" s="2034"/>
      <c r="AN31" s="2034"/>
      <c r="AO31" s="2034"/>
      <c r="AP31" s="2034"/>
      <c r="AQ31" s="2034"/>
      <c r="AR31" s="2034"/>
      <c r="AS31" s="2034"/>
      <c r="AT31" s="2034"/>
      <c r="AU31" s="2034"/>
      <c r="AV31" s="2034"/>
      <c r="AW31" s="2034"/>
      <c r="AX31" s="2034"/>
      <c r="AY31" s="2034"/>
      <c r="AZ31" s="2034"/>
      <c r="BA31" s="2034"/>
      <c r="BB31" s="2034"/>
      <c r="BC31" s="2034"/>
      <c r="BD31" s="2034"/>
      <c r="BE31" s="2034"/>
      <c r="BF31" s="2034"/>
      <c r="BG31" s="2034"/>
    </row>
    <row r="32" spans="1:59" ht="21" customHeight="1">
      <c r="A32" s="2034" t="s">
        <v>824</v>
      </c>
      <c r="B32" s="2034"/>
      <c r="C32" s="2034" t="s">
        <v>6</v>
      </c>
      <c r="D32" s="2034">
        <v>0</v>
      </c>
      <c r="E32" s="2034"/>
      <c r="F32" s="2034">
        <v>0</v>
      </c>
      <c r="G32" s="2034"/>
      <c r="H32" s="2034">
        <v>58319</v>
      </c>
      <c r="I32" s="2034"/>
      <c r="J32" s="2034">
        <v>0</v>
      </c>
      <c r="K32" s="2034"/>
      <c r="L32" s="2034">
        <v>0</v>
      </c>
      <c r="M32" s="2034"/>
      <c r="N32" s="2034">
        <v>0</v>
      </c>
      <c r="O32" s="2034"/>
      <c r="P32" s="2034">
        <v>0</v>
      </c>
      <c r="Q32" s="578"/>
      <c r="R32" s="2034">
        <v>0</v>
      </c>
      <c r="S32" s="2034"/>
      <c r="T32" s="2034">
        <v>0</v>
      </c>
      <c r="U32" s="2034"/>
      <c r="V32" s="2034">
        <f t="shared" si="0"/>
        <v>58319</v>
      </c>
      <c r="W32" s="2034"/>
      <c r="X32" s="1558">
        <v>2546</v>
      </c>
      <c r="Y32" s="2034"/>
      <c r="Z32" s="2034">
        <v>842</v>
      </c>
      <c r="AA32" s="2034"/>
      <c r="AB32" s="2034">
        <v>1172</v>
      </c>
      <c r="AC32" s="2034"/>
      <c r="AD32" s="1558">
        <f t="shared" si="1"/>
        <v>62879</v>
      </c>
      <c r="AE32" s="2034"/>
      <c r="AF32" s="2034">
        <v>58874</v>
      </c>
      <c r="AG32" s="2034"/>
      <c r="AH32" s="2034"/>
      <c r="AI32" s="2034"/>
      <c r="AJ32" s="2034"/>
      <c r="AK32" s="2034"/>
      <c r="AL32" s="2034"/>
      <c r="AM32" s="2034"/>
      <c r="AN32" s="2034"/>
      <c r="AO32" s="2034"/>
      <c r="AP32" s="2034"/>
      <c r="AQ32" s="2034"/>
      <c r="AR32" s="2034"/>
      <c r="AS32" s="2034"/>
      <c r="AT32" s="2034"/>
      <c r="AU32" s="2034"/>
      <c r="AV32" s="2034"/>
      <c r="AW32" s="2034"/>
      <c r="AX32" s="2034"/>
      <c r="AY32" s="2034"/>
      <c r="AZ32" s="2034"/>
      <c r="BA32" s="2034"/>
      <c r="BB32" s="2034"/>
      <c r="BC32" s="2034"/>
      <c r="BD32" s="2034"/>
      <c r="BE32" s="2034"/>
      <c r="BF32" s="2034"/>
      <c r="BG32" s="2034"/>
    </row>
    <row r="33" spans="1:59" ht="21" customHeight="1">
      <c r="A33" s="2034" t="s">
        <v>825</v>
      </c>
      <c r="B33" s="2034"/>
      <c r="C33" s="2034" t="s">
        <v>6</v>
      </c>
      <c r="D33" s="2034">
        <v>0</v>
      </c>
      <c r="E33" s="2034"/>
      <c r="F33" s="2034">
        <v>0</v>
      </c>
      <c r="G33" s="2034"/>
      <c r="H33" s="2034">
        <v>0</v>
      </c>
      <c r="I33" s="2034"/>
      <c r="J33" s="2034">
        <v>0</v>
      </c>
      <c r="K33" s="2034"/>
      <c r="L33" s="2034">
        <v>0</v>
      </c>
      <c r="M33" s="2034"/>
      <c r="N33" s="2034">
        <v>0</v>
      </c>
      <c r="O33" s="2034"/>
      <c r="P33" s="2034">
        <v>0</v>
      </c>
      <c r="Q33" s="578"/>
      <c r="R33" s="2034">
        <v>0</v>
      </c>
      <c r="S33" s="2034"/>
      <c r="T33" s="2034">
        <v>0</v>
      </c>
      <c r="U33" s="2034"/>
      <c r="V33" s="2034">
        <f t="shared" si="0"/>
        <v>0</v>
      </c>
      <c r="W33" s="2034"/>
      <c r="X33" s="1558">
        <v>0</v>
      </c>
      <c r="Y33" s="2034"/>
      <c r="Z33" s="2034">
        <v>1216</v>
      </c>
      <c r="AA33" s="2034"/>
      <c r="AB33" s="2034">
        <v>0</v>
      </c>
      <c r="AC33" s="2034"/>
      <c r="AD33" s="1558">
        <f t="shared" si="1"/>
        <v>1216</v>
      </c>
      <c r="AE33" s="2034"/>
      <c r="AF33" s="520">
        <v>189</v>
      </c>
      <c r="AG33" s="2034"/>
      <c r="AH33" s="2034"/>
      <c r="AI33" s="2034"/>
      <c r="AJ33" s="2034"/>
      <c r="AK33" s="2034"/>
      <c r="AL33" s="2034"/>
      <c r="AM33" s="2034"/>
      <c r="AN33" s="2034"/>
      <c r="AO33" s="2034"/>
      <c r="AP33" s="2034"/>
      <c r="AQ33" s="2034"/>
      <c r="AR33" s="2034"/>
      <c r="AS33" s="2034"/>
      <c r="AT33" s="2034"/>
      <c r="AU33" s="2034"/>
      <c r="AV33" s="2034"/>
      <c r="AW33" s="2034"/>
      <c r="AX33" s="2034"/>
      <c r="AY33" s="2034"/>
      <c r="AZ33" s="2034"/>
      <c r="BA33" s="2034"/>
      <c r="BB33" s="2034"/>
      <c r="BC33" s="2034"/>
      <c r="BD33" s="2034"/>
      <c r="BE33" s="2034"/>
      <c r="BF33" s="2034"/>
      <c r="BG33" s="2034"/>
    </row>
    <row r="34" spans="1:59" ht="21" customHeight="1">
      <c r="A34" s="2034" t="s">
        <v>826</v>
      </c>
      <c r="B34" s="2034"/>
      <c r="C34" s="2034" t="s">
        <v>6</v>
      </c>
      <c r="D34" s="2034">
        <v>0</v>
      </c>
      <c r="E34" s="2034"/>
      <c r="F34" s="2034">
        <v>0</v>
      </c>
      <c r="G34" s="2034"/>
      <c r="H34" s="2034">
        <v>0</v>
      </c>
      <c r="I34" s="2034"/>
      <c r="J34" s="2034">
        <v>0</v>
      </c>
      <c r="K34" s="2034"/>
      <c r="L34" s="2034">
        <v>0</v>
      </c>
      <c r="M34" s="2034"/>
      <c r="N34" s="2034">
        <v>0</v>
      </c>
      <c r="O34" s="2034"/>
      <c r="P34" s="2034">
        <v>313</v>
      </c>
      <c r="Q34" s="578"/>
      <c r="R34" s="2034">
        <v>0</v>
      </c>
      <c r="S34" s="2034"/>
      <c r="T34" s="2034">
        <v>48511</v>
      </c>
      <c r="U34" s="2034"/>
      <c r="V34" s="2034">
        <f t="shared" si="0"/>
        <v>48824</v>
      </c>
      <c r="W34" s="2034"/>
      <c r="X34" s="1558">
        <v>5754</v>
      </c>
      <c r="Y34" s="2034"/>
      <c r="Z34" s="2034">
        <v>4466</v>
      </c>
      <c r="AA34" s="2034"/>
      <c r="AB34" s="2034">
        <v>2549</v>
      </c>
      <c r="AC34" s="2034"/>
      <c r="AD34" s="1558">
        <f t="shared" si="1"/>
        <v>61593</v>
      </c>
      <c r="AE34" s="2034"/>
      <c r="AF34" s="2034">
        <v>30060</v>
      </c>
      <c r="AG34" s="2034"/>
      <c r="AH34" s="2034"/>
      <c r="AI34" s="2034"/>
      <c r="AJ34" s="2034"/>
      <c r="AK34" s="2034"/>
      <c r="AL34" s="2034"/>
      <c r="AM34" s="2034"/>
      <c r="AN34" s="2034"/>
      <c r="AO34" s="2034"/>
      <c r="AP34" s="2034"/>
      <c r="AQ34" s="2034"/>
      <c r="AR34" s="2034"/>
      <c r="AS34" s="2034"/>
      <c r="AT34" s="2034"/>
      <c r="AU34" s="2034"/>
      <c r="AV34" s="2034"/>
      <c r="AW34" s="2034"/>
      <c r="AX34" s="2034"/>
      <c r="AY34" s="2034"/>
      <c r="AZ34" s="2034"/>
      <c r="BA34" s="2034"/>
      <c r="BB34" s="2034"/>
      <c r="BC34" s="2034"/>
      <c r="BD34" s="2034"/>
      <c r="BE34" s="2034"/>
      <c r="BF34" s="2034"/>
      <c r="BG34" s="2034"/>
    </row>
    <row r="35" spans="1:59" ht="21" customHeight="1">
      <c r="A35" s="2034" t="s">
        <v>827</v>
      </c>
      <c r="B35" s="2034"/>
      <c r="C35" s="2034" t="s">
        <v>6</v>
      </c>
      <c r="D35" s="2034">
        <v>0</v>
      </c>
      <c r="E35" s="2034"/>
      <c r="F35" s="2034">
        <v>0</v>
      </c>
      <c r="G35" s="2034"/>
      <c r="H35" s="2034">
        <v>0</v>
      </c>
      <c r="I35" s="2034"/>
      <c r="J35" s="2034">
        <v>0</v>
      </c>
      <c r="K35" s="2034"/>
      <c r="L35" s="2034">
        <v>0</v>
      </c>
      <c r="M35" s="2034"/>
      <c r="N35" s="2034">
        <v>12975</v>
      </c>
      <c r="O35" s="2034"/>
      <c r="P35" s="2034">
        <v>0</v>
      </c>
      <c r="Q35" s="520"/>
      <c r="R35" s="2034">
        <v>0</v>
      </c>
      <c r="S35" s="2034"/>
      <c r="T35" s="2034">
        <v>2587</v>
      </c>
      <c r="U35" s="2034"/>
      <c r="V35" s="2034">
        <f t="shared" si="0"/>
        <v>15562</v>
      </c>
      <c r="W35" s="2034"/>
      <c r="X35" s="1558">
        <v>4285</v>
      </c>
      <c r="Y35" s="2034"/>
      <c r="Z35" s="2034">
        <v>3966</v>
      </c>
      <c r="AA35" s="2034"/>
      <c r="AB35" s="2034">
        <v>332</v>
      </c>
      <c r="AC35" s="2034"/>
      <c r="AD35" s="1558">
        <f t="shared" si="1"/>
        <v>24145</v>
      </c>
      <c r="AE35" s="2034"/>
      <c r="AF35" s="2034">
        <v>25772</v>
      </c>
      <c r="AG35" s="2034"/>
      <c r="AH35" s="2034"/>
      <c r="AI35" s="2034"/>
      <c r="AJ35" s="2034"/>
      <c r="AK35" s="2034"/>
      <c r="AL35" s="2034"/>
      <c r="AM35" s="2034"/>
      <c r="AN35" s="2034"/>
      <c r="AO35" s="2034"/>
      <c r="AP35" s="2034"/>
      <c r="AQ35" s="2034"/>
      <c r="AR35" s="2034"/>
      <c r="AS35" s="2034"/>
      <c r="AT35" s="2034"/>
      <c r="AU35" s="2034"/>
      <c r="AV35" s="2034"/>
      <c r="AW35" s="2034"/>
      <c r="AX35" s="2034"/>
      <c r="AY35" s="2034"/>
      <c r="AZ35" s="2034"/>
      <c r="BA35" s="2034"/>
      <c r="BB35" s="2034"/>
      <c r="BC35" s="2034"/>
      <c r="BD35" s="2034"/>
      <c r="BE35" s="2034"/>
      <c r="BF35" s="2034"/>
      <c r="BG35" s="2034"/>
    </row>
    <row r="36" spans="1:59" ht="21" customHeight="1">
      <c r="A36" s="2034" t="s">
        <v>828</v>
      </c>
      <c r="B36" s="2034"/>
      <c r="C36" s="2034" t="s">
        <v>6</v>
      </c>
      <c r="D36" s="2034">
        <v>0</v>
      </c>
      <c r="E36" s="2034"/>
      <c r="F36" s="2034">
        <v>0</v>
      </c>
      <c r="G36" s="2034"/>
      <c r="H36" s="2034">
        <v>0</v>
      </c>
      <c r="I36" s="2034"/>
      <c r="J36" s="2034">
        <v>0</v>
      </c>
      <c r="K36" s="2034"/>
      <c r="L36" s="2034">
        <v>0</v>
      </c>
      <c r="M36" s="2034"/>
      <c r="N36" s="2034">
        <v>1254509</v>
      </c>
      <c r="O36" s="2034"/>
      <c r="P36" s="2034">
        <v>0</v>
      </c>
      <c r="Q36" s="578"/>
      <c r="R36" s="2034">
        <v>0</v>
      </c>
      <c r="S36" s="2034"/>
      <c r="T36" s="2034">
        <v>0</v>
      </c>
      <c r="U36" s="578"/>
      <c r="V36" s="2034">
        <f t="shared" si="0"/>
        <v>1254509</v>
      </c>
      <c r="W36" s="2034"/>
      <c r="X36" s="1558">
        <v>10004</v>
      </c>
      <c r="Y36" s="578"/>
      <c r="Z36" s="2034">
        <v>26672</v>
      </c>
      <c r="AA36" s="520"/>
      <c r="AB36" s="2034">
        <v>6730</v>
      </c>
      <c r="AC36" s="2034"/>
      <c r="AD36" s="1558">
        <f t="shared" si="1"/>
        <v>1297915</v>
      </c>
      <c r="AE36" s="578"/>
      <c r="AF36" s="520">
        <v>1819922</v>
      </c>
      <c r="AG36" s="2034"/>
      <c r="AH36" s="2034"/>
      <c r="AI36" s="2034"/>
      <c r="AJ36" s="2034"/>
      <c r="AK36" s="2034"/>
      <c r="AL36" s="2034"/>
      <c r="AM36" s="2034"/>
      <c r="AN36" s="2034"/>
      <c r="AO36" s="2034"/>
      <c r="AP36" s="2034"/>
      <c r="AQ36" s="2034"/>
      <c r="AR36" s="2034"/>
      <c r="AS36" s="2034"/>
      <c r="AT36" s="2034"/>
      <c r="AU36" s="2034"/>
      <c r="AV36" s="2034"/>
      <c r="AW36" s="2034"/>
      <c r="AX36" s="2034"/>
      <c r="AY36" s="2034"/>
      <c r="AZ36" s="2034"/>
      <c r="BA36" s="2034"/>
      <c r="BB36" s="2034"/>
      <c r="BC36" s="2034"/>
      <c r="BD36" s="2034"/>
      <c r="BE36" s="2034"/>
      <c r="BF36" s="2034"/>
      <c r="BG36" s="2034"/>
    </row>
    <row r="37" spans="1:59" ht="21" customHeight="1">
      <c r="A37" s="2034" t="s">
        <v>829</v>
      </c>
      <c r="B37" s="2034"/>
      <c r="C37" s="2034" t="s">
        <v>6</v>
      </c>
      <c r="D37" s="2034">
        <v>0</v>
      </c>
      <c r="E37" s="2034"/>
      <c r="F37" s="2034">
        <v>0</v>
      </c>
      <c r="G37" s="2034"/>
      <c r="H37" s="2034">
        <v>0</v>
      </c>
      <c r="I37" s="2034"/>
      <c r="J37" s="2034">
        <v>0</v>
      </c>
      <c r="K37" s="2034"/>
      <c r="L37" s="2034">
        <v>0</v>
      </c>
      <c r="M37" s="2034"/>
      <c r="N37" s="2034">
        <v>0</v>
      </c>
      <c r="O37" s="2034"/>
      <c r="P37" s="2034">
        <v>52324</v>
      </c>
      <c r="Q37" s="578"/>
      <c r="R37" s="2034">
        <v>0</v>
      </c>
      <c r="S37" s="2034"/>
      <c r="T37" s="2034">
        <v>0</v>
      </c>
      <c r="U37" s="2034"/>
      <c r="V37" s="2034">
        <f t="shared" si="0"/>
        <v>52324</v>
      </c>
      <c r="W37" s="2034"/>
      <c r="X37" s="1558">
        <v>6901</v>
      </c>
      <c r="Y37" s="520"/>
      <c r="Z37" s="2034">
        <v>2584</v>
      </c>
      <c r="AA37" s="520"/>
      <c r="AB37" s="2034">
        <v>3811</v>
      </c>
      <c r="AC37" s="2034"/>
      <c r="AD37" s="1558">
        <f t="shared" si="1"/>
        <v>65620</v>
      </c>
      <c r="AE37" s="2034"/>
      <c r="AF37" s="2034">
        <v>62245</v>
      </c>
      <c r="AG37" s="2034"/>
      <c r="AH37" s="2034"/>
      <c r="AI37" s="2034"/>
      <c r="AJ37" s="2034"/>
      <c r="AK37" s="2034"/>
      <c r="AL37" s="2034"/>
      <c r="AM37" s="2034"/>
      <c r="AN37" s="2034"/>
      <c r="AO37" s="2034"/>
      <c r="AP37" s="2034"/>
      <c r="AQ37" s="2034"/>
      <c r="AR37" s="2034"/>
      <c r="AS37" s="2034"/>
      <c r="AT37" s="2034"/>
      <c r="AU37" s="2034"/>
      <c r="AV37" s="2034"/>
      <c r="AW37" s="2034"/>
      <c r="AX37" s="2034"/>
      <c r="AY37" s="2034"/>
      <c r="AZ37" s="2034"/>
      <c r="BA37" s="2034"/>
      <c r="BB37" s="2034"/>
      <c r="BC37" s="2034"/>
      <c r="BD37" s="2034"/>
      <c r="BE37" s="2034"/>
      <c r="BF37" s="2034"/>
      <c r="BG37" s="2034"/>
    </row>
    <row r="38" spans="1:59" ht="21" customHeight="1">
      <c r="A38" s="2034" t="s">
        <v>830</v>
      </c>
      <c r="B38" s="2034"/>
      <c r="C38" s="2034" t="s">
        <v>6</v>
      </c>
      <c r="D38" s="2034">
        <v>0</v>
      </c>
      <c r="E38" s="2034"/>
      <c r="F38" s="2034">
        <v>0</v>
      </c>
      <c r="G38" s="2034"/>
      <c r="H38" s="2034">
        <v>0</v>
      </c>
      <c r="I38" s="2034"/>
      <c r="J38" s="2034">
        <v>0</v>
      </c>
      <c r="K38" s="2034"/>
      <c r="L38" s="2034">
        <v>0</v>
      </c>
      <c r="M38" s="2034"/>
      <c r="N38" s="2034">
        <v>0</v>
      </c>
      <c r="O38" s="2034"/>
      <c r="P38" s="2034">
        <v>0</v>
      </c>
      <c r="Q38" s="578"/>
      <c r="R38" s="2034">
        <v>0</v>
      </c>
      <c r="S38" s="2034"/>
      <c r="T38" s="2034">
        <v>0</v>
      </c>
      <c r="U38" s="578"/>
      <c r="V38" s="2034">
        <f t="shared" si="0"/>
        <v>0</v>
      </c>
      <c r="W38" s="2034"/>
      <c r="X38" s="1558">
        <v>2672</v>
      </c>
      <c r="Y38" s="578"/>
      <c r="Z38" s="2034">
        <v>1830</v>
      </c>
      <c r="AA38" s="520"/>
      <c r="AB38" s="2034">
        <v>0</v>
      </c>
      <c r="AC38" s="2034"/>
      <c r="AD38" s="1558">
        <f t="shared" si="1"/>
        <v>4502</v>
      </c>
      <c r="AE38" s="2034"/>
      <c r="AF38" s="2034">
        <v>4375</v>
      </c>
      <c r="AG38" s="2034"/>
      <c r="AH38" s="2034"/>
      <c r="AI38" s="2034"/>
      <c r="AJ38" s="2034"/>
      <c r="AK38" s="2034"/>
      <c r="AL38" s="2034"/>
      <c r="AM38" s="2034"/>
      <c r="AN38" s="2034"/>
      <c r="AO38" s="2034"/>
      <c r="AP38" s="2034"/>
      <c r="AQ38" s="2034"/>
      <c r="AR38" s="2034"/>
      <c r="AS38" s="2034"/>
      <c r="AT38" s="2034"/>
      <c r="AU38" s="2034"/>
      <c r="AV38" s="2034"/>
      <c r="AW38" s="2034"/>
      <c r="AX38" s="2034"/>
      <c r="AY38" s="2034"/>
      <c r="AZ38" s="2034"/>
      <c r="BA38" s="2034"/>
      <c r="BB38" s="2034"/>
      <c r="BC38" s="2034"/>
      <c r="BD38" s="2034"/>
      <c r="BE38" s="2034"/>
      <c r="BF38" s="2034"/>
      <c r="BG38" s="2034"/>
    </row>
    <row r="39" spans="1:59" ht="21" customHeight="1">
      <c r="A39" s="2034" t="s">
        <v>831</v>
      </c>
      <c r="B39" s="2034"/>
      <c r="C39" s="2034" t="s">
        <v>6</v>
      </c>
      <c r="D39" s="2034">
        <v>0</v>
      </c>
      <c r="E39" s="2034"/>
      <c r="F39" s="2034">
        <v>0</v>
      </c>
      <c r="G39" s="2034"/>
      <c r="H39" s="2034">
        <v>0</v>
      </c>
      <c r="I39" s="2034"/>
      <c r="J39" s="2034">
        <v>0</v>
      </c>
      <c r="K39" s="2034"/>
      <c r="L39" s="2034">
        <v>0</v>
      </c>
      <c r="M39" s="2034"/>
      <c r="N39" s="2034">
        <v>0</v>
      </c>
      <c r="O39" s="2034"/>
      <c r="P39" s="2034">
        <v>0</v>
      </c>
      <c r="Q39" s="578"/>
      <c r="R39" s="2034">
        <v>0</v>
      </c>
      <c r="S39" s="2034"/>
      <c r="T39" s="2034">
        <v>0</v>
      </c>
      <c r="U39" s="2034"/>
      <c r="V39" s="2034">
        <f t="shared" si="0"/>
        <v>0</v>
      </c>
      <c r="W39" s="2034"/>
      <c r="X39" s="1558">
        <v>11856</v>
      </c>
      <c r="Y39" s="2034"/>
      <c r="Z39" s="2034">
        <v>14876</v>
      </c>
      <c r="AA39" s="2034"/>
      <c r="AB39" s="2034">
        <v>6068</v>
      </c>
      <c r="AC39" s="2034"/>
      <c r="AD39" s="1558">
        <f t="shared" si="1"/>
        <v>32800</v>
      </c>
      <c r="AE39" s="2034"/>
      <c r="AF39" s="2034">
        <v>37564</v>
      </c>
      <c r="AG39" s="2034"/>
      <c r="AH39" s="2034"/>
      <c r="AI39" s="2034"/>
      <c r="AJ39" s="2034"/>
      <c r="AK39" s="2034"/>
      <c r="AL39" s="2034"/>
      <c r="AM39" s="2034"/>
      <c r="AN39" s="2034"/>
      <c r="AO39" s="2034"/>
      <c r="AP39" s="2034"/>
      <c r="AQ39" s="2034"/>
      <c r="AR39" s="2034"/>
      <c r="AS39" s="2034"/>
      <c r="AT39" s="2034"/>
      <c r="AU39" s="2034"/>
      <c r="AV39" s="2034"/>
      <c r="AW39" s="2034"/>
      <c r="AX39" s="2034"/>
      <c r="AY39" s="2034"/>
      <c r="AZ39" s="2034"/>
      <c r="BA39" s="2034"/>
      <c r="BB39" s="2034"/>
      <c r="BC39" s="2034"/>
      <c r="BD39" s="2034"/>
      <c r="BE39" s="2034"/>
      <c r="BF39" s="2034"/>
      <c r="BG39" s="2034"/>
    </row>
    <row r="40" spans="1:59" ht="21" customHeight="1">
      <c r="A40" s="2034" t="s">
        <v>832</v>
      </c>
      <c r="B40" s="2034"/>
      <c r="C40" s="2034" t="s">
        <v>6</v>
      </c>
      <c r="D40" s="2034">
        <v>0</v>
      </c>
      <c r="E40" s="2034"/>
      <c r="F40" s="2034">
        <v>0</v>
      </c>
      <c r="G40" s="2034"/>
      <c r="H40" s="2034">
        <v>0</v>
      </c>
      <c r="I40" s="2034"/>
      <c r="J40" s="2034">
        <v>0</v>
      </c>
      <c r="K40" s="2034"/>
      <c r="L40" s="2034">
        <v>0</v>
      </c>
      <c r="M40" s="2034"/>
      <c r="N40" s="2034">
        <v>91</v>
      </c>
      <c r="O40" s="2034"/>
      <c r="P40" s="2034">
        <v>0</v>
      </c>
      <c r="Q40" s="578"/>
      <c r="R40" s="2034">
        <v>0</v>
      </c>
      <c r="S40" s="2034"/>
      <c r="T40" s="2034">
        <v>0</v>
      </c>
      <c r="U40" s="2034"/>
      <c r="V40" s="2034">
        <f t="shared" si="0"/>
        <v>91</v>
      </c>
      <c r="W40" s="2034"/>
      <c r="X40" s="1558">
        <v>5574</v>
      </c>
      <c r="Y40" s="2034"/>
      <c r="Z40" s="2034">
        <v>11623</v>
      </c>
      <c r="AA40" s="2034"/>
      <c r="AB40" s="2034">
        <v>1945</v>
      </c>
      <c r="AC40" s="2034"/>
      <c r="AD40" s="1558">
        <f t="shared" si="1"/>
        <v>19233</v>
      </c>
      <c r="AE40" s="2034"/>
      <c r="AF40" s="2034">
        <v>18610</v>
      </c>
      <c r="AG40" s="2034"/>
      <c r="AH40" s="2034"/>
      <c r="AI40" s="2034"/>
      <c r="AJ40" s="2034"/>
      <c r="AK40" s="2034"/>
      <c r="AL40" s="2034"/>
      <c r="AM40" s="2034"/>
      <c r="AN40" s="2034"/>
      <c r="AO40" s="2034"/>
      <c r="AP40" s="2034"/>
      <c r="AQ40" s="2034"/>
      <c r="AR40" s="2034"/>
      <c r="AS40" s="2034"/>
      <c r="AT40" s="2034"/>
      <c r="AU40" s="2034"/>
      <c r="AV40" s="2034"/>
      <c r="AW40" s="2034"/>
      <c r="AX40" s="2034"/>
      <c r="AY40" s="2034"/>
      <c r="AZ40" s="2034"/>
      <c r="BA40" s="2034"/>
      <c r="BB40" s="2034"/>
      <c r="BC40" s="2034"/>
      <c r="BD40" s="2034"/>
      <c r="BE40" s="2034"/>
      <c r="BF40" s="2034"/>
      <c r="BG40" s="2034"/>
    </row>
    <row r="41" spans="1:59" ht="21" customHeight="1">
      <c r="A41" s="2034" t="s">
        <v>833</v>
      </c>
      <c r="B41" s="2034"/>
      <c r="C41" s="2034" t="s">
        <v>6</v>
      </c>
      <c r="D41" s="2034">
        <v>0</v>
      </c>
      <c r="E41" s="2034"/>
      <c r="F41" s="2034">
        <v>0</v>
      </c>
      <c r="G41" s="2034"/>
      <c r="H41" s="2034">
        <v>0</v>
      </c>
      <c r="I41" s="2034"/>
      <c r="J41" s="2034">
        <v>0</v>
      </c>
      <c r="K41" s="2034"/>
      <c r="L41" s="2034">
        <v>0</v>
      </c>
      <c r="M41" s="2034"/>
      <c r="N41" s="2034">
        <v>0</v>
      </c>
      <c r="O41" s="2034"/>
      <c r="P41" s="2034">
        <v>0</v>
      </c>
      <c r="Q41" s="578"/>
      <c r="R41" s="2034">
        <v>0</v>
      </c>
      <c r="S41" s="2034"/>
      <c r="T41" s="2034">
        <v>0</v>
      </c>
      <c r="U41" s="2034"/>
      <c r="V41" s="2034">
        <f t="shared" si="0"/>
        <v>0</v>
      </c>
      <c r="W41" s="2034"/>
      <c r="X41" s="1558">
        <v>426</v>
      </c>
      <c r="Y41" s="520"/>
      <c r="Z41" s="2034">
        <v>130</v>
      </c>
      <c r="AA41" s="520"/>
      <c r="AB41" s="2034">
        <v>218</v>
      </c>
      <c r="AC41" s="2034"/>
      <c r="AD41" s="1558">
        <f t="shared" si="1"/>
        <v>774</v>
      </c>
      <c r="AE41" s="2034"/>
      <c r="AF41" s="520">
        <v>690</v>
      </c>
      <c r="AG41" s="2034"/>
      <c r="AH41" s="2034"/>
      <c r="AI41" s="2034"/>
      <c r="AJ41" s="2034"/>
      <c r="AK41" s="2034"/>
      <c r="AL41" s="2034"/>
      <c r="AM41" s="2034"/>
      <c r="AN41" s="2034"/>
      <c r="AO41" s="2034"/>
      <c r="AP41" s="2034"/>
      <c r="AQ41" s="2034"/>
      <c r="AR41" s="2034"/>
      <c r="AS41" s="2034"/>
      <c r="AT41" s="2034"/>
      <c r="AU41" s="2034"/>
      <c r="AV41" s="2034"/>
      <c r="AW41" s="2034"/>
      <c r="AX41" s="2034"/>
      <c r="AY41" s="2034"/>
      <c r="AZ41" s="2034"/>
      <c r="BA41" s="2034"/>
      <c r="BB41" s="2034"/>
      <c r="BC41" s="2034"/>
      <c r="BD41" s="2034"/>
      <c r="BE41" s="2034"/>
      <c r="BF41" s="2034"/>
      <c r="BG41" s="2034"/>
    </row>
    <row r="42" spans="1:59" ht="21" customHeight="1">
      <c r="A42" s="2034" t="s">
        <v>834</v>
      </c>
      <c r="B42" s="2034"/>
      <c r="C42" s="2034" t="s">
        <v>6</v>
      </c>
      <c r="D42" s="2034">
        <v>0</v>
      </c>
      <c r="E42" s="2034"/>
      <c r="F42" s="2034">
        <v>0</v>
      </c>
      <c r="G42" s="2034"/>
      <c r="H42" s="2034">
        <v>0</v>
      </c>
      <c r="I42" s="2034"/>
      <c r="J42" s="2034">
        <v>0</v>
      </c>
      <c r="K42" s="2034"/>
      <c r="L42" s="2034">
        <v>0</v>
      </c>
      <c r="M42" s="2034"/>
      <c r="N42" s="2034">
        <v>45</v>
      </c>
      <c r="O42" s="2034"/>
      <c r="P42" s="2034">
        <v>0</v>
      </c>
      <c r="Q42" s="578"/>
      <c r="R42" s="2034">
        <v>0</v>
      </c>
      <c r="S42" s="2034"/>
      <c r="T42" s="2034">
        <v>0</v>
      </c>
      <c r="U42" s="2034"/>
      <c r="V42" s="1558">
        <f t="shared" si="0"/>
        <v>45</v>
      </c>
      <c r="W42" s="2034"/>
      <c r="X42" s="1558">
        <v>55</v>
      </c>
      <c r="Y42" s="520"/>
      <c r="Z42" s="1558">
        <v>5803</v>
      </c>
      <c r="AA42" s="520"/>
      <c r="AB42" s="2034">
        <v>1</v>
      </c>
      <c r="AC42" s="2034"/>
      <c r="AD42" s="1558">
        <f>ROUND(SUM(V42:AB42),1)</f>
        <v>5904</v>
      </c>
      <c r="AE42" s="2034"/>
      <c r="AF42" s="2034">
        <v>6528</v>
      </c>
      <c r="AG42" s="2034"/>
      <c r="AH42" s="2034"/>
      <c r="AI42" s="2034"/>
      <c r="AJ42" s="2034"/>
      <c r="AK42" s="2034"/>
      <c r="AL42" s="2034"/>
      <c r="AM42" s="2034"/>
      <c r="AN42" s="2034"/>
      <c r="AO42" s="2034"/>
      <c r="AP42" s="2034"/>
      <c r="AQ42" s="2034"/>
      <c r="AR42" s="2034"/>
      <c r="AS42" s="2034"/>
      <c r="AT42" s="2034"/>
      <c r="AU42" s="2034"/>
      <c r="AV42" s="2034"/>
      <c r="AW42" s="2034"/>
      <c r="AX42" s="2034"/>
      <c r="AY42" s="2034"/>
      <c r="AZ42" s="2034"/>
      <c r="BA42" s="2034"/>
      <c r="BB42" s="2034"/>
      <c r="BC42" s="2034"/>
      <c r="BD42" s="2034"/>
      <c r="BE42" s="2034"/>
      <c r="BF42" s="2034"/>
      <c r="BG42" s="2034"/>
    </row>
    <row r="43" spans="1:59" ht="21" customHeight="1">
      <c r="A43" s="1626" t="s">
        <v>2308</v>
      </c>
      <c r="B43" s="1558"/>
      <c r="C43" s="1626" t="s">
        <v>6</v>
      </c>
      <c r="D43" s="1558">
        <v>0</v>
      </c>
      <c r="E43" s="1558">
        <v>0</v>
      </c>
      <c r="F43" s="1558">
        <v>0</v>
      </c>
      <c r="G43" s="1558">
        <v>0</v>
      </c>
      <c r="H43" s="1558">
        <v>0</v>
      </c>
      <c r="I43" s="1558">
        <v>0</v>
      </c>
      <c r="J43" s="1558">
        <v>257</v>
      </c>
      <c r="K43" s="1558">
        <v>0</v>
      </c>
      <c r="L43" s="1558">
        <v>0</v>
      </c>
      <c r="M43" s="1558">
        <v>0</v>
      </c>
      <c r="N43" s="1558">
        <v>0</v>
      </c>
      <c r="O43" s="1558">
        <v>0</v>
      </c>
      <c r="P43" s="1558">
        <v>0</v>
      </c>
      <c r="Q43" s="1558">
        <v>0</v>
      </c>
      <c r="R43" s="1558">
        <v>0</v>
      </c>
      <c r="S43" s="1558">
        <v>0</v>
      </c>
      <c r="T43" s="1558">
        <v>0</v>
      </c>
      <c r="U43" s="1558">
        <v>0</v>
      </c>
      <c r="V43" s="1558">
        <f>ROUND(SUM(D43:T43),1)</f>
        <v>257</v>
      </c>
      <c r="W43" s="1558"/>
      <c r="X43" s="1558">
        <v>94</v>
      </c>
      <c r="Y43" s="1941"/>
      <c r="Z43" s="1558">
        <v>1812</v>
      </c>
      <c r="AA43" s="1941"/>
      <c r="AB43" s="2034">
        <v>0</v>
      </c>
      <c r="AC43" s="1558"/>
      <c r="AD43" s="1558">
        <f>ROUND(SUM(V43:AB43),1)</f>
        <v>2163</v>
      </c>
      <c r="AE43" s="1558"/>
      <c r="AF43" s="1558">
        <v>728</v>
      </c>
      <c r="AG43" s="1558"/>
      <c r="AH43" s="1558"/>
      <c r="AI43" s="2034"/>
      <c r="AJ43" s="1558"/>
      <c r="AK43" s="1558"/>
      <c r="AL43" s="1558"/>
      <c r="AM43" s="1558"/>
      <c r="AN43" s="1558"/>
      <c r="AO43" s="1558"/>
      <c r="AP43" s="1558"/>
      <c r="AQ43" s="1558"/>
      <c r="AR43" s="1558"/>
      <c r="AS43" s="1558"/>
      <c r="AT43" s="1558"/>
      <c r="AU43" s="1558"/>
      <c r="AV43" s="1558"/>
      <c r="AW43" s="1558"/>
      <c r="AX43" s="1558"/>
      <c r="AY43" s="1558"/>
      <c r="AZ43" s="1558"/>
      <c r="BA43" s="1558"/>
      <c r="BB43" s="1558"/>
      <c r="BC43" s="1558"/>
      <c r="BD43" s="1558"/>
      <c r="BE43" s="1558"/>
      <c r="BF43" s="1558"/>
      <c r="BG43" s="1558"/>
    </row>
    <row r="44" spans="1:59" ht="21" customHeight="1">
      <c r="A44" s="1626" t="s">
        <v>2388</v>
      </c>
      <c r="B44" s="1558"/>
      <c r="C44" s="1626" t="s">
        <v>6</v>
      </c>
      <c r="D44" s="1558">
        <v>0</v>
      </c>
      <c r="E44" s="1558"/>
      <c r="F44" s="1558">
        <v>0</v>
      </c>
      <c r="G44" s="1558"/>
      <c r="H44" s="1558">
        <v>0</v>
      </c>
      <c r="I44" s="1558"/>
      <c r="J44" s="1558">
        <v>0</v>
      </c>
      <c r="K44" s="1558"/>
      <c r="L44" s="1558">
        <v>0</v>
      </c>
      <c r="M44" s="1558"/>
      <c r="N44" s="1558">
        <v>0</v>
      </c>
      <c r="O44" s="1558"/>
      <c r="P44" s="1558">
        <v>0</v>
      </c>
      <c r="Q44" s="1558"/>
      <c r="R44" s="1558">
        <v>0</v>
      </c>
      <c r="S44" s="1558"/>
      <c r="T44" s="1558">
        <v>0</v>
      </c>
      <c r="U44" s="1558"/>
      <c r="V44" s="1558">
        <f t="shared" si="0"/>
        <v>0</v>
      </c>
      <c r="W44" s="1558"/>
      <c r="X44" s="1558">
        <v>262</v>
      </c>
      <c r="Y44" s="1941"/>
      <c r="Z44" s="1558">
        <v>16543</v>
      </c>
      <c r="AA44" s="1941"/>
      <c r="AB44" s="2034">
        <v>0</v>
      </c>
      <c r="AC44" s="1558"/>
      <c r="AD44" s="1558">
        <f>ROUND(SUM(V44:AB44),1)</f>
        <v>16805</v>
      </c>
      <c r="AE44" s="1558"/>
      <c r="AF44" s="1558">
        <v>14631</v>
      </c>
      <c r="AG44" s="1558"/>
      <c r="AH44" s="1558"/>
      <c r="AI44" s="2034"/>
      <c r="AJ44" s="1558"/>
      <c r="AK44" s="1558"/>
      <c r="AL44" s="1558"/>
      <c r="AM44" s="1558"/>
      <c r="AN44" s="1558"/>
      <c r="AO44" s="1558"/>
      <c r="AP44" s="1558"/>
      <c r="AQ44" s="1558"/>
      <c r="AR44" s="1558"/>
      <c r="AS44" s="1558"/>
      <c r="AT44" s="1558"/>
      <c r="AU44" s="1558"/>
      <c r="AV44" s="1558"/>
      <c r="AW44" s="1558"/>
      <c r="AX44" s="1558"/>
      <c r="AY44" s="1558"/>
      <c r="AZ44" s="1558"/>
      <c r="BA44" s="1558"/>
      <c r="BB44" s="1558"/>
      <c r="BC44" s="1558"/>
      <c r="BD44" s="1558"/>
      <c r="BE44" s="1558"/>
      <c r="BF44" s="1558"/>
      <c r="BG44" s="1558"/>
    </row>
    <row r="45" spans="1:59" ht="21" customHeight="1">
      <c r="A45" s="1558" t="s">
        <v>2387</v>
      </c>
      <c r="B45" s="1558"/>
      <c r="C45" s="1558" t="s">
        <v>6</v>
      </c>
      <c r="D45" s="1558">
        <v>0</v>
      </c>
      <c r="E45" s="1558"/>
      <c r="F45" s="1558">
        <v>0</v>
      </c>
      <c r="G45" s="1558"/>
      <c r="H45" s="1558">
        <v>0</v>
      </c>
      <c r="I45" s="1558"/>
      <c r="J45" s="1558">
        <v>44628</v>
      </c>
      <c r="K45" s="1558"/>
      <c r="L45" s="1558">
        <v>0</v>
      </c>
      <c r="M45" s="1558"/>
      <c r="N45" s="1558">
        <v>0</v>
      </c>
      <c r="O45" s="1558"/>
      <c r="P45" s="1558">
        <v>0</v>
      </c>
      <c r="Q45" s="1627"/>
      <c r="R45" s="1558">
        <v>0</v>
      </c>
      <c r="S45" s="1558"/>
      <c r="T45" s="1558">
        <v>0</v>
      </c>
      <c r="U45" s="1558"/>
      <c r="V45" s="1558">
        <f t="shared" si="0"/>
        <v>44628</v>
      </c>
      <c r="W45" s="1558"/>
      <c r="X45" s="1558">
        <v>976</v>
      </c>
      <c r="Y45" s="1558"/>
      <c r="Z45" s="1558">
        <v>3795</v>
      </c>
      <c r="AA45" s="1558"/>
      <c r="AB45" s="2034">
        <v>231</v>
      </c>
      <c r="AC45" s="1558"/>
      <c r="AD45" s="1558">
        <f t="shared" si="1"/>
        <v>49630</v>
      </c>
      <c r="AE45" s="1558"/>
      <c r="AF45" s="1558">
        <v>41664</v>
      </c>
      <c r="AG45" s="1558"/>
      <c r="AH45" s="1558"/>
      <c r="AI45" s="2034"/>
      <c r="AJ45" s="1558"/>
      <c r="AK45" s="1558"/>
      <c r="AL45" s="1558"/>
      <c r="AM45" s="1558"/>
      <c r="AN45" s="1558"/>
      <c r="AO45" s="1558"/>
      <c r="AP45" s="1558"/>
      <c r="AQ45" s="1558"/>
      <c r="AR45" s="1558"/>
      <c r="AS45" s="1558"/>
      <c r="AT45" s="1558"/>
      <c r="AU45" s="1558"/>
      <c r="AV45" s="1558"/>
      <c r="AW45" s="1558"/>
      <c r="AX45" s="1558"/>
      <c r="AY45" s="1558"/>
      <c r="AZ45" s="1558"/>
      <c r="BA45" s="1558"/>
      <c r="BB45" s="1558"/>
      <c r="BC45" s="1558"/>
      <c r="BD45" s="1558"/>
      <c r="BE45" s="1558"/>
      <c r="BF45" s="1558"/>
      <c r="BG45" s="1558"/>
    </row>
    <row r="46" spans="1:59" ht="21" customHeight="1">
      <c r="A46" s="2034" t="s">
        <v>835</v>
      </c>
      <c r="B46" s="506"/>
      <c r="C46" s="2034" t="s">
        <v>6</v>
      </c>
      <c r="D46" s="2034">
        <v>0</v>
      </c>
      <c r="E46" s="2034"/>
      <c r="F46" s="2034">
        <v>0</v>
      </c>
      <c r="G46" s="2034"/>
      <c r="H46" s="2034">
        <v>0</v>
      </c>
      <c r="I46" s="2034"/>
      <c r="J46" s="2034">
        <v>0</v>
      </c>
      <c r="K46" s="2034"/>
      <c r="L46" s="2034">
        <v>121023</v>
      </c>
      <c r="M46" s="2034"/>
      <c r="N46" s="2034">
        <v>0</v>
      </c>
      <c r="O46" s="2034"/>
      <c r="P46" s="2034">
        <v>0</v>
      </c>
      <c r="Q46" s="578"/>
      <c r="R46" s="2034">
        <v>0</v>
      </c>
      <c r="S46" s="2034"/>
      <c r="T46" s="2034">
        <v>0</v>
      </c>
      <c r="U46" s="2034"/>
      <c r="V46" s="2034">
        <f t="shared" si="0"/>
        <v>121023</v>
      </c>
      <c r="W46" s="2034"/>
      <c r="X46" s="1558">
        <v>5107</v>
      </c>
      <c r="Y46" s="2034"/>
      <c r="Z46" s="2034">
        <v>2578</v>
      </c>
      <c r="AA46" s="2034"/>
      <c r="AB46" s="2034">
        <v>0</v>
      </c>
      <c r="AC46" s="2034"/>
      <c r="AD46" s="1558">
        <f t="shared" si="1"/>
        <v>128708</v>
      </c>
      <c r="AE46" s="2034"/>
      <c r="AF46" s="2034">
        <v>136345</v>
      </c>
      <c r="AG46" s="2034"/>
      <c r="AH46" s="2034"/>
      <c r="AI46" s="2034"/>
      <c r="AJ46" s="2034"/>
      <c r="AK46" s="2034"/>
      <c r="AL46" s="2034"/>
      <c r="AM46" s="2034"/>
      <c r="AN46" s="2034"/>
      <c r="AO46" s="2034"/>
      <c r="AP46" s="2034"/>
      <c r="AQ46" s="2034"/>
      <c r="AR46" s="2034"/>
      <c r="AS46" s="2034"/>
      <c r="AT46" s="2034"/>
      <c r="AU46" s="2034"/>
      <c r="AV46" s="2034"/>
      <c r="AW46" s="2034"/>
      <c r="AX46" s="2034"/>
      <c r="AY46" s="2034"/>
      <c r="AZ46" s="2034"/>
      <c r="BA46" s="2034"/>
      <c r="BB46" s="2034"/>
      <c r="BC46" s="2034"/>
      <c r="BD46" s="2034"/>
      <c r="BE46" s="2034"/>
      <c r="BF46" s="2034"/>
      <c r="BG46" s="2034"/>
    </row>
    <row r="47" spans="1:59" ht="21" customHeight="1">
      <c r="A47" s="2034" t="s">
        <v>836</v>
      </c>
      <c r="B47" s="2034"/>
      <c r="C47" s="2034" t="s">
        <v>6</v>
      </c>
      <c r="D47" s="2034">
        <v>0</v>
      </c>
      <c r="E47" s="2034"/>
      <c r="F47" s="2034">
        <v>0</v>
      </c>
      <c r="G47" s="2034"/>
      <c r="H47" s="2034">
        <v>0</v>
      </c>
      <c r="I47" s="2034"/>
      <c r="J47" s="2034">
        <v>0</v>
      </c>
      <c r="K47" s="2034"/>
      <c r="L47" s="2034">
        <v>3227</v>
      </c>
      <c r="M47" s="2034"/>
      <c r="N47" s="2034">
        <v>17975</v>
      </c>
      <c r="O47" s="2034"/>
      <c r="P47" s="2034">
        <v>839948</v>
      </c>
      <c r="Q47" s="578"/>
      <c r="R47" s="2034">
        <v>0</v>
      </c>
      <c r="S47" s="2034"/>
      <c r="T47" s="2034">
        <v>0</v>
      </c>
      <c r="U47" s="2034"/>
      <c r="V47" s="2034">
        <f t="shared" si="0"/>
        <v>861150</v>
      </c>
      <c r="W47" s="2034"/>
      <c r="X47" s="1558">
        <v>25808</v>
      </c>
      <c r="Y47" s="520"/>
      <c r="Z47" s="2034">
        <v>52617</v>
      </c>
      <c r="AA47" s="520"/>
      <c r="AB47" s="2034">
        <v>9812</v>
      </c>
      <c r="AC47" s="2034"/>
      <c r="AD47" s="1558">
        <f t="shared" si="1"/>
        <v>949387</v>
      </c>
      <c r="AE47" s="2034"/>
      <c r="AF47" s="520">
        <v>992190</v>
      </c>
      <c r="AG47" s="2034"/>
      <c r="AH47" s="2034"/>
      <c r="AI47" s="2034"/>
      <c r="AJ47" s="2034"/>
      <c r="AK47" s="2034"/>
      <c r="AL47" s="2034"/>
      <c r="AM47" s="2034"/>
      <c r="AN47" s="2034"/>
      <c r="AO47" s="2034"/>
      <c r="AP47" s="2034"/>
      <c r="AQ47" s="2034"/>
      <c r="AR47" s="2034"/>
      <c r="AS47" s="2034"/>
      <c r="AT47" s="2034"/>
      <c r="AU47" s="2034"/>
      <c r="AV47" s="2034"/>
      <c r="AW47" s="2034"/>
      <c r="AX47" s="2034"/>
      <c r="AY47" s="2034"/>
      <c r="AZ47" s="2034"/>
      <c r="BA47" s="2034"/>
      <c r="BB47" s="2034"/>
      <c r="BC47" s="2034"/>
      <c r="BD47" s="2034"/>
      <c r="BE47" s="2034"/>
      <c r="BF47" s="2034"/>
      <c r="BG47" s="2034"/>
    </row>
    <row r="48" spans="1:59" ht="21" customHeight="1">
      <c r="A48" s="1626" t="s">
        <v>2309</v>
      </c>
      <c r="B48" s="1558"/>
      <c r="C48" s="1626" t="s">
        <v>6</v>
      </c>
      <c r="D48" s="1558">
        <v>0</v>
      </c>
      <c r="E48" s="1558">
        <v>0</v>
      </c>
      <c r="F48" s="1558">
        <v>0</v>
      </c>
      <c r="G48" s="1558">
        <v>0</v>
      </c>
      <c r="H48" s="1558">
        <v>0</v>
      </c>
      <c r="I48" s="1558">
        <v>0</v>
      </c>
      <c r="J48" s="1558">
        <v>0</v>
      </c>
      <c r="K48" s="1558">
        <v>0</v>
      </c>
      <c r="L48" s="1558">
        <v>0</v>
      </c>
      <c r="M48" s="1558">
        <v>0</v>
      </c>
      <c r="N48" s="1558">
        <v>0</v>
      </c>
      <c r="O48" s="1558">
        <v>0</v>
      </c>
      <c r="P48" s="1558">
        <v>0</v>
      </c>
      <c r="Q48" s="1558">
        <v>0</v>
      </c>
      <c r="R48" s="1558">
        <v>0</v>
      </c>
      <c r="S48" s="1558">
        <v>0</v>
      </c>
      <c r="T48" s="1558">
        <v>0</v>
      </c>
      <c r="U48" s="1558">
        <v>0</v>
      </c>
      <c r="V48" s="1558">
        <v>0</v>
      </c>
      <c r="W48" s="1558"/>
      <c r="X48" s="1558">
        <v>0</v>
      </c>
      <c r="Y48" s="1941"/>
      <c r="Z48" s="1558">
        <v>2049</v>
      </c>
      <c r="AA48" s="1941"/>
      <c r="AB48" s="2034">
        <v>0</v>
      </c>
      <c r="AC48" s="1558"/>
      <c r="AD48" s="1558">
        <f>ROUND(SUM(V48:AB48),1)</f>
        <v>2049</v>
      </c>
      <c r="AE48" s="1558"/>
      <c r="AF48" s="1558">
        <v>1105</v>
      </c>
      <c r="AG48" s="1558"/>
      <c r="AH48" s="1558"/>
      <c r="AI48" s="2034"/>
      <c r="AJ48" s="1558"/>
      <c r="AK48" s="1558"/>
      <c r="AL48" s="1558"/>
      <c r="AM48" s="1558"/>
      <c r="AN48" s="1558"/>
      <c r="AO48" s="1558"/>
      <c r="AP48" s="1558"/>
      <c r="AQ48" s="1558"/>
      <c r="AR48" s="1558"/>
      <c r="AS48" s="1558"/>
      <c r="AT48" s="1558"/>
      <c r="AU48" s="1558"/>
      <c r="AV48" s="1558"/>
      <c r="AW48" s="1558"/>
      <c r="AX48" s="1558"/>
      <c r="AY48" s="1558"/>
      <c r="AZ48" s="1558"/>
      <c r="BA48" s="1558"/>
      <c r="BB48" s="1558"/>
      <c r="BC48" s="1558"/>
      <c r="BD48" s="1558"/>
      <c r="BE48" s="1558"/>
      <c r="BF48" s="1558"/>
      <c r="BG48" s="1558"/>
    </row>
    <row r="49" spans="1:59" ht="21" customHeight="1">
      <c r="A49" s="2034" t="s">
        <v>837</v>
      </c>
      <c r="B49" s="2034"/>
      <c r="C49" s="2034" t="s">
        <v>6</v>
      </c>
      <c r="D49" s="2034">
        <v>0</v>
      </c>
      <c r="E49" s="2034"/>
      <c r="F49" s="2034">
        <v>0</v>
      </c>
      <c r="G49" s="2034"/>
      <c r="H49" s="2034">
        <v>0</v>
      </c>
      <c r="I49" s="2034"/>
      <c r="J49" s="2034">
        <v>0</v>
      </c>
      <c r="K49" s="2034"/>
      <c r="L49" s="2034">
        <v>0</v>
      </c>
      <c r="M49" s="2034"/>
      <c r="N49" s="2034">
        <v>0</v>
      </c>
      <c r="O49" s="2034"/>
      <c r="P49" s="2034">
        <v>0</v>
      </c>
      <c r="Q49" s="578"/>
      <c r="R49" s="2034">
        <v>0</v>
      </c>
      <c r="S49" s="2034"/>
      <c r="T49" s="2034">
        <v>0</v>
      </c>
      <c r="U49" s="2034"/>
      <c r="V49" s="2034">
        <f t="shared" si="0"/>
        <v>0</v>
      </c>
      <c r="W49" s="2034"/>
      <c r="X49" s="1558">
        <v>0</v>
      </c>
      <c r="Y49" s="2034"/>
      <c r="Z49" s="2034">
        <v>8439</v>
      </c>
      <c r="AA49" s="2034"/>
      <c r="AB49" s="2034">
        <v>0</v>
      </c>
      <c r="AC49" s="2034"/>
      <c r="AD49" s="1558">
        <f t="shared" si="1"/>
        <v>8439</v>
      </c>
      <c r="AE49" s="2034"/>
      <c r="AF49" s="2034">
        <v>6908</v>
      </c>
      <c r="AG49" s="2034"/>
      <c r="AH49" s="2034"/>
      <c r="AI49" s="2034"/>
      <c r="AJ49" s="2034"/>
      <c r="AK49" s="2034"/>
      <c r="AL49" s="2034"/>
      <c r="AM49" s="2034"/>
      <c r="AN49" s="2034"/>
      <c r="AO49" s="2034"/>
      <c r="AP49" s="2034"/>
      <c r="AQ49" s="2034"/>
      <c r="AR49" s="2034"/>
      <c r="AS49" s="2034"/>
      <c r="AT49" s="2034"/>
      <c r="AU49" s="2034"/>
      <c r="AV49" s="2034"/>
      <c r="AW49" s="2034"/>
      <c r="AX49" s="2034"/>
      <c r="AY49" s="2034"/>
      <c r="AZ49" s="2034"/>
      <c r="BA49" s="2034"/>
      <c r="BB49" s="2034"/>
      <c r="BC49" s="2034"/>
      <c r="BD49" s="2034"/>
      <c r="BE49" s="2034"/>
      <c r="BF49" s="2034"/>
      <c r="BG49" s="2034"/>
    </row>
    <row r="50" spans="1:59" ht="21" customHeight="1">
      <c r="A50" s="1626" t="s">
        <v>838</v>
      </c>
      <c r="B50" s="2034"/>
      <c r="C50" s="2034" t="s">
        <v>6</v>
      </c>
      <c r="D50" s="2034">
        <v>0</v>
      </c>
      <c r="E50" s="2034"/>
      <c r="F50" s="2034">
        <v>0</v>
      </c>
      <c r="G50" s="578"/>
      <c r="H50" s="2034">
        <v>0</v>
      </c>
      <c r="I50" s="2034"/>
      <c r="J50" s="2034">
        <v>0</v>
      </c>
      <c r="K50" s="2034"/>
      <c r="L50" s="2034">
        <v>0</v>
      </c>
      <c r="M50" s="2034"/>
      <c r="N50" s="2034">
        <v>0</v>
      </c>
      <c r="O50" s="2034"/>
      <c r="P50" s="2034">
        <v>0</v>
      </c>
      <c r="Q50" s="578"/>
      <c r="R50" s="2034">
        <v>0</v>
      </c>
      <c r="S50" s="2034"/>
      <c r="T50" s="2034">
        <v>0</v>
      </c>
      <c r="U50" s="2034"/>
      <c r="V50" s="2034">
        <f t="shared" si="0"/>
        <v>0</v>
      </c>
      <c r="W50" s="2034"/>
      <c r="X50" s="1558">
        <v>16322</v>
      </c>
      <c r="Y50" s="520"/>
      <c r="Z50" s="2034">
        <v>5045</v>
      </c>
      <c r="AA50" s="520"/>
      <c r="AB50" s="2034">
        <v>9143</v>
      </c>
      <c r="AC50" s="2034"/>
      <c r="AD50" s="1558">
        <f t="shared" si="1"/>
        <v>30510</v>
      </c>
      <c r="AE50" s="2034"/>
      <c r="AF50" s="520">
        <v>31374</v>
      </c>
      <c r="AG50" s="2034"/>
      <c r="AH50" s="2034"/>
      <c r="AI50" s="2034"/>
      <c r="AJ50" s="2034"/>
      <c r="AK50" s="2034"/>
      <c r="AL50" s="2034"/>
      <c r="AM50" s="2034"/>
      <c r="AN50" s="2034"/>
      <c r="AO50" s="2034"/>
      <c r="AP50" s="2034"/>
      <c r="AQ50" s="2034"/>
      <c r="AR50" s="2034"/>
      <c r="AS50" s="2034"/>
      <c r="AT50" s="2034"/>
      <c r="AU50" s="2034"/>
      <c r="AV50" s="2034"/>
      <c r="AW50" s="2034"/>
      <c r="AX50" s="2034"/>
      <c r="AY50" s="2034"/>
      <c r="AZ50" s="2034"/>
      <c r="BA50" s="2034"/>
      <c r="BB50" s="2034"/>
      <c r="BC50" s="2034"/>
      <c r="BD50" s="2034"/>
      <c r="BE50" s="2034"/>
      <c r="BF50" s="2034"/>
      <c r="BG50" s="2034"/>
    </row>
    <row r="51" spans="1:59" ht="21" customHeight="1">
      <c r="A51" s="2034" t="s">
        <v>839</v>
      </c>
      <c r="B51" s="2034"/>
      <c r="C51" s="2034" t="s">
        <v>6</v>
      </c>
      <c r="D51" s="2034">
        <v>0</v>
      </c>
      <c r="E51" s="2034"/>
      <c r="F51" s="2034">
        <v>0</v>
      </c>
      <c r="G51" s="2034"/>
      <c r="H51" s="2034">
        <v>0</v>
      </c>
      <c r="I51" s="2034"/>
      <c r="J51" s="2034">
        <v>914</v>
      </c>
      <c r="K51" s="2034"/>
      <c r="L51" s="2034">
        <v>41493</v>
      </c>
      <c r="M51" s="2034"/>
      <c r="N51" s="2034">
        <v>0</v>
      </c>
      <c r="O51" s="2034"/>
      <c r="P51" s="2034">
        <v>0</v>
      </c>
      <c r="Q51" s="578"/>
      <c r="R51" s="2034">
        <v>0</v>
      </c>
      <c r="S51" s="2034"/>
      <c r="T51" s="2034">
        <v>0</v>
      </c>
      <c r="U51" s="2034"/>
      <c r="V51" s="2034">
        <f t="shared" si="0"/>
        <v>42407</v>
      </c>
      <c r="W51" s="2034"/>
      <c r="X51" s="1558">
        <v>813</v>
      </c>
      <c r="Y51" s="2034"/>
      <c r="Z51" s="2034">
        <v>386</v>
      </c>
      <c r="AA51" s="2034"/>
      <c r="AB51" s="2034">
        <v>435</v>
      </c>
      <c r="AC51" s="2034"/>
      <c r="AD51" s="1558">
        <f t="shared" si="1"/>
        <v>44041</v>
      </c>
      <c r="AE51" s="2034"/>
      <c r="AF51" s="520">
        <v>43735</v>
      </c>
      <c r="AG51" s="2034"/>
      <c r="AH51" s="2034"/>
      <c r="AI51" s="2034"/>
      <c r="AJ51" s="2034"/>
      <c r="AK51" s="2034"/>
      <c r="AL51" s="2034"/>
      <c r="AM51" s="2034"/>
      <c r="AN51" s="2034"/>
      <c r="AO51" s="2034"/>
      <c r="AP51" s="2034"/>
      <c r="AQ51" s="2034"/>
      <c r="AR51" s="2034"/>
      <c r="AS51" s="2034"/>
      <c r="AT51" s="2034"/>
      <c r="AU51" s="2034"/>
      <c r="AV51" s="2034"/>
      <c r="AW51" s="2034"/>
      <c r="AX51" s="2034"/>
      <c r="AY51" s="2034"/>
      <c r="AZ51" s="2034"/>
      <c r="BA51" s="2034"/>
      <c r="BB51" s="2034"/>
      <c r="BC51" s="2034"/>
      <c r="BD51" s="2034"/>
      <c r="BE51" s="2034"/>
      <c r="BF51" s="2034"/>
      <c r="BG51" s="2034"/>
    </row>
    <row r="52" spans="1:59" ht="21" customHeight="1">
      <c r="A52" s="2034" t="s">
        <v>840</v>
      </c>
      <c r="B52" s="2034"/>
      <c r="C52" s="2034" t="s">
        <v>6</v>
      </c>
      <c r="D52" s="2034">
        <v>0</v>
      </c>
      <c r="E52" s="2034"/>
      <c r="F52" s="2034">
        <v>3094</v>
      </c>
      <c r="G52" s="2034"/>
      <c r="H52" s="2034">
        <v>0</v>
      </c>
      <c r="I52" s="2034"/>
      <c r="J52" s="2034">
        <v>0</v>
      </c>
      <c r="K52" s="2034"/>
      <c r="L52" s="2034">
        <v>0</v>
      </c>
      <c r="M52" s="2034"/>
      <c r="N52" s="2034">
        <v>2189</v>
      </c>
      <c r="O52" s="2034"/>
      <c r="P52" s="2034">
        <v>0</v>
      </c>
      <c r="Q52" s="578"/>
      <c r="R52" s="2034">
        <v>0</v>
      </c>
      <c r="S52" s="2034"/>
      <c r="T52" s="2034">
        <v>0</v>
      </c>
      <c r="U52" s="2034"/>
      <c r="V52" s="2034">
        <f t="shared" si="0"/>
        <v>5283</v>
      </c>
      <c r="W52" s="2034"/>
      <c r="X52" s="1558">
        <v>2710</v>
      </c>
      <c r="Y52" s="2034"/>
      <c r="Z52" s="2034">
        <v>2518</v>
      </c>
      <c r="AA52" s="2034"/>
      <c r="AB52" s="2034">
        <v>0</v>
      </c>
      <c r="AC52" s="2034"/>
      <c r="AD52" s="1558">
        <f t="shared" si="1"/>
        <v>10511</v>
      </c>
      <c r="AE52" s="2034"/>
      <c r="AF52" s="2034">
        <v>8019</v>
      </c>
      <c r="AG52" s="2034"/>
      <c r="AH52" s="2034"/>
      <c r="AI52" s="2034"/>
      <c r="AJ52" s="2034"/>
      <c r="AK52" s="2034"/>
      <c r="AL52" s="2034"/>
      <c r="AM52" s="2034"/>
      <c r="AN52" s="2034"/>
      <c r="AO52" s="2034"/>
      <c r="AP52" s="2034"/>
      <c r="AQ52" s="2034"/>
      <c r="AR52" s="2034"/>
      <c r="AS52" s="2034"/>
      <c r="AT52" s="2034"/>
      <c r="AU52" s="2034"/>
      <c r="AV52" s="2034"/>
      <c r="AW52" s="2034"/>
      <c r="AX52" s="2034"/>
      <c r="AY52" s="2034"/>
      <c r="AZ52" s="2034"/>
      <c r="BA52" s="2034"/>
      <c r="BB52" s="2034"/>
      <c r="BC52" s="2034"/>
      <c r="BD52" s="2034"/>
      <c r="BE52" s="2034"/>
      <c r="BF52" s="2034"/>
      <c r="BG52" s="2034"/>
    </row>
    <row r="53" spans="1:59" ht="21" customHeight="1">
      <c r="A53" s="2034" t="s">
        <v>841</v>
      </c>
      <c r="B53" s="2034"/>
      <c r="C53" s="2034" t="s">
        <v>6</v>
      </c>
      <c r="D53" s="2034">
        <v>0</v>
      </c>
      <c r="E53" s="2034"/>
      <c r="F53" s="2034">
        <v>0</v>
      </c>
      <c r="G53" s="2034"/>
      <c r="H53" s="2034">
        <v>0</v>
      </c>
      <c r="I53" s="2034"/>
      <c r="J53" s="2034">
        <v>0</v>
      </c>
      <c r="K53" s="2034"/>
      <c r="L53" s="2034">
        <v>0</v>
      </c>
      <c r="M53" s="2034"/>
      <c r="N53" s="2034">
        <v>0</v>
      </c>
      <c r="O53" s="2034"/>
      <c r="P53" s="2034">
        <v>0</v>
      </c>
      <c r="Q53" s="578"/>
      <c r="R53" s="2034">
        <v>0</v>
      </c>
      <c r="S53" s="2034"/>
      <c r="T53" s="2034">
        <v>0</v>
      </c>
      <c r="U53" s="578"/>
      <c r="V53" s="2034">
        <f t="shared" si="0"/>
        <v>0</v>
      </c>
      <c r="W53" s="2034"/>
      <c r="X53" s="1558">
        <v>30</v>
      </c>
      <c r="Y53" s="2034"/>
      <c r="Z53" s="2034">
        <v>4</v>
      </c>
      <c r="AA53" s="2034"/>
      <c r="AB53" s="2034">
        <v>0</v>
      </c>
      <c r="AC53" s="2034"/>
      <c r="AD53" s="1558">
        <f t="shared" si="1"/>
        <v>34</v>
      </c>
      <c r="AE53" s="2034"/>
      <c r="AF53" s="2034">
        <v>17</v>
      </c>
      <c r="AG53" s="2034"/>
      <c r="AH53" s="2034"/>
      <c r="AI53" s="2034"/>
      <c r="AJ53" s="2034"/>
      <c r="AK53" s="2034"/>
      <c r="AL53" s="2034"/>
      <c r="AM53" s="2034"/>
      <c r="AN53" s="2034"/>
      <c r="AO53" s="2034"/>
      <c r="AP53" s="2034"/>
      <c r="AQ53" s="2034"/>
      <c r="AR53" s="2034"/>
      <c r="AS53" s="2034"/>
      <c r="AT53" s="2034"/>
      <c r="AU53" s="2034"/>
      <c r="AV53" s="2034"/>
      <c r="AW53" s="2034"/>
      <c r="AX53" s="2034"/>
      <c r="AY53" s="2034"/>
      <c r="AZ53" s="2034"/>
      <c r="BA53" s="2034"/>
      <c r="BB53" s="2034"/>
      <c r="BC53" s="2034"/>
      <c r="BD53" s="2034"/>
      <c r="BE53" s="2034"/>
      <c r="BF53" s="2034"/>
      <c r="BG53" s="2034"/>
    </row>
    <row r="54" spans="1:59" ht="21" customHeight="1">
      <c r="A54" s="2034" t="s">
        <v>842</v>
      </c>
      <c r="B54" s="2034"/>
      <c r="C54" s="2034" t="s">
        <v>6</v>
      </c>
      <c r="D54" s="2034">
        <v>0</v>
      </c>
      <c r="E54" s="2034"/>
      <c r="F54" s="2034">
        <v>0</v>
      </c>
      <c r="G54" s="2034"/>
      <c r="H54" s="2034">
        <v>0</v>
      </c>
      <c r="I54" s="520"/>
      <c r="J54" s="2034">
        <v>371624</v>
      </c>
      <c r="K54" s="2034"/>
      <c r="L54" s="2034">
        <v>5314</v>
      </c>
      <c r="M54" s="2034"/>
      <c r="N54" s="2034">
        <v>0</v>
      </c>
      <c r="O54" s="2034"/>
      <c r="P54" s="2034">
        <v>3114459</v>
      </c>
      <c r="Q54" s="578"/>
      <c r="R54" s="2034">
        <v>0</v>
      </c>
      <c r="S54" s="2034"/>
      <c r="T54" s="2034">
        <v>0</v>
      </c>
      <c r="U54" s="2034"/>
      <c r="V54" s="1558">
        <f t="shared" si="0"/>
        <v>3491397</v>
      </c>
      <c r="W54" s="2034"/>
      <c r="X54" s="1558">
        <v>80633</v>
      </c>
      <c r="Y54" s="2034"/>
      <c r="Z54" s="2034">
        <v>68623</v>
      </c>
      <c r="AA54" s="2034"/>
      <c r="AB54" s="2034">
        <v>42221</v>
      </c>
      <c r="AC54" s="2034"/>
      <c r="AD54" s="1558">
        <f t="shared" si="1"/>
        <v>3682874</v>
      </c>
      <c r="AE54" s="2034"/>
      <c r="AF54" s="520">
        <v>4318165</v>
      </c>
      <c r="AG54" s="2034"/>
      <c r="AH54" s="2034"/>
      <c r="AI54" s="2034"/>
      <c r="AJ54" s="2034"/>
      <c r="AK54" s="2034"/>
      <c r="AL54" s="2034"/>
      <c r="AM54" s="2034"/>
      <c r="AN54" s="2034"/>
      <c r="AO54" s="2034"/>
      <c r="AP54" s="2034"/>
      <c r="AQ54" s="2034"/>
      <c r="AR54" s="2034"/>
      <c r="AS54" s="2034"/>
      <c r="AT54" s="2034"/>
      <c r="AU54" s="2034"/>
      <c r="AV54" s="2034"/>
      <c r="AW54" s="2034"/>
      <c r="AX54" s="2034"/>
      <c r="AY54" s="2034"/>
      <c r="AZ54" s="2034"/>
      <c r="BA54" s="2034"/>
      <c r="BB54" s="2034"/>
      <c r="BC54" s="2034"/>
      <c r="BD54" s="2034"/>
      <c r="BE54" s="2034"/>
      <c r="BF54" s="2034"/>
      <c r="BG54" s="2034"/>
    </row>
    <row r="55" spans="1:59" ht="21" customHeight="1">
      <c r="A55" s="2034" t="s">
        <v>843</v>
      </c>
      <c r="B55" s="2034"/>
      <c r="C55" s="2034" t="s">
        <v>6</v>
      </c>
      <c r="D55" s="2034">
        <v>0</v>
      </c>
      <c r="E55" s="2034"/>
      <c r="F55" s="2034">
        <v>0</v>
      </c>
      <c r="G55" s="2034"/>
      <c r="H55" s="2034">
        <v>0</v>
      </c>
      <c r="I55" s="2034"/>
      <c r="J55" s="2034">
        <v>0</v>
      </c>
      <c r="K55" s="2034"/>
      <c r="L55" s="2034">
        <v>0</v>
      </c>
      <c r="M55" s="2034"/>
      <c r="N55" s="2034">
        <v>42066</v>
      </c>
      <c r="O55" s="2034"/>
      <c r="P55" s="1542">
        <v>0</v>
      </c>
      <c r="Q55" s="578"/>
      <c r="R55" s="2034">
        <v>0</v>
      </c>
      <c r="S55" s="2034"/>
      <c r="T55" s="2034">
        <v>0</v>
      </c>
      <c r="U55" s="2034"/>
      <c r="V55" s="2034">
        <f t="shared" si="0"/>
        <v>42066</v>
      </c>
      <c r="W55" s="2034"/>
      <c r="X55" s="1558">
        <v>1493</v>
      </c>
      <c r="Y55" s="520"/>
      <c r="Z55" s="2034">
        <v>613</v>
      </c>
      <c r="AA55" s="520"/>
      <c r="AB55" s="2034">
        <v>0</v>
      </c>
      <c r="AC55" s="2034"/>
      <c r="AD55" s="1558">
        <f t="shared" si="1"/>
        <v>44172</v>
      </c>
      <c r="AE55" s="2034"/>
      <c r="AF55" s="2034">
        <v>39809</v>
      </c>
      <c r="AG55" s="2034"/>
      <c r="AH55" s="2034"/>
      <c r="AI55" s="2034"/>
      <c r="AJ55" s="2034"/>
      <c r="AK55" s="2034"/>
      <c r="AL55" s="2034"/>
      <c r="AM55" s="2034"/>
      <c r="AN55" s="2034"/>
      <c r="AO55" s="2034"/>
      <c r="AP55" s="2034"/>
      <c r="AQ55" s="2034"/>
      <c r="AR55" s="2034"/>
      <c r="AS55" s="2034"/>
      <c r="AT55" s="2034"/>
      <c r="AU55" s="2034"/>
      <c r="AV55" s="2034"/>
      <c r="AW55" s="2034"/>
      <c r="AX55" s="2034"/>
      <c r="AY55" s="2034"/>
      <c r="AZ55" s="2034"/>
      <c r="BA55" s="2034"/>
      <c r="BB55" s="2034"/>
      <c r="BC55" s="2034"/>
      <c r="BD55" s="2034"/>
      <c r="BE55" s="2034"/>
      <c r="BF55" s="2034"/>
      <c r="BG55" s="2034"/>
    </row>
    <row r="56" spans="1:59" ht="21" customHeight="1">
      <c r="A56" s="2034" t="s">
        <v>844</v>
      </c>
      <c r="B56" s="2034"/>
      <c r="C56" s="2034" t="s">
        <v>6</v>
      </c>
      <c r="D56" s="2034">
        <v>3544340</v>
      </c>
      <c r="E56" s="2034"/>
      <c r="F56" s="2034">
        <v>0</v>
      </c>
      <c r="G56" s="2034"/>
      <c r="H56" s="2034">
        <v>0</v>
      </c>
      <c r="I56" s="2034"/>
      <c r="J56" s="2034">
        <v>0</v>
      </c>
      <c r="K56" s="2034"/>
      <c r="L56" s="2034">
        <v>0</v>
      </c>
      <c r="M56" s="2034"/>
      <c r="N56" s="2034">
        <v>0</v>
      </c>
      <c r="O56" s="2034"/>
      <c r="P56" s="2034">
        <v>0</v>
      </c>
      <c r="Q56" s="578"/>
      <c r="R56" s="2034">
        <v>0</v>
      </c>
      <c r="S56" s="2034"/>
      <c r="T56" s="2034">
        <v>0</v>
      </c>
      <c r="U56" s="2034"/>
      <c r="V56" s="2034">
        <f t="shared" si="0"/>
        <v>3544340</v>
      </c>
      <c r="W56" s="2034"/>
      <c r="X56" s="1558">
        <v>88194</v>
      </c>
      <c r="Y56" s="2034"/>
      <c r="Z56" s="2034">
        <v>82883</v>
      </c>
      <c r="AA56" s="2034"/>
      <c r="AB56" s="2034">
        <v>47843</v>
      </c>
      <c r="AC56" s="2034"/>
      <c r="AD56" s="1558">
        <f t="shared" si="1"/>
        <v>3763260</v>
      </c>
      <c r="AE56" s="2034"/>
      <c r="AF56" s="2034">
        <v>3905942</v>
      </c>
      <c r="AG56" s="2034"/>
      <c r="AH56" s="2034"/>
      <c r="AI56" s="2034"/>
      <c r="AJ56" s="2034"/>
      <c r="AK56" s="2034"/>
      <c r="AL56" s="2034"/>
      <c r="AM56" s="2034"/>
      <c r="AN56" s="2034"/>
      <c r="AO56" s="2034"/>
      <c r="AP56" s="2034"/>
      <c r="AQ56" s="2034"/>
      <c r="AR56" s="2034"/>
      <c r="AS56" s="2034"/>
      <c r="AT56" s="2034"/>
      <c r="AU56" s="2034"/>
      <c r="AV56" s="2034"/>
      <c r="AW56" s="2034"/>
      <c r="AX56" s="2034"/>
      <c r="AY56" s="2034"/>
      <c r="AZ56" s="2034"/>
      <c r="BA56" s="2034"/>
      <c r="BB56" s="2034"/>
      <c r="BC56" s="2034"/>
      <c r="BD56" s="2034"/>
      <c r="BE56" s="2034"/>
      <c r="BF56" s="2034"/>
      <c r="BG56" s="2034"/>
    </row>
    <row r="57" spans="1:59" ht="21" customHeight="1">
      <c r="A57" s="2034" t="s">
        <v>845</v>
      </c>
      <c r="B57" s="2034"/>
      <c r="C57" s="2034" t="s">
        <v>6</v>
      </c>
      <c r="D57" s="2034">
        <v>0</v>
      </c>
      <c r="E57" s="2034"/>
      <c r="F57" s="2034">
        <v>0</v>
      </c>
      <c r="G57" s="2034"/>
      <c r="H57" s="2034">
        <v>0</v>
      </c>
      <c r="I57" s="2034"/>
      <c r="J57" s="2034">
        <v>9106</v>
      </c>
      <c r="K57" s="2034"/>
      <c r="L57" s="2034">
        <v>87719</v>
      </c>
      <c r="M57" s="2034"/>
      <c r="N57" s="2034">
        <v>0</v>
      </c>
      <c r="O57" s="2034"/>
      <c r="P57" s="2034">
        <v>168</v>
      </c>
      <c r="Q57" s="578"/>
      <c r="R57" s="2034">
        <v>0</v>
      </c>
      <c r="S57" s="2034"/>
      <c r="T57" s="2034">
        <v>0</v>
      </c>
      <c r="U57" s="2034"/>
      <c r="V57" s="2034">
        <f t="shared" si="0"/>
        <v>96993</v>
      </c>
      <c r="W57" s="2034"/>
      <c r="X57" s="1558">
        <v>6071</v>
      </c>
      <c r="Y57" s="2034"/>
      <c r="Z57" s="2034">
        <v>5239</v>
      </c>
      <c r="AA57" s="2034"/>
      <c r="AB57" s="2034">
        <v>0</v>
      </c>
      <c r="AC57" s="2034"/>
      <c r="AD57" s="1558">
        <f t="shared" si="1"/>
        <v>108303</v>
      </c>
      <c r="AE57" s="2034"/>
      <c r="AF57" s="2034">
        <v>102742</v>
      </c>
      <c r="AG57" s="2034"/>
      <c r="AH57" s="2034"/>
      <c r="AI57" s="2034"/>
      <c r="AJ57" s="2034"/>
      <c r="AK57" s="2034"/>
      <c r="AL57" s="2034"/>
      <c r="AM57" s="2034"/>
      <c r="AN57" s="2034"/>
      <c r="AO57" s="2034"/>
      <c r="AP57" s="2034"/>
      <c r="AQ57" s="2034"/>
      <c r="AR57" s="2034"/>
      <c r="AS57" s="2034"/>
      <c r="AT57" s="2034"/>
      <c r="AU57" s="2034"/>
      <c r="AV57" s="2034"/>
      <c r="AW57" s="2034"/>
      <c r="AX57" s="2034"/>
      <c r="AY57" s="2034"/>
      <c r="AZ57" s="2034"/>
      <c r="BA57" s="2034"/>
      <c r="BB57" s="2034"/>
      <c r="BC57" s="2034"/>
      <c r="BD57" s="2034"/>
      <c r="BE57" s="2034"/>
      <c r="BF57" s="2034"/>
      <c r="BG57" s="2034"/>
    </row>
    <row r="58" spans="1:59" ht="21" customHeight="1">
      <c r="A58" s="2034" t="s">
        <v>846</v>
      </c>
      <c r="B58" s="2034"/>
      <c r="C58" s="2034" t="s">
        <v>6</v>
      </c>
      <c r="D58" s="2034">
        <v>0</v>
      </c>
      <c r="E58" s="2034"/>
      <c r="F58" s="2034">
        <v>0</v>
      </c>
      <c r="G58" s="2034"/>
      <c r="H58" s="2034">
        <v>0</v>
      </c>
      <c r="I58" s="2034"/>
      <c r="J58" s="2034">
        <v>0</v>
      </c>
      <c r="K58" s="2034"/>
      <c r="L58" s="2034">
        <v>0</v>
      </c>
      <c r="M58" s="2034"/>
      <c r="N58" s="2034">
        <v>0</v>
      </c>
      <c r="O58" s="2034"/>
      <c r="P58" s="2034">
        <v>3732</v>
      </c>
      <c r="Q58" s="578"/>
      <c r="R58" s="2034">
        <v>0</v>
      </c>
      <c r="S58" s="2034"/>
      <c r="T58" s="2034">
        <v>0</v>
      </c>
      <c r="U58" s="2034"/>
      <c r="V58" s="2034">
        <f t="shared" si="0"/>
        <v>3732</v>
      </c>
      <c r="W58" s="2034"/>
      <c r="X58" s="1558">
        <v>8487</v>
      </c>
      <c r="Y58" s="2034"/>
      <c r="Z58" s="2034">
        <v>301814</v>
      </c>
      <c r="AA58" s="2034"/>
      <c r="AB58" s="2034">
        <v>25</v>
      </c>
      <c r="AC58" s="2034"/>
      <c r="AD58" s="1558">
        <f t="shared" si="1"/>
        <v>314058</v>
      </c>
      <c r="AE58" s="2034"/>
      <c r="AF58" s="2034">
        <v>325784</v>
      </c>
      <c r="AG58" s="2034"/>
      <c r="AH58" s="2034"/>
      <c r="AI58" s="2034"/>
      <c r="AJ58" s="2034"/>
      <c r="AK58" s="2034"/>
      <c r="AL58" s="2034"/>
      <c r="AM58" s="2034"/>
      <c r="AN58" s="2034"/>
      <c r="AO58" s="2034"/>
      <c r="AP58" s="2034"/>
      <c r="AQ58" s="2034"/>
      <c r="AR58" s="2034"/>
      <c r="AS58" s="2034"/>
      <c r="AT58" s="2034"/>
      <c r="AU58" s="2034"/>
      <c r="AV58" s="2034"/>
      <c r="AW58" s="2034"/>
      <c r="AX58" s="2034"/>
      <c r="AY58" s="2034"/>
      <c r="AZ58" s="2034"/>
      <c r="BA58" s="2034"/>
      <c r="BB58" s="2034"/>
      <c r="BC58" s="2034"/>
      <c r="BD58" s="2034"/>
      <c r="BE58" s="2034"/>
      <c r="BF58" s="2034"/>
      <c r="BG58" s="2034"/>
    </row>
    <row r="59" spans="1:59" ht="21" customHeight="1">
      <c r="A59" s="2034" t="s">
        <v>847</v>
      </c>
      <c r="B59" s="2034"/>
      <c r="C59" s="2034" t="s">
        <v>6</v>
      </c>
      <c r="D59" s="2034">
        <v>0</v>
      </c>
      <c r="E59" s="2034"/>
      <c r="F59" s="2034">
        <v>0</v>
      </c>
      <c r="G59" s="2034"/>
      <c r="H59" s="2034">
        <v>0</v>
      </c>
      <c r="I59" s="2034"/>
      <c r="J59" s="2034">
        <v>0</v>
      </c>
      <c r="K59" s="2034"/>
      <c r="L59" s="2034">
        <v>0</v>
      </c>
      <c r="M59" s="2034"/>
      <c r="N59" s="2034">
        <v>0</v>
      </c>
      <c r="O59" s="2034"/>
      <c r="P59" s="2034">
        <v>0</v>
      </c>
      <c r="Q59" s="578"/>
      <c r="R59" s="2034">
        <v>0</v>
      </c>
      <c r="S59" s="2034"/>
      <c r="T59" s="2034">
        <v>0</v>
      </c>
      <c r="U59" s="2034"/>
      <c r="V59" s="2034">
        <f t="shared" si="0"/>
        <v>0</v>
      </c>
      <c r="W59" s="2034"/>
      <c r="X59" s="1558">
        <v>1997</v>
      </c>
      <c r="Y59" s="2034"/>
      <c r="Z59" s="2034">
        <v>4099</v>
      </c>
      <c r="AA59" s="2034"/>
      <c r="AB59" s="2034">
        <v>433</v>
      </c>
      <c r="AC59" s="2034"/>
      <c r="AD59" s="1558">
        <f t="shared" si="1"/>
        <v>6529</v>
      </c>
      <c r="AE59" s="2034"/>
      <c r="AF59" s="2034">
        <v>5932</v>
      </c>
      <c r="AG59" s="2034"/>
      <c r="AH59" s="2034"/>
      <c r="AI59" s="2034"/>
      <c r="AJ59" s="2034"/>
      <c r="AK59" s="2034"/>
      <c r="AL59" s="2034"/>
      <c r="AM59" s="2034"/>
      <c r="AN59" s="2034"/>
      <c r="AO59" s="2034"/>
      <c r="AP59" s="2034"/>
      <c r="AQ59" s="2034"/>
      <c r="AR59" s="2034"/>
      <c r="AS59" s="2034"/>
      <c r="AT59" s="2034"/>
      <c r="AU59" s="2034"/>
      <c r="AV59" s="2034"/>
      <c r="AW59" s="2034"/>
      <c r="AX59" s="2034"/>
      <c r="AY59" s="2034"/>
      <c r="AZ59" s="2034"/>
      <c r="BA59" s="2034"/>
      <c r="BB59" s="2034"/>
      <c r="BC59" s="2034"/>
      <c r="BD59" s="2034"/>
      <c r="BE59" s="2034"/>
      <c r="BF59" s="2034"/>
      <c r="BG59" s="2034"/>
    </row>
    <row r="60" spans="1:59" ht="21" customHeight="1">
      <c r="A60" s="2034" t="s">
        <v>848</v>
      </c>
      <c r="B60" s="2034"/>
      <c r="C60" s="2034" t="s">
        <v>6</v>
      </c>
      <c r="D60" s="2034">
        <v>0</v>
      </c>
      <c r="E60" s="2034"/>
      <c r="F60" s="2034">
        <v>0</v>
      </c>
      <c r="G60" s="2034"/>
      <c r="H60" s="2034">
        <v>0</v>
      </c>
      <c r="I60" s="2034"/>
      <c r="J60" s="2034">
        <v>0</v>
      </c>
      <c r="K60" s="2034"/>
      <c r="L60" s="2034">
        <v>0</v>
      </c>
      <c r="M60" s="2034"/>
      <c r="N60" s="2034">
        <v>0</v>
      </c>
      <c r="O60" s="2034"/>
      <c r="P60" s="2034">
        <v>0</v>
      </c>
      <c r="Q60" s="578"/>
      <c r="R60" s="2034">
        <v>0</v>
      </c>
      <c r="S60" s="2034"/>
      <c r="T60" s="2034">
        <v>0</v>
      </c>
      <c r="U60" s="2034"/>
      <c r="V60" s="2034">
        <f t="shared" si="0"/>
        <v>0</v>
      </c>
      <c r="W60" s="2034"/>
      <c r="X60" s="1558">
        <v>0</v>
      </c>
      <c r="Y60" s="520"/>
      <c r="Z60" s="2034">
        <v>1882</v>
      </c>
      <c r="AA60" s="520"/>
      <c r="AB60" s="2034">
        <v>0</v>
      </c>
      <c r="AC60" s="2034"/>
      <c r="AD60" s="1558">
        <f t="shared" si="1"/>
        <v>1882</v>
      </c>
      <c r="AE60" s="2034"/>
      <c r="AF60" s="520">
        <v>8643</v>
      </c>
      <c r="AG60" s="2034"/>
      <c r="AH60" s="2034"/>
      <c r="AI60" s="2034"/>
      <c r="AJ60" s="2034"/>
      <c r="AK60" s="2034"/>
      <c r="AL60" s="2034"/>
      <c r="AM60" s="2034"/>
      <c r="AN60" s="2034"/>
      <c r="AO60" s="2034"/>
      <c r="AP60" s="2034"/>
      <c r="AQ60" s="2034"/>
      <c r="AR60" s="2034"/>
      <c r="AS60" s="2034"/>
      <c r="AT60" s="2034"/>
      <c r="AU60" s="2034"/>
      <c r="AV60" s="2034"/>
      <c r="AW60" s="2034"/>
      <c r="AX60" s="2034"/>
      <c r="AY60" s="2034"/>
      <c r="AZ60" s="2034"/>
      <c r="BA60" s="2034"/>
      <c r="BB60" s="2034"/>
      <c r="BC60" s="2034"/>
      <c r="BD60" s="2034"/>
      <c r="BE60" s="2034"/>
      <c r="BF60" s="2034"/>
      <c r="BG60" s="2034"/>
    </row>
    <row r="61" spans="1:59" ht="24.9" customHeight="1" thickBot="1">
      <c r="A61" s="1548" t="s">
        <v>849</v>
      </c>
      <c r="B61" s="1548"/>
      <c r="C61" s="2034" t="s">
        <v>6</v>
      </c>
      <c r="D61" s="2046">
        <f>ROUND(SUM(D17:D60),1)</f>
        <v>3545392</v>
      </c>
      <c r="E61" s="2047" t="s">
        <v>6</v>
      </c>
      <c r="F61" s="2046">
        <f>ROUND(SUM(F17:F60),1)</f>
        <v>3094</v>
      </c>
      <c r="G61" s="2047" t="s">
        <v>6</v>
      </c>
      <c r="H61" s="2046">
        <f>ROUND(SUM(H17:H60),1)</f>
        <v>58873</v>
      </c>
      <c r="I61" s="2047" t="s">
        <v>6</v>
      </c>
      <c r="J61" s="2046">
        <f>ROUND(SUM(J17:J60),1)</f>
        <v>33789528</v>
      </c>
      <c r="K61" s="2047" t="s">
        <v>6</v>
      </c>
      <c r="L61" s="2046">
        <f>ROUND(SUM(L17:L60),1)</f>
        <v>5415304</v>
      </c>
      <c r="M61" s="1738"/>
      <c r="N61" s="2046">
        <f>ROUND(SUM(N17:N60),1)</f>
        <v>1329850</v>
      </c>
      <c r="O61" s="1738"/>
      <c r="P61" s="2046">
        <f>ROUND(SUM(P17:P60),1)</f>
        <v>4151759</v>
      </c>
      <c r="Q61" s="1738"/>
      <c r="R61" s="2046">
        <f>ROUND(SUM(R17:R60),1)</f>
        <v>3850</v>
      </c>
      <c r="S61" s="1738"/>
      <c r="T61" s="2046">
        <f>ROUND(SUM(T17:T60),1)</f>
        <v>66297</v>
      </c>
      <c r="U61" s="1738"/>
      <c r="V61" s="2046">
        <f>ROUND(SUM(V17:V60),1)</f>
        <v>48363947</v>
      </c>
      <c r="W61" s="1738"/>
      <c r="X61" s="2046">
        <f>ROUND(SUM(X17:X60),1)</f>
        <v>631152</v>
      </c>
      <c r="Y61" s="1738"/>
      <c r="Z61" s="2046">
        <f>ROUND(SUM(Z17:Z60),1)</f>
        <v>1371451</v>
      </c>
      <c r="AA61" s="1738"/>
      <c r="AB61" s="2046">
        <f>ROUND(SUM(AB17:AB60),1)</f>
        <v>292636</v>
      </c>
      <c r="AC61" s="1738"/>
      <c r="AD61" s="2046">
        <f>ROUND(SUM(AD17:AD60),1)</f>
        <v>50659186</v>
      </c>
      <c r="AE61" s="1738"/>
      <c r="AF61" s="2046">
        <f>ROUND(SUM(AF17:AF60),1)</f>
        <v>47439191</v>
      </c>
      <c r="AG61" s="1548"/>
      <c r="AH61" s="1548"/>
      <c r="AI61" s="1548"/>
      <c r="AJ61" s="1548"/>
      <c r="AK61" s="1548"/>
      <c r="AL61" s="1548"/>
      <c r="AM61" s="2034"/>
      <c r="AN61" s="2034"/>
      <c r="AO61" s="2034"/>
      <c r="AP61" s="2034"/>
      <c r="AQ61" s="2034"/>
      <c r="AR61" s="2034"/>
      <c r="AS61" s="2034"/>
      <c r="AT61" s="2034"/>
      <c r="AU61" s="2034"/>
      <c r="AV61" s="2034"/>
      <c r="AW61" s="2034"/>
      <c r="AX61" s="2034"/>
      <c r="AY61" s="2034"/>
      <c r="AZ61" s="2034"/>
      <c r="BA61" s="2034"/>
      <c r="BB61" s="2034"/>
      <c r="BC61" s="2034"/>
      <c r="BD61" s="2034"/>
      <c r="BE61" s="2034"/>
      <c r="BF61" s="2034"/>
      <c r="BG61" s="2034"/>
    </row>
    <row r="62" spans="1:59" ht="17.100000000000001" customHeight="1" thickTop="1">
      <c r="A62" s="2034"/>
      <c r="B62" s="2034"/>
      <c r="C62" s="2034"/>
      <c r="D62" s="1557"/>
      <c r="E62" s="2034"/>
      <c r="F62" s="1557"/>
      <c r="G62" s="2034"/>
      <c r="H62" s="1557"/>
      <c r="I62" s="2034"/>
      <c r="J62" s="1557"/>
      <c r="K62" s="2034"/>
      <c r="L62" s="1557"/>
      <c r="M62" s="2034"/>
      <c r="N62" s="1557"/>
      <c r="O62" s="2034"/>
      <c r="P62" s="1557"/>
      <c r="Q62" s="503"/>
      <c r="R62" s="1557"/>
      <c r="S62" s="2034"/>
      <c r="T62" s="1557"/>
      <c r="U62" s="2034"/>
      <c r="V62" s="1557"/>
      <c r="W62" s="2034"/>
      <c r="X62" s="1560"/>
      <c r="Y62" s="2034"/>
      <c r="Z62" s="1557"/>
      <c r="AA62" s="2034"/>
      <c r="AB62" s="1557"/>
      <c r="AC62" s="2034"/>
      <c r="AD62" s="1560"/>
      <c r="AE62" s="2034"/>
      <c r="AF62" s="1557"/>
      <c r="AG62" s="2034"/>
      <c r="AH62" s="2034"/>
      <c r="AI62" s="2034"/>
      <c r="AJ62" s="2034"/>
      <c r="AK62" s="2034"/>
      <c r="AL62" s="2034"/>
      <c r="AM62" s="2034"/>
      <c r="AN62" s="2034"/>
      <c r="AO62" s="2034"/>
      <c r="AP62" s="2034"/>
      <c r="AQ62" s="2034"/>
      <c r="AR62" s="2034"/>
      <c r="AS62" s="2034"/>
      <c r="AT62" s="2034"/>
      <c r="AU62" s="2034"/>
      <c r="AV62" s="2034"/>
      <c r="AW62" s="2034"/>
      <c r="AX62" s="2034"/>
      <c r="AY62" s="2034"/>
      <c r="AZ62" s="2034"/>
      <c r="BA62" s="2034"/>
      <c r="BB62" s="2034"/>
      <c r="BC62" s="2034"/>
      <c r="BD62" s="2034"/>
      <c r="BE62" s="2034"/>
      <c r="BF62" s="2034"/>
      <c r="BG62" s="2034"/>
    </row>
    <row r="63" spans="1:59" ht="17.100000000000001" customHeight="1">
      <c r="A63" s="2034"/>
      <c r="B63" s="2034"/>
      <c r="C63" s="2034"/>
      <c r="D63" s="503"/>
      <c r="E63" s="2034"/>
      <c r="F63" s="2034"/>
      <c r="G63" s="2034"/>
      <c r="H63" s="503"/>
      <c r="I63" s="2034"/>
      <c r="J63" s="503"/>
      <c r="K63" s="2034"/>
      <c r="L63" s="503"/>
      <c r="M63" s="2034"/>
      <c r="N63" s="503"/>
      <c r="O63" s="2034"/>
      <c r="P63" s="503"/>
      <c r="Q63" s="503"/>
      <c r="R63" s="503"/>
      <c r="S63" s="2034"/>
      <c r="T63" s="503"/>
      <c r="U63" s="2034"/>
      <c r="V63" s="503"/>
      <c r="W63" s="2034"/>
      <c r="X63" s="1561"/>
      <c r="Y63" s="2034"/>
      <c r="Z63" s="503"/>
      <c r="AA63" s="2034"/>
      <c r="AB63" s="503"/>
      <c r="AC63" s="2034"/>
      <c r="AD63" s="1561"/>
      <c r="AE63" s="2034"/>
      <c r="AF63" s="503"/>
      <c r="AG63" s="2034"/>
      <c r="AH63" s="2034"/>
      <c r="AI63" s="2034"/>
      <c r="AJ63" s="2034"/>
      <c r="AK63" s="2034"/>
      <c r="AL63" s="2034"/>
      <c r="AM63" s="2034"/>
      <c r="AN63" s="2034"/>
      <c r="AO63" s="2034"/>
      <c r="AP63" s="2034"/>
      <c r="AQ63" s="2034"/>
      <c r="AR63" s="2034"/>
      <c r="AS63" s="2034"/>
      <c r="AT63" s="2034"/>
      <c r="AU63" s="2034"/>
      <c r="AV63" s="2034"/>
      <c r="AW63" s="2034"/>
      <c r="AX63" s="2034"/>
      <c r="AY63" s="2034"/>
      <c r="AZ63" s="2034"/>
      <c r="BA63" s="2034"/>
      <c r="BB63" s="2034"/>
      <c r="BC63" s="2034"/>
      <c r="BD63" s="2034"/>
      <c r="BE63" s="2034"/>
      <c r="BF63" s="2034"/>
      <c r="BG63" s="2034"/>
    </row>
    <row r="64" spans="1:59" ht="17.100000000000001" customHeight="1">
      <c r="A64" s="2034"/>
      <c r="B64" s="2034"/>
      <c r="C64" s="2034"/>
      <c r="D64" s="503"/>
      <c r="E64" s="2034"/>
      <c r="F64" s="2034"/>
      <c r="G64" s="2034"/>
      <c r="H64" s="503"/>
      <c r="I64" s="2034"/>
      <c r="J64" s="503"/>
      <c r="K64" s="2034"/>
      <c r="L64" s="503"/>
      <c r="M64" s="2034"/>
      <c r="N64" s="503"/>
      <c r="O64" s="2034"/>
      <c r="P64" s="503"/>
      <c r="Q64" s="503"/>
      <c r="R64" s="503"/>
      <c r="S64" s="2034"/>
      <c r="T64" s="503"/>
      <c r="U64" s="2034"/>
      <c r="V64" s="503"/>
      <c r="W64" s="2034"/>
      <c r="X64" s="1561"/>
      <c r="Y64" s="2034"/>
      <c r="Z64" s="503"/>
      <c r="AA64" s="2034"/>
      <c r="AB64" s="503"/>
      <c r="AC64" s="2034"/>
      <c r="AD64" s="1561"/>
      <c r="AE64" s="2034"/>
      <c r="AF64" s="503"/>
      <c r="AG64" s="2034"/>
      <c r="AH64" s="2034"/>
      <c r="AI64" s="2034"/>
      <c r="AJ64" s="2034"/>
      <c r="AK64" s="2034"/>
      <c r="AL64" s="2034"/>
      <c r="AM64" s="2034"/>
      <c r="AN64" s="2034"/>
      <c r="AO64" s="2034"/>
      <c r="AP64" s="2034"/>
      <c r="AQ64" s="2034"/>
      <c r="AR64" s="2034"/>
      <c r="AS64" s="2034"/>
      <c r="AT64" s="2034"/>
      <c r="AU64" s="2034"/>
      <c r="AV64" s="2034"/>
      <c r="AW64" s="2034"/>
      <c r="AX64" s="2034"/>
      <c r="AY64" s="2034"/>
      <c r="AZ64" s="2034"/>
      <c r="BA64" s="2034"/>
      <c r="BB64" s="2034"/>
      <c r="BC64" s="2034"/>
      <c r="BD64" s="2034"/>
      <c r="BE64" s="2034"/>
      <c r="BF64" s="2034"/>
      <c r="BG64" s="2034"/>
    </row>
    <row r="65" spans="1:59" ht="17.100000000000001" customHeight="1">
      <c r="A65" s="2034"/>
      <c r="B65" s="2034"/>
      <c r="C65" s="2034"/>
      <c r="D65" s="503"/>
      <c r="E65" s="2034"/>
      <c r="F65" s="2034"/>
      <c r="G65" s="2034"/>
      <c r="H65" s="503"/>
      <c r="I65" s="2034"/>
      <c r="J65" s="503"/>
      <c r="K65" s="2034"/>
      <c r="L65" s="503"/>
      <c r="M65" s="2034"/>
      <c r="N65" s="503"/>
      <c r="O65" s="2034"/>
      <c r="P65" s="503"/>
      <c r="Q65" s="503"/>
      <c r="R65" s="503"/>
      <c r="S65" s="2034"/>
      <c r="T65" s="503"/>
      <c r="U65" s="2034"/>
      <c r="V65" s="503"/>
      <c r="W65" s="2034"/>
      <c r="X65" s="1561"/>
      <c r="Y65" s="2034"/>
      <c r="Z65" s="503"/>
      <c r="AA65" s="2034"/>
      <c r="AB65" s="503"/>
      <c r="AC65" s="2034"/>
      <c r="AD65" s="1561"/>
      <c r="AE65" s="2034"/>
      <c r="AF65" s="503"/>
      <c r="AG65" s="2034"/>
      <c r="AH65" s="2034"/>
      <c r="AI65" s="2034"/>
      <c r="AJ65" s="2034"/>
      <c r="AK65" s="2034"/>
      <c r="AL65" s="2034"/>
      <c r="AM65" s="2034"/>
      <c r="AN65" s="2034"/>
      <c r="AO65" s="2034"/>
      <c r="AP65" s="2034"/>
      <c r="AQ65" s="2034"/>
      <c r="AR65" s="2034"/>
      <c r="AS65" s="2034"/>
      <c r="AT65" s="2034"/>
      <c r="AU65" s="2034"/>
      <c r="AV65" s="2034"/>
      <c r="AW65" s="2034"/>
      <c r="AX65" s="2034"/>
      <c r="AY65" s="2034"/>
      <c r="AZ65" s="2034"/>
      <c r="BA65" s="2034"/>
      <c r="BB65" s="2034"/>
      <c r="BC65" s="2034"/>
      <c r="BD65" s="2034"/>
      <c r="BE65" s="2034"/>
      <c r="BF65" s="2034"/>
      <c r="BG65" s="2034"/>
    </row>
    <row r="66" spans="1:59" ht="17.100000000000001" customHeight="1">
      <c r="A66" s="2384"/>
      <c r="B66" s="2384"/>
      <c r="C66" s="2384"/>
      <c r="D66" s="2384"/>
      <c r="E66" s="2384"/>
      <c r="F66" s="2384"/>
      <c r="G66" s="2384"/>
      <c r="H66" s="2384"/>
      <c r="I66" s="2384"/>
      <c r="J66" s="2384"/>
      <c r="K66" s="2384"/>
      <c r="L66" s="2384"/>
      <c r="M66" s="2384"/>
      <c r="N66" s="2384"/>
      <c r="O66" s="2384"/>
      <c r="P66" s="2384"/>
      <c r="Q66" s="2384"/>
      <c r="R66" s="2384"/>
      <c r="S66" s="2384"/>
      <c r="T66" s="2384"/>
      <c r="U66" s="2384"/>
      <c r="V66" s="2384"/>
      <c r="W66" s="2034"/>
      <c r="X66" s="1561"/>
      <c r="Y66" s="2034"/>
      <c r="Z66" s="503"/>
      <c r="AA66" s="2034"/>
      <c r="AB66" s="503"/>
      <c r="AC66" s="2034"/>
      <c r="AD66" s="1561"/>
      <c r="AE66" s="2034"/>
      <c r="AF66" s="503"/>
      <c r="AG66" s="2034"/>
      <c r="AH66" s="2034"/>
      <c r="AI66" s="2034"/>
      <c r="AJ66" s="2034"/>
      <c r="AK66" s="2034"/>
      <c r="AL66" s="2034"/>
      <c r="AM66" s="2034"/>
      <c r="AN66" s="2034"/>
      <c r="AO66" s="2034"/>
      <c r="AP66" s="2034"/>
      <c r="AQ66" s="2034"/>
      <c r="AR66" s="2034"/>
      <c r="AS66" s="2034"/>
      <c r="AT66" s="2034"/>
      <c r="AU66" s="2034"/>
      <c r="AV66" s="2034"/>
      <c r="AW66" s="2034"/>
      <c r="AX66" s="2034"/>
      <c r="AY66" s="2034"/>
      <c r="AZ66" s="2034"/>
      <c r="BA66" s="2034"/>
      <c r="BB66" s="2034"/>
      <c r="BC66" s="2034"/>
      <c r="BD66" s="2034"/>
      <c r="BE66" s="2034"/>
      <c r="BF66" s="2034"/>
      <c r="BG66" s="2034"/>
    </row>
    <row r="67" spans="1:59" ht="17.100000000000001" customHeight="1">
      <c r="A67" s="2384" t="s">
        <v>6</v>
      </c>
      <c r="B67" s="2384"/>
      <c r="C67" s="2384"/>
      <c r="D67" s="2384"/>
      <c r="E67" s="2384"/>
      <c r="F67" s="2384"/>
      <c r="G67" s="2384"/>
      <c r="H67" s="2384"/>
      <c r="I67" s="2384"/>
      <c r="J67" s="2384"/>
      <c r="K67" s="2384"/>
      <c r="L67" s="2384"/>
      <c r="M67" s="2384"/>
      <c r="N67" s="2384"/>
      <c r="O67" s="2384"/>
      <c r="P67" s="2384"/>
      <c r="Q67" s="2384"/>
      <c r="R67" s="2384"/>
      <c r="S67" s="2384"/>
      <c r="T67" s="2384"/>
      <c r="U67" s="2034"/>
      <c r="V67" s="503"/>
      <c r="W67" s="2034"/>
      <c r="X67" s="1561"/>
      <c r="Y67" s="2034"/>
      <c r="Z67" s="503"/>
      <c r="AA67" s="2034"/>
      <c r="AB67" s="503"/>
      <c r="AC67" s="2034"/>
      <c r="AD67" s="1561"/>
      <c r="AE67" s="2034"/>
      <c r="AF67" s="503"/>
      <c r="AG67" s="2034"/>
      <c r="AH67" s="2034"/>
      <c r="AI67" s="2034"/>
      <c r="AJ67" s="2034"/>
      <c r="AK67" s="2034"/>
      <c r="AL67" s="2034"/>
      <c r="AM67" s="2034"/>
      <c r="AN67" s="2034"/>
      <c r="AO67" s="2034"/>
      <c r="AP67" s="2034"/>
      <c r="AQ67" s="2034"/>
      <c r="AR67" s="2034"/>
      <c r="AS67" s="2034"/>
      <c r="AT67" s="2034"/>
      <c r="AU67" s="2034"/>
      <c r="AV67" s="2034"/>
      <c r="AW67" s="2034"/>
      <c r="AX67" s="2034"/>
      <c r="AY67" s="2034"/>
      <c r="AZ67" s="2034"/>
      <c r="BA67" s="2034"/>
      <c r="BB67" s="2034"/>
      <c r="BC67" s="2034"/>
      <c r="BD67" s="2034"/>
      <c r="BE67" s="2034"/>
      <c r="BF67" s="2034"/>
      <c r="BG67" s="2034"/>
    </row>
    <row r="68" spans="1:59" ht="17.100000000000001" customHeight="1">
      <c r="A68" s="2034"/>
      <c r="B68" s="2034"/>
      <c r="C68" s="2034"/>
      <c r="D68" s="503"/>
      <c r="E68" s="2034"/>
      <c r="F68" s="2034"/>
      <c r="G68" s="2034"/>
      <c r="H68" s="503"/>
      <c r="I68" s="2034"/>
      <c r="J68" s="503"/>
      <c r="K68" s="2034"/>
      <c r="L68" s="503"/>
      <c r="M68" s="2034"/>
      <c r="N68" s="503"/>
      <c r="O68" s="2034"/>
      <c r="P68" s="503"/>
      <c r="Q68" s="503"/>
      <c r="R68" s="503"/>
      <c r="S68" s="2034"/>
      <c r="T68" s="503"/>
      <c r="U68" s="2034"/>
      <c r="V68" s="503"/>
      <c r="W68" s="2034"/>
      <c r="X68" s="1561"/>
      <c r="Y68" s="2034"/>
      <c r="Z68" s="503"/>
      <c r="AA68" s="2034"/>
      <c r="AB68" s="503"/>
      <c r="AC68" s="2034"/>
      <c r="AD68" s="1561"/>
      <c r="AE68" s="2034"/>
      <c r="AF68" s="503"/>
      <c r="AG68" s="2034"/>
      <c r="AH68" s="2034"/>
      <c r="AI68" s="2034"/>
      <c r="AJ68" s="2034"/>
      <c r="AK68" s="2034"/>
      <c r="AL68" s="2034"/>
      <c r="AM68" s="2034"/>
      <c r="AN68" s="2034"/>
      <c r="AO68" s="2034"/>
      <c r="AP68" s="2034"/>
      <c r="AQ68" s="2034"/>
      <c r="AR68" s="2034"/>
      <c r="AS68" s="2034"/>
      <c r="AT68" s="2034"/>
      <c r="AU68" s="2034"/>
      <c r="AV68" s="2034"/>
      <c r="AW68" s="2034"/>
      <c r="AX68" s="2034"/>
      <c r="AY68" s="2034"/>
      <c r="AZ68" s="2034"/>
      <c r="BA68" s="2034"/>
      <c r="BB68" s="2034"/>
      <c r="BC68" s="2034"/>
      <c r="BD68" s="2034"/>
      <c r="BE68" s="2034"/>
      <c r="BF68" s="2034"/>
      <c r="BG68" s="2034"/>
    </row>
    <row r="69" spans="1:59" ht="15">
      <c r="A69" s="2034"/>
      <c r="B69" s="2034"/>
      <c r="C69" s="2034"/>
      <c r="D69" s="2034"/>
      <c r="E69" s="2034"/>
      <c r="F69" s="2034"/>
      <c r="G69" s="2034"/>
      <c r="H69" s="2034"/>
      <c r="I69" s="2034"/>
      <c r="J69" s="2034"/>
      <c r="K69" s="2034"/>
      <c r="L69" s="2034"/>
      <c r="M69" s="2034"/>
      <c r="N69" s="2034"/>
      <c r="O69" s="2034"/>
      <c r="P69" s="2034"/>
      <c r="Q69" s="2034"/>
      <c r="R69" s="2034"/>
      <c r="S69" s="2034"/>
      <c r="T69" s="2034"/>
      <c r="U69" s="2034"/>
      <c r="V69" s="2034"/>
      <c r="W69" s="2034"/>
      <c r="X69" s="1558"/>
      <c r="Y69" s="2034"/>
      <c r="Z69" s="2034"/>
      <c r="AA69" s="2034"/>
      <c r="AB69" s="2034"/>
      <c r="AC69" s="2034"/>
      <c r="AD69" s="1558"/>
      <c r="AE69" s="2034"/>
      <c r="AF69" s="2034"/>
      <c r="AG69" s="2034"/>
      <c r="AH69" s="2034"/>
      <c r="AI69" s="2034"/>
      <c r="AJ69" s="2034"/>
      <c r="AK69" s="2034"/>
      <c r="AL69" s="2034"/>
      <c r="AM69" s="2034"/>
      <c r="AN69" s="2034"/>
      <c r="AO69" s="2034"/>
      <c r="AP69" s="2034"/>
      <c r="AQ69" s="2034"/>
      <c r="AR69" s="2034"/>
      <c r="AS69" s="2034"/>
      <c r="AT69" s="2034"/>
      <c r="AU69" s="2034"/>
      <c r="AV69" s="2034"/>
      <c r="AW69" s="2034"/>
      <c r="AX69" s="2034"/>
      <c r="AY69" s="2034"/>
      <c r="AZ69" s="2034"/>
      <c r="BA69" s="2034"/>
      <c r="BB69" s="2034"/>
      <c r="BC69" s="2034"/>
      <c r="BD69" s="2034"/>
      <c r="BE69" s="2034"/>
      <c r="BF69" s="2034"/>
      <c r="BG69" s="2034"/>
    </row>
    <row r="70" spans="1:59" ht="15">
      <c r="A70" s="520"/>
      <c r="B70" s="2034"/>
      <c r="C70" s="2034"/>
      <c r="D70" s="2034"/>
      <c r="E70" s="2034"/>
      <c r="F70" s="2034"/>
      <c r="G70" s="2034"/>
      <c r="H70" s="2034"/>
      <c r="I70" s="2034"/>
      <c r="J70" s="2034"/>
      <c r="K70" s="2034"/>
      <c r="L70" s="2034"/>
      <c r="M70" s="2034"/>
      <c r="N70" s="2034"/>
      <c r="O70" s="2034"/>
      <c r="P70" s="2034"/>
      <c r="Q70" s="2034"/>
      <c r="R70" s="2034"/>
      <c r="S70" s="2034"/>
      <c r="T70" s="2034"/>
      <c r="U70" s="2034"/>
      <c r="V70" s="2034"/>
      <c r="W70" s="2034"/>
      <c r="X70" s="1558"/>
      <c r="Y70" s="2034"/>
      <c r="Z70" s="2034"/>
      <c r="AA70" s="2034"/>
      <c r="AB70" s="2034"/>
      <c r="AC70" s="2034"/>
      <c r="AD70" s="1558"/>
      <c r="AE70" s="2034"/>
      <c r="AF70" s="2034"/>
      <c r="AG70" s="2034"/>
      <c r="AH70" s="2034"/>
      <c r="AI70" s="2034"/>
      <c r="AJ70" s="2034"/>
      <c r="AK70" s="2034"/>
      <c r="AL70" s="2034"/>
      <c r="AM70" s="2034"/>
      <c r="AN70" s="2034"/>
      <c r="AO70" s="2034"/>
      <c r="AP70" s="2034"/>
      <c r="AQ70" s="2034"/>
      <c r="AR70" s="2034"/>
      <c r="AS70" s="2034"/>
      <c r="AT70" s="2034"/>
      <c r="AU70" s="2034"/>
      <c r="AV70" s="2034"/>
      <c r="AW70" s="2034"/>
      <c r="AX70" s="2034"/>
      <c r="AY70" s="2034"/>
      <c r="AZ70" s="2034"/>
      <c r="BA70" s="2034"/>
      <c r="BB70" s="2034"/>
      <c r="BC70" s="2034"/>
      <c r="BD70" s="2034"/>
      <c r="BE70" s="2034"/>
      <c r="BF70" s="2034"/>
      <c r="BG70" s="2034"/>
    </row>
    <row r="71" spans="1:59" ht="15">
      <c r="A71" s="2034"/>
      <c r="B71" s="2034"/>
      <c r="C71" s="2034"/>
      <c r="D71" s="2034"/>
      <c r="E71" s="2034"/>
      <c r="F71" s="2034"/>
      <c r="G71" s="2034"/>
      <c r="H71" s="2034"/>
      <c r="I71" s="2034"/>
      <c r="J71" s="2034"/>
      <c r="K71" s="2034"/>
      <c r="L71" s="2034"/>
      <c r="M71" s="2034"/>
      <c r="N71" s="2034"/>
      <c r="O71" s="2034"/>
      <c r="P71" s="2034"/>
      <c r="Q71" s="2034"/>
      <c r="R71" s="2034"/>
      <c r="S71" s="2034"/>
      <c r="T71" s="2034"/>
      <c r="U71" s="2034"/>
      <c r="V71" s="2034"/>
      <c r="W71" s="2034"/>
      <c r="X71" s="1558"/>
      <c r="Y71" s="2034"/>
      <c r="Z71" s="2034"/>
      <c r="AA71" s="2034"/>
      <c r="AB71" s="2034"/>
      <c r="AC71" s="2034"/>
      <c r="AD71" s="1558"/>
      <c r="AE71" s="2034"/>
      <c r="AF71" s="2034"/>
      <c r="AG71" s="2034"/>
      <c r="AH71" s="2034"/>
      <c r="AI71" s="2034"/>
      <c r="AJ71" s="2034"/>
      <c r="AK71" s="2034"/>
      <c r="AL71" s="2034"/>
      <c r="AM71" s="2034"/>
      <c r="AN71" s="2034"/>
      <c r="AO71" s="2034"/>
      <c r="AP71" s="2034"/>
      <c r="AQ71" s="2034"/>
      <c r="AR71" s="2034"/>
      <c r="AS71" s="2034"/>
      <c r="AT71" s="2034"/>
      <c r="AU71" s="2034"/>
      <c r="AV71" s="2034"/>
      <c r="AW71" s="2034"/>
      <c r="AX71" s="2034"/>
      <c r="AY71" s="2034"/>
      <c r="AZ71" s="2034"/>
      <c r="BA71" s="2034"/>
      <c r="BB71" s="2034"/>
      <c r="BC71" s="2034"/>
      <c r="BD71" s="2034"/>
      <c r="BE71" s="2034"/>
      <c r="BF71" s="2034"/>
      <c r="BG71" s="2034"/>
    </row>
    <row r="72" spans="1:59" ht="15">
      <c r="A72" s="2034"/>
      <c r="B72" s="2034"/>
      <c r="C72" s="2034"/>
      <c r="D72" s="2034"/>
      <c r="E72" s="2034"/>
      <c r="F72" s="2034"/>
      <c r="G72" s="2034"/>
      <c r="H72" s="2034"/>
      <c r="I72" s="2034"/>
      <c r="J72" s="2034"/>
      <c r="K72" s="2034"/>
      <c r="L72" s="2034"/>
      <c r="M72" s="2034"/>
      <c r="N72" s="2034"/>
      <c r="O72" s="2034"/>
      <c r="P72" s="2034"/>
      <c r="Q72" s="2034"/>
      <c r="R72" s="2034"/>
      <c r="S72" s="2034"/>
      <c r="T72" s="2034"/>
      <c r="U72" s="2034"/>
      <c r="V72" s="2034"/>
      <c r="W72" s="2034"/>
      <c r="X72" s="1558"/>
      <c r="Y72" s="2034"/>
      <c r="Z72" s="2034"/>
      <c r="AA72" s="2034"/>
      <c r="AB72" s="2034"/>
      <c r="AC72" s="2034"/>
      <c r="AD72" s="1558"/>
      <c r="AE72" s="2034"/>
      <c r="AF72" s="2034"/>
      <c r="AG72" s="2034"/>
      <c r="AH72" s="2034"/>
      <c r="AI72" s="2034"/>
      <c r="AJ72" s="2034"/>
      <c r="AK72" s="2034"/>
      <c r="AL72" s="2034"/>
      <c r="AM72" s="2034"/>
      <c r="AN72" s="2034"/>
      <c r="AO72" s="2034"/>
      <c r="AP72" s="2034"/>
      <c r="AQ72" s="2034"/>
      <c r="AR72" s="2034"/>
      <c r="AS72" s="2034"/>
      <c r="AT72" s="2034"/>
      <c r="AU72" s="2034"/>
      <c r="AV72" s="2034"/>
      <c r="AW72" s="2034"/>
      <c r="AX72" s="2034"/>
      <c r="AY72" s="2034"/>
      <c r="AZ72" s="2034"/>
      <c r="BA72" s="2034"/>
      <c r="BB72" s="2034"/>
      <c r="BC72" s="2034"/>
      <c r="BD72" s="2034"/>
      <c r="BE72" s="2034"/>
      <c r="BF72" s="2034"/>
      <c r="BG72" s="2034"/>
    </row>
    <row r="73" spans="1:59" ht="15">
      <c r="A73" s="2034"/>
      <c r="B73" s="2034"/>
      <c r="C73" s="2034"/>
      <c r="D73" s="2034"/>
      <c r="E73" s="2034"/>
      <c r="F73" s="2034"/>
      <c r="G73" s="2034"/>
      <c r="H73" s="2034"/>
      <c r="I73" s="2034"/>
      <c r="J73" s="2034"/>
      <c r="K73" s="2034"/>
      <c r="L73" s="2034"/>
      <c r="M73" s="2034"/>
      <c r="N73" s="2034"/>
      <c r="O73" s="2034"/>
      <c r="P73" s="2034"/>
      <c r="Q73" s="2034"/>
      <c r="R73" s="2034"/>
      <c r="S73" s="2034"/>
      <c r="T73" s="2034"/>
      <c r="U73" s="2034"/>
      <c r="V73" s="2034"/>
      <c r="W73" s="2034"/>
      <c r="X73" s="1558"/>
      <c r="Y73" s="2034"/>
      <c r="Z73" s="2034"/>
      <c r="AA73" s="2034"/>
      <c r="AB73" s="2034"/>
      <c r="AC73" s="2034"/>
      <c r="AD73" s="1558"/>
      <c r="AE73" s="2034"/>
      <c r="AF73" s="2034"/>
      <c r="AG73" s="2034"/>
      <c r="AH73" s="2034"/>
      <c r="AI73" s="2034"/>
      <c r="AJ73" s="2034"/>
      <c r="AK73" s="2034"/>
      <c r="AL73" s="2034"/>
      <c r="AM73" s="2034"/>
      <c r="AN73" s="2034"/>
      <c r="AO73" s="2034"/>
      <c r="AP73" s="2034"/>
      <c r="AQ73" s="2034"/>
      <c r="AR73" s="2034"/>
      <c r="AS73" s="2034"/>
      <c r="AT73" s="2034"/>
      <c r="AU73" s="2034"/>
      <c r="AV73" s="2034"/>
      <c r="AW73" s="2034"/>
      <c r="AX73" s="2034"/>
      <c r="AY73" s="2034"/>
      <c r="AZ73" s="2034"/>
      <c r="BA73" s="2034"/>
      <c r="BB73" s="2034"/>
      <c r="BC73" s="2034"/>
      <c r="BD73" s="2034"/>
      <c r="BE73" s="2034"/>
      <c r="BF73" s="2034"/>
      <c r="BG73" s="2034"/>
    </row>
    <row r="74" spans="1:59" ht="15">
      <c r="A74" s="2034"/>
      <c r="B74" s="2034"/>
      <c r="C74" s="2034"/>
      <c r="D74" s="2034"/>
      <c r="E74" s="2034"/>
      <c r="F74" s="2034"/>
      <c r="G74" s="2034"/>
      <c r="H74" s="2034"/>
      <c r="I74" s="2034"/>
      <c r="J74" s="2034"/>
      <c r="K74" s="2034"/>
      <c r="L74" s="2034"/>
      <c r="M74" s="2034"/>
      <c r="N74" s="2034"/>
      <c r="O74" s="2034"/>
      <c r="P74" s="2034"/>
      <c r="Q74" s="2034"/>
      <c r="R74" s="2034"/>
      <c r="S74" s="2034"/>
      <c r="T74" s="2034"/>
      <c r="U74" s="2034"/>
      <c r="V74" s="2034"/>
      <c r="W74" s="2034"/>
      <c r="X74" s="1558"/>
      <c r="Y74" s="2034"/>
      <c r="Z74" s="2034"/>
      <c r="AA74" s="2034"/>
      <c r="AB74" s="2034"/>
      <c r="AC74" s="2034"/>
      <c r="AD74" s="1558"/>
      <c r="AE74" s="2034"/>
      <c r="AF74" s="2034"/>
      <c r="AG74" s="2034"/>
      <c r="AH74" s="2034"/>
      <c r="AI74" s="2034"/>
      <c r="AJ74" s="2034"/>
      <c r="AK74" s="2034"/>
      <c r="AL74" s="2034"/>
      <c r="AM74" s="2034"/>
      <c r="AN74" s="2034"/>
      <c r="AO74" s="2034"/>
      <c r="AP74" s="2034"/>
      <c r="AQ74" s="2034"/>
      <c r="AR74" s="2034"/>
      <c r="AS74" s="2034"/>
      <c r="AT74" s="2034"/>
      <c r="AU74" s="2034"/>
      <c r="AV74" s="2034"/>
      <c r="AW74" s="2034"/>
      <c r="AX74" s="2034"/>
      <c r="AY74" s="2034"/>
      <c r="AZ74" s="2034"/>
      <c r="BA74" s="2034"/>
      <c r="BB74" s="2034"/>
      <c r="BC74" s="2034"/>
      <c r="BD74" s="2034"/>
      <c r="BE74" s="2034"/>
      <c r="BF74" s="2034"/>
      <c r="BG74" s="2034"/>
    </row>
    <row r="75" spans="1:59" ht="15">
      <c r="A75" s="2034"/>
      <c r="B75" s="2034"/>
      <c r="C75" s="2034"/>
      <c r="D75" s="2034"/>
      <c r="E75" s="2034"/>
      <c r="F75" s="2034"/>
      <c r="G75" s="2034"/>
      <c r="H75" s="2034"/>
      <c r="I75" s="2034"/>
      <c r="J75" s="2034"/>
      <c r="K75" s="2034"/>
      <c r="L75" s="2034"/>
      <c r="M75" s="2034"/>
      <c r="N75" s="2034"/>
      <c r="O75" s="2034"/>
      <c r="P75" s="2034"/>
      <c r="Q75" s="2034"/>
      <c r="R75" s="2034"/>
      <c r="S75" s="2034"/>
      <c r="T75" s="2034"/>
      <c r="U75" s="2034"/>
      <c r="V75" s="2034"/>
      <c r="W75" s="2034"/>
      <c r="X75" s="1558"/>
      <c r="Y75" s="2034"/>
      <c r="Z75" s="2034"/>
      <c r="AA75" s="2034"/>
      <c r="AB75" s="2034"/>
      <c r="AC75" s="2034"/>
      <c r="AD75" s="1558"/>
      <c r="AE75" s="2034"/>
      <c r="AF75" s="2034"/>
      <c r="AG75" s="2034"/>
      <c r="AH75" s="2034"/>
      <c r="AI75" s="2034"/>
      <c r="AJ75" s="2034"/>
      <c r="AK75" s="2034"/>
      <c r="AL75" s="2034"/>
      <c r="AM75" s="2034"/>
      <c r="AN75" s="2034"/>
      <c r="AO75" s="2034"/>
      <c r="AP75" s="2034"/>
      <c r="AQ75" s="2034"/>
      <c r="AR75" s="2034"/>
      <c r="AS75" s="2034"/>
      <c r="AT75" s="2034"/>
      <c r="AU75" s="2034"/>
      <c r="AV75" s="2034"/>
      <c r="AW75" s="2034"/>
      <c r="AX75" s="2034"/>
      <c r="AY75" s="2034"/>
      <c r="AZ75" s="2034"/>
      <c r="BA75" s="2034"/>
      <c r="BB75" s="2034"/>
      <c r="BC75" s="2034"/>
      <c r="BD75" s="2034"/>
      <c r="BE75" s="2034"/>
      <c r="BF75" s="2034"/>
      <c r="BG75" s="2034"/>
    </row>
    <row r="76" spans="1:59" ht="15">
      <c r="A76" s="2034"/>
      <c r="B76" s="2034"/>
      <c r="C76" s="2034"/>
      <c r="D76" s="2034"/>
      <c r="E76" s="2034"/>
      <c r="F76" s="2034"/>
      <c r="G76" s="2034"/>
      <c r="H76" s="2034"/>
      <c r="I76" s="2034"/>
      <c r="J76" s="2034"/>
      <c r="K76" s="2034"/>
      <c r="L76" s="2034"/>
      <c r="M76" s="2034"/>
      <c r="N76" s="2034"/>
      <c r="O76" s="2034"/>
      <c r="P76" s="2034"/>
      <c r="Q76" s="2034"/>
      <c r="R76" s="2034"/>
      <c r="S76" s="2034"/>
      <c r="T76" s="2034"/>
      <c r="U76" s="2034"/>
      <c r="V76" s="2034"/>
      <c r="W76" s="2034"/>
      <c r="X76" s="1558"/>
      <c r="Y76" s="2034"/>
      <c r="Z76" s="2034"/>
      <c r="AA76" s="2034"/>
      <c r="AB76" s="2034"/>
      <c r="AC76" s="2034"/>
      <c r="AD76" s="1558"/>
      <c r="AE76" s="2034"/>
      <c r="AF76" s="2034"/>
      <c r="AG76" s="2034"/>
      <c r="AH76" s="2034"/>
      <c r="AI76" s="2034"/>
      <c r="AJ76" s="2034"/>
      <c r="AK76" s="2034"/>
      <c r="AL76" s="2034"/>
      <c r="AM76" s="2034"/>
      <c r="AN76" s="2034"/>
      <c r="AO76" s="2034"/>
      <c r="AP76" s="2034"/>
      <c r="AQ76" s="2034"/>
      <c r="AR76" s="2034"/>
      <c r="AS76" s="2034"/>
      <c r="AT76" s="2034"/>
      <c r="AU76" s="2034"/>
      <c r="AV76" s="2034"/>
      <c r="AW76" s="2034"/>
      <c r="AX76" s="2034"/>
      <c r="AY76" s="2034"/>
      <c r="AZ76" s="2034"/>
      <c r="BA76" s="2034"/>
      <c r="BB76" s="2034"/>
      <c r="BC76" s="2034"/>
      <c r="BD76" s="2034"/>
      <c r="BE76" s="2034"/>
      <c r="BF76" s="2034"/>
      <c r="BG76" s="2034"/>
    </row>
    <row r="77" spans="1:59" ht="15">
      <c r="A77" s="2034"/>
      <c r="B77" s="2034"/>
      <c r="C77" s="2034"/>
      <c r="D77" s="2034"/>
      <c r="E77" s="2034"/>
      <c r="F77" s="2034"/>
      <c r="G77" s="2034"/>
      <c r="H77" s="2034"/>
      <c r="I77" s="2034"/>
      <c r="J77" s="2034"/>
      <c r="K77" s="2034"/>
      <c r="L77" s="2034"/>
      <c r="M77" s="2034"/>
      <c r="N77" s="2034"/>
      <c r="O77" s="2034"/>
      <c r="P77" s="2034"/>
      <c r="Q77" s="2034"/>
      <c r="R77" s="2034"/>
      <c r="S77" s="2034"/>
      <c r="T77" s="2034"/>
      <c r="U77" s="2034"/>
      <c r="V77" s="2034"/>
      <c r="W77" s="2034"/>
      <c r="X77" s="1558"/>
      <c r="Y77" s="2034"/>
      <c r="Z77" s="2034"/>
      <c r="AA77" s="2034"/>
      <c r="AB77" s="2034"/>
      <c r="AC77" s="2034"/>
      <c r="AD77" s="1558"/>
      <c r="AE77" s="2034"/>
      <c r="AF77" s="2034"/>
      <c r="AG77" s="2034"/>
      <c r="AH77" s="2034"/>
      <c r="AI77" s="2034"/>
      <c r="AJ77" s="2034"/>
      <c r="AK77" s="2034"/>
      <c r="AL77" s="2034"/>
      <c r="AM77" s="2034"/>
      <c r="AN77" s="2034"/>
      <c r="AO77" s="2034"/>
      <c r="AP77" s="2034"/>
      <c r="AQ77" s="2034"/>
      <c r="AR77" s="2034"/>
      <c r="AS77" s="2034"/>
      <c r="AT77" s="2034"/>
      <c r="AU77" s="2034"/>
      <c r="AV77" s="2034"/>
      <c r="AW77" s="2034"/>
      <c r="AX77" s="2034"/>
      <c r="AY77" s="2034"/>
      <c r="AZ77" s="2034"/>
      <c r="BA77" s="2034"/>
      <c r="BB77" s="2034"/>
      <c r="BC77" s="2034"/>
      <c r="BD77" s="2034"/>
      <c r="BE77" s="2034"/>
      <c r="BF77" s="2034"/>
      <c r="BG77" s="2034"/>
    </row>
    <row r="78" spans="1:59" ht="15">
      <c r="A78" s="2034"/>
      <c r="B78" s="2034"/>
      <c r="C78" s="2034"/>
      <c r="D78" s="2034"/>
      <c r="E78" s="2034"/>
      <c r="F78" s="2034"/>
      <c r="G78" s="2034"/>
      <c r="H78" s="2034"/>
      <c r="I78" s="2034"/>
      <c r="J78" s="2034"/>
      <c r="K78" s="2034"/>
      <c r="L78" s="2034"/>
      <c r="M78" s="2034"/>
      <c r="N78" s="2034"/>
      <c r="O78" s="2034"/>
      <c r="P78" s="2034"/>
      <c r="Q78" s="2034"/>
      <c r="R78" s="2034"/>
      <c r="S78" s="2034"/>
      <c r="T78" s="2034"/>
      <c r="U78" s="2034"/>
      <c r="V78" s="2034"/>
      <c r="W78" s="2034"/>
      <c r="X78" s="1558"/>
      <c r="Y78" s="2034"/>
      <c r="Z78" s="2034"/>
      <c r="AA78" s="2034"/>
      <c r="AB78" s="2034"/>
      <c r="AC78" s="2034"/>
      <c r="AD78" s="1558"/>
      <c r="AE78" s="2034"/>
      <c r="AF78" s="2034"/>
      <c r="AG78" s="2034"/>
      <c r="AH78" s="2034"/>
      <c r="AI78" s="2034"/>
      <c r="AJ78" s="2034"/>
      <c r="AK78" s="2034"/>
      <c r="AL78" s="2034"/>
      <c r="AM78" s="2034"/>
      <c r="AN78" s="2034"/>
      <c r="AO78" s="2034"/>
      <c r="AP78" s="2034"/>
      <c r="AQ78" s="2034"/>
      <c r="AR78" s="2034"/>
      <c r="AS78" s="2034"/>
      <c r="AT78" s="2034"/>
      <c r="AU78" s="2034"/>
      <c r="AV78" s="2034"/>
      <c r="AW78" s="2034"/>
      <c r="AX78" s="2034"/>
      <c r="AY78" s="2034"/>
      <c r="AZ78" s="2034"/>
      <c r="BA78" s="2034"/>
      <c r="BB78" s="2034"/>
      <c r="BC78" s="2034"/>
      <c r="BD78" s="2034"/>
      <c r="BE78" s="2034"/>
      <c r="BF78" s="2034"/>
      <c r="BG78" s="2034"/>
    </row>
    <row r="79" spans="1:59" ht="15">
      <c r="A79" s="2034"/>
      <c r="B79" s="2034"/>
      <c r="C79" s="2034"/>
      <c r="D79" s="2034"/>
      <c r="E79" s="2034"/>
      <c r="F79" s="2034"/>
      <c r="G79" s="2034"/>
      <c r="H79" s="2034"/>
      <c r="I79" s="2034"/>
      <c r="J79" s="2034"/>
      <c r="K79" s="2034"/>
      <c r="L79" s="2034"/>
      <c r="M79" s="2034"/>
      <c r="N79" s="2034"/>
      <c r="O79" s="2034"/>
      <c r="P79" s="2034"/>
      <c r="Q79" s="2034"/>
      <c r="R79" s="2034"/>
      <c r="S79" s="2034"/>
      <c r="T79" s="2034"/>
      <c r="U79" s="2034"/>
      <c r="V79" s="2034"/>
      <c r="W79" s="2034"/>
      <c r="X79" s="1558"/>
      <c r="Y79" s="2034"/>
      <c r="Z79" s="2034"/>
      <c r="AA79" s="2034"/>
      <c r="AB79" s="2034"/>
      <c r="AC79" s="2034"/>
      <c r="AD79" s="1558"/>
      <c r="AE79" s="2034"/>
      <c r="AF79" s="2034"/>
      <c r="AG79" s="2034"/>
      <c r="AH79" s="2034"/>
      <c r="AI79" s="2034"/>
      <c r="AJ79" s="2034"/>
      <c r="AK79" s="2034"/>
      <c r="AL79" s="2034"/>
      <c r="AM79" s="2034"/>
      <c r="AN79" s="2034"/>
      <c r="AO79" s="2034"/>
      <c r="AP79" s="2034"/>
      <c r="AQ79" s="2034"/>
      <c r="AR79" s="2034"/>
      <c r="AS79" s="2034"/>
      <c r="AT79" s="2034"/>
      <c r="AU79" s="2034"/>
      <c r="AV79" s="2034"/>
      <c r="AW79" s="2034"/>
      <c r="AX79" s="2034"/>
      <c r="AY79" s="2034"/>
      <c r="AZ79" s="2034"/>
      <c r="BA79" s="2034"/>
      <c r="BB79" s="2034"/>
      <c r="BC79" s="2034"/>
      <c r="BD79" s="2034"/>
      <c r="BE79" s="2034"/>
      <c r="BF79" s="2034"/>
      <c r="BG79" s="2034"/>
    </row>
    <row r="80" spans="1:59" ht="15">
      <c r="A80" s="2034"/>
      <c r="B80" s="2034"/>
      <c r="C80" s="2034"/>
      <c r="D80" s="2034"/>
      <c r="E80" s="2034"/>
      <c r="F80" s="2034"/>
      <c r="G80" s="2034"/>
      <c r="H80" s="2034"/>
      <c r="I80" s="2034"/>
      <c r="J80" s="2034"/>
      <c r="K80" s="2034"/>
      <c r="L80" s="2034"/>
      <c r="M80" s="2034"/>
      <c r="N80" s="2034"/>
      <c r="O80" s="2034"/>
      <c r="P80" s="2034"/>
      <c r="Q80" s="2034"/>
      <c r="R80" s="2034"/>
      <c r="S80" s="2034"/>
      <c r="T80" s="2034"/>
      <c r="U80" s="2034"/>
      <c r="V80" s="2034"/>
      <c r="W80" s="2034"/>
      <c r="X80" s="1558"/>
      <c r="Y80" s="2034"/>
      <c r="Z80" s="2034"/>
      <c r="AA80" s="2034"/>
      <c r="AB80" s="2034"/>
      <c r="AC80" s="2034"/>
      <c r="AD80" s="1558"/>
      <c r="AE80" s="2034"/>
      <c r="AF80" s="2034"/>
      <c r="AG80" s="2034"/>
      <c r="AH80" s="2034"/>
      <c r="AI80" s="2034"/>
      <c r="AJ80" s="2034"/>
      <c r="AK80" s="2034"/>
      <c r="AL80" s="2034"/>
      <c r="AM80" s="2034"/>
      <c r="AN80" s="2034"/>
      <c r="AO80" s="2034"/>
      <c r="AP80" s="2034"/>
      <c r="AQ80" s="2034"/>
      <c r="AR80" s="2034"/>
      <c r="AS80" s="2034"/>
      <c r="AT80" s="2034"/>
      <c r="AU80" s="2034"/>
      <c r="AV80" s="2034"/>
      <c r="AW80" s="2034"/>
      <c r="AX80" s="2034"/>
      <c r="AY80" s="2034"/>
      <c r="AZ80" s="2034"/>
      <c r="BA80" s="2034"/>
      <c r="BB80" s="2034"/>
      <c r="BC80" s="2034"/>
      <c r="BD80" s="2034"/>
      <c r="BE80" s="2034"/>
      <c r="BF80" s="2034"/>
      <c r="BG80" s="2034"/>
    </row>
    <row r="81" spans="1:59" ht="15">
      <c r="A81" s="2034"/>
      <c r="B81" s="2034"/>
      <c r="C81" s="2034"/>
      <c r="D81" s="2034"/>
      <c r="E81" s="2034"/>
      <c r="F81" s="2034"/>
      <c r="G81" s="2034"/>
      <c r="H81" s="2034"/>
      <c r="I81" s="2034"/>
      <c r="J81" s="2034"/>
      <c r="K81" s="2034"/>
      <c r="L81" s="2034"/>
      <c r="M81" s="2034"/>
      <c r="N81" s="2034"/>
      <c r="O81" s="2034"/>
      <c r="P81" s="2034"/>
      <c r="Q81" s="2034"/>
      <c r="R81" s="2034"/>
      <c r="S81" s="2034"/>
      <c r="T81" s="2034"/>
      <c r="U81" s="2034"/>
      <c r="V81" s="2034"/>
      <c r="W81" s="2034"/>
      <c r="X81" s="1558"/>
      <c r="Y81" s="2034"/>
      <c r="Z81" s="2034"/>
      <c r="AA81" s="2034"/>
      <c r="AB81" s="2034"/>
      <c r="AC81" s="2034"/>
      <c r="AD81" s="1558"/>
      <c r="AE81" s="2034"/>
      <c r="AF81" s="2034"/>
      <c r="AG81" s="2034"/>
      <c r="AH81" s="2034"/>
      <c r="AI81" s="2034"/>
      <c r="AJ81" s="2034"/>
      <c r="AK81" s="2034"/>
      <c r="AL81" s="2034"/>
      <c r="AM81" s="2034"/>
      <c r="AN81" s="2034"/>
      <c r="AO81" s="2034"/>
      <c r="AP81" s="2034"/>
      <c r="AQ81" s="2034"/>
      <c r="AR81" s="2034"/>
      <c r="AS81" s="2034"/>
      <c r="AT81" s="2034"/>
      <c r="AU81" s="2034"/>
      <c r="AV81" s="2034"/>
      <c r="AW81" s="2034"/>
      <c r="AX81" s="2034"/>
      <c r="AY81" s="2034"/>
      <c r="AZ81" s="2034"/>
      <c r="BA81" s="2034"/>
      <c r="BB81" s="2034"/>
      <c r="BC81" s="2034"/>
      <c r="BD81" s="2034"/>
      <c r="BE81" s="2034"/>
      <c r="BF81" s="2034"/>
      <c r="BG81" s="2034"/>
    </row>
    <row r="82" spans="1:59" ht="15">
      <c r="A82" s="2034"/>
      <c r="B82" s="2034"/>
      <c r="C82" s="2034"/>
      <c r="D82" s="2034"/>
      <c r="E82" s="2034"/>
      <c r="F82" s="2034"/>
      <c r="G82" s="2034"/>
      <c r="H82" s="2034"/>
      <c r="I82" s="2034"/>
      <c r="J82" s="2034"/>
      <c r="K82" s="2034"/>
      <c r="L82" s="2034"/>
      <c r="M82" s="2034"/>
      <c r="N82" s="2034"/>
      <c r="O82" s="2034"/>
      <c r="P82" s="2034"/>
      <c r="Q82" s="2034"/>
      <c r="R82" s="2034"/>
      <c r="S82" s="2034"/>
      <c r="T82" s="2034"/>
      <c r="U82" s="2034"/>
      <c r="V82" s="2034"/>
      <c r="W82" s="2034"/>
      <c r="X82" s="1558"/>
      <c r="Y82" s="2034"/>
      <c r="Z82" s="2034"/>
      <c r="AA82" s="2034"/>
      <c r="AB82" s="2034"/>
      <c r="AC82" s="2034"/>
      <c r="AD82" s="1558"/>
      <c r="AE82" s="2034"/>
      <c r="AF82" s="2034"/>
      <c r="AG82" s="2034"/>
      <c r="AH82" s="2034"/>
      <c r="AI82" s="2034"/>
      <c r="AJ82" s="2034"/>
      <c r="AK82" s="2034"/>
      <c r="AL82" s="2034"/>
      <c r="AM82" s="2034"/>
      <c r="AN82" s="2034"/>
      <c r="AO82" s="2034"/>
      <c r="AP82" s="2034"/>
      <c r="AQ82" s="2034"/>
      <c r="AR82" s="2034"/>
      <c r="AS82" s="2034"/>
      <c r="AT82" s="2034"/>
      <c r="AU82" s="2034"/>
      <c r="AV82" s="2034"/>
      <c r="AW82" s="2034"/>
      <c r="AX82" s="2034"/>
      <c r="AY82" s="2034"/>
      <c r="AZ82" s="2034"/>
      <c r="BA82" s="2034"/>
      <c r="BB82" s="2034"/>
      <c r="BC82" s="2034"/>
      <c r="BD82" s="2034"/>
      <c r="BE82" s="2034"/>
      <c r="BF82" s="2034"/>
      <c r="BG82" s="2034"/>
    </row>
    <row r="83" spans="1:59" ht="15">
      <c r="A83" s="2034"/>
      <c r="B83" s="2034"/>
      <c r="C83" s="2034"/>
      <c r="D83" s="2034"/>
      <c r="E83" s="2034"/>
      <c r="F83" s="2034"/>
      <c r="G83" s="2034"/>
      <c r="H83" s="2034"/>
      <c r="I83" s="2034"/>
      <c r="J83" s="2034"/>
      <c r="K83" s="2034"/>
      <c r="L83" s="2034"/>
      <c r="M83" s="2034"/>
      <c r="N83" s="2034"/>
      <c r="O83" s="2034"/>
      <c r="P83" s="2034"/>
      <c r="Q83" s="2034"/>
      <c r="R83" s="2034"/>
      <c r="S83" s="2034"/>
      <c r="T83" s="2034"/>
      <c r="U83" s="2034"/>
      <c r="V83" s="2034"/>
      <c r="W83" s="2034"/>
      <c r="X83" s="1558"/>
      <c r="Y83" s="2034"/>
      <c r="Z83" s="2034"/>
      <c r="AA83" s="2034"/>
      <c r="AB83" s="2034"/>
      <c r="AC83" s="2034"/>
      <c r="AD83" s="1558"/>
      <c r="AE83" s="2034"/>
      <c r="AF83" s="2034"/>
      <c r="AG83" s="2034"/>
      <c r="AH83" s="2034"/>
      <c r="AI83" s="2034"/>
      <c r="AJ83" s="2034"/>
      <c r="AK83" s="2034"/>
      <c r="AL83" s="2034"/>
      <c r="AM83" s="2034"/>
      <c r="AN83" s="2034"/>
      <c r="AO83" s="2034"/>
      <c r="AP83" s="2034"/>
      <c r="AQ83" s="2034"/>
      <c r="AR83" s="2034"/>
      <c r="AS83" s="2034"/>
      <c r="AT83" s="2034"/>
      <c r="AU83" s="2034"/>
      <c r="AV83" s="2034"/>
      <c r="AW83" s="2034"/>
      <c r="AX83" s="2034"/>
      <c r="AY83" s="2034"/>
      <c r="AZ83" s="2034"/>
      <c r="BA83" s="2034"/>
      <c r="BB83" s="2034"/>
      <c r="BC83" s="2034"/>
      <c r="BD83" s="2034"/>
      <c r="BE83" s="2034"/>
      <c r="BF83" s="2034"/>
      <c r="BG83" s="2034"/>
    </row>
    <row r="84" spans="1:59" ht="15">
      <c r="A84" s="2034"/>
      <c r="B84" s="2034"/>
      <c r="C84" s="2034"/>
      <c r="D84" s="2034"/>
      <c r="E84" s="2034"/>
      <c r="F84" s="2034"/>
      <c r="G84" s="2034"/>
      <c r="H84" s="2034"/>
      <c r="I84" s="2034"/>
      <c r="J84" s="2034"/>
      <c r="K84" s="2034"/>
      <c r="L84" s="2034"/>
      <c r="M84" s="2034"/>
      <c r="N84" s="2034"/>
      <c r="O84" s="2034"/>
      <c r="P84" s="2034"/>
      <c r="Q84" s="2034"/>
      <c r="R84" s="2034"/>
      <c r="S84" s="2034"/>
      <c r="T84" s="2034"/>
      <c r="U84" s="2034"/>
      <c r="V84" s="2034"/>
      <c r="W84" s="2034"/>
      <c r="X84" s="1558"/>
      <c r="Y84" s="2034"/>
      <c r="Z84" s="2034"/>
      <c r="AA84" s="2034"/>
      <c r="AB84" s="2034"/>
      <c r="AC84" s="2034"/>
      <c r="AD84" s="1558"/>
      <c r="AE84" s="2034"/>
      <c r="AF84" s="2034"/>
      <c r="AG84" s="2034"/>
      <c r="AH84" s="2034"/>
      <c r="AI84" s="2034"/>
      <c r="AJ84" s="2034"/>
      <c r="AK84" s="2034"/>
      <c r="AL84" s="2034"/>
      <c r="AM84" s="2034"/>
      <c r="AN84" s="2034"/>
      <c r="AO84" s="2034"/>
      <c r="AP84" s="2034"/>
      <c r="AQ84" s="2034"/>
      <c r="AR84" s="2034"/>
      <c r="AS84" s="2034"/>
      <c r="AT84" s="2034"/>
      <c r="AU84" s="2034"/>
      <c r="AV84" s="2034"/>
      <c r="AW84" s="2034"/>
      <c r="AX84" s="2034"/>
      <c r="AY84" s="2034"/>
      <c r="AZ84" s="2034"/>
      <c r="BA84" s="2034"/>
      <c r="BB84" s="2034"/>
      <c r="BC84" s="2034"/>
      <c r="BD84" s="2034"/>
      <c r="BE84" s="2034"/>
      <c r="BF84" s="2034"/>
      <c r="BG84" s="2034"/>
    </row>
    <row r="85" spans="1:59" ht="15">
      <c r="A85" s="2034"/>
      <c r="B85" s="2034"/>
      <c r="C85" s="2034"/>
      <c r="D85" s="2034"/>
      <c r="E85" s="2034"/>
      <c r="F85" s="2034"/>
      <c r="G85" s="2034"/>
      <c r="H85" s="2034"/>
      <c r="I85" s="2034"/>
      <c r="J85" s="2034"/>
      <c r="K85" s="2034"/>
      <c r="L85" s="2034"/>
      <c r="M85" s="2034"/>
      <c r="N85" s="2034"/>
      <c r="O85" s="2034"/>
      <c r="P85" s="2034"/>
      <c r="Q85" s="2034"/>
      <c r="R85" s="2034"/>
      <c r="S85" s="2034"/>
      <c r="T85" s="2034"/>
      <c r="U85" s="2034"/>
      <c r="V85" s="2034"/>
      <c r="W85" s="2034"/>
      <c r="X85" s="1558"/>
      <c r="Y85" s="2034"/>
      <c r="Z85" s="2034"/>
      <c r="AA85" s="2034"/>
      <c r="AB85" s="2034"/>
      <c r="AC85" s="2034"/>
      <c r="AD85" s="1558"/>
      <c r="AE85" s="2034"/>
      <c r="AF85" s="2034"/>
      <c r="AG85" s="2034"/>
      <c r="AH85" s="2034"/>
      <c r="AI85" s="2034"/>
      <c r="AJ85" s="2034"/>
      <c r="AK85" s="2034"/>
      <c r="AL85" s="2034"/>
      <c r="AM85" s="2034"/>
      <c r="AN85" s="2034"/>
      <c r="AO85" s="2034"/>
      <c r="AP85" s="2034"/>
      <c r="AQ85" s="2034"/>
      <c r="AR85" s="2034"/>
      <c r="AS85" s="2034"/>
      <c r="AT85" s="2034"/>
      <c r="AU85" s="2034"/>
      <c r="AV85" s="2034"/>
      <c r="AW85" s="2034"/>
      <c r="AX85" s="2034"/>
      <c r="AY85" s="2034"/>
      <c r="AZ85" s="2034"/>
      <c r="BA85" s="2034"/>
      <c r="BB85" s="2034"/>
      <c r="BC85" s="2034"/>
      <c r="BD85" s="2034"/>
      <c r="BE85" s="2034"/>
      <c r="BF85" s="2034"/>
      <c r="BG85" s="2034"/>
    </row>
    <row r="86" spans="1:59" ht="15">
      <c r="A86" s="2034"/>
      <c r="B86" s="2034"/>
      <c r="C86" s="2034"/>
      <c r="D86" s="2034"/>
      <c r="E86" s="2034"/>
      <c r="F86" s="2034"/>
      <c r="G86" s="2034"/>
      <c r="H86" s="2034"/>
      <c r="I86" s="2034"/>
      <c r="J86" s="2034"/>
      <c r="K86" s="2034"/>
      <c r="L86" s="2034"/>
      <c r="M86" s="2034"/>
      <c r="N86" s="2034"/>
      <c r="O86" s="2034"/>
      <c r="P86" s="2034"/>
      <c r="Q86" s="2034"/>
      <c r="R86" s="2034"/>
      <c r="S86" s="2034"/>
      <c r="T86" s="2034"/>
      <c r="U86" s="2034"/>
      <c r="V86" s="2034"/>
      <c r="W86" s="2034"/>
      <c r="X86" s="1558"/>
      <c r="Y86" s="2034"/>
      <c r="Z86" s="2034"/>
      <c r="AA86" s="2034"/>
      <c r="AB86" s="2034"/>
      <c r="AC86" s="2034"/>
      <c r="AD86" s="1558"/>
      <c r="AE86" s="2034"/>
      <c r="AF86" s="2034"/>
      <c r="AG86" s="2034"/>
      <c r="AH86" s="2034"/>
      <c r="AI86" s="2034"/>
      <c r="AJ86" s="2034"/>
      <c r="AK86" s="2034"/>
      <c r="AL86" s="2034"/>
      <c r="AM86" s="2034"/>
      <c r="AN86" s="2034"/>
      <c r="AO86" s="2034"/>
      <c r="AP86" s="2034"/>
      <c r="AQ86" s="2034"/>
      <c r="AR86" s="2034"/>
      <c r="AS86" s="2034"/>
      <c r="AT86" s="2034"/>
      <c r="AU86" s="2034"/>
      <c r="AV86" s="2034"/>
      <c r="AW86" s="2034"/>
      <c r="AX86" s="2034"/>
      <c r="AY86" s="2034"/>
      <c r="AZ86" s="2034"/>
      <c r="BA86" s="2034"/>
      <c r="BB86" s="2034"/>
      <c r="BC86" s="2034"/>
      <c r="BD86" s="2034"/>
      <c r="BE86" s="2034"/>
      <c r="BF86" s="2034"/>
      <c r="BG86" s="2034"/>
    </row>
    <row r="87" spans="1:59" ht="15">
      <c r="A87" s="2034"/>
      <c r="B87" s="2034"/>
      <c r="C87" s="2034"/>
      <c r="D87" s="2034"/>
      <c r="E87" s="2034"/>
      <c r="F87" s="2034"/>
      <c r="G87" s="2034"/>
      <c r="H87" s="2034"/>
      <c r="I87" s="2034"/>
      <c r="J87" s="2034"/>
      <c r="K87" s="2034"/>
      <c r="L87" s="2034"/>
      <c r="M87" s="2034"/>
      <c r="N87" s="2034"/>
      <c r="O87" s="2034"/>
      <c r="P87" s="2034"/>
      <c r="Q87" s="2034"/>
      <c r="R87" s="2034"/>
      <c r="S87" s="2034"/>
      <c r="T87" s="2034"/>
      <c r="U87" s="2034"/>
      <c r="V87" s="2034"/>
      <c r="W87" s="2034"/>
      <c r="X87" s="1558"/>
      <c r="Y87" s="2034"/>
      <c r="Z87" s="2034"/>
      <c r="AA87" s="2034"/>
      <c r="AB87" s="2034"/>
      <c r="AC87" s="2034"/>
      <c r="AD87" s="1558"/>
      <c r="AE87" s="2034"/>
      <c r="AF87" s="2034"/>
      <c r="AG87" s="2034"/>
      <c r="AH87" s="2034"/>
      <c r="AI87" s="2034"/>
      <c r="AJ87" s="2034"/>
      <c r="AK87" s="2034"/>
      <c r="AL87" s="2034"/>
      <c r="AM87" s="2034"/>
      <c r="AN87" s="2034"/>
      <c r="AO87" s="2034"/>
      <c r="AP87" s="2034"/>
      <c r="AQ87" s="2034"/>
      <c r="AR87" s="2034"/>
      <c r="AS87" s="2034"/>
      <c r="AT87" s="2034"/>
      <c r="AU87" s="2034"/>
      <c r="AV87" s="2034"/>
      <c r="AW87" s="2034"/>
      <c r="AX87" s="2034"/>
      <c r="AY87" s="2034"/>
      <c r="AZ87" s="2034"/>
      <c r="BA87" s="2034"/>
      <c r="BB87" s="2034"/>
      <c r="BC87" s="2034"/>
      <c r="BD87" s="2034"/>
      <c r="BE87" s="2034"/>
      <c r="BF87" s="2034"/>
      <c r="BG87" s="2034"/>
    </row>
    <row r="88" spans="1:59" ht="15">
      <c r="A88" s="2034"/>
      <c r="B88" s="2034"/>
      <c r="C88" s="2034"/>
      <c r="D88" s="2034"/>
      <c r="E88" s="2034"/>
      <c r="F88" s="2034"/>
      <c r="G88" s="2034"/>
      <c r="H88" s="2034"/>
      <c r="I88" s="2034"/>
      <c r="J88" s="2034"/>
      <c r="K88" s="2034"/>
      <c r="L88" s="2034"/>
      <c r="M88" s="2034"/>
      <c r="N88" s="2034"/>
      <c r="O88" s="2034"/>
      <c r="P88" s="2034"/>
      <c r="Q88" s="2034"/>
      <c r="R88" s="2034"/>
      <c r="S88" s="2034"/>
      <c r="T88" s="2034"/>
      <c r="U88" s="2034"/>
      <c r="V88" s="2034"/>
      <c r="W88" s="2034"/>
      <c r="X88" s="1558"/>
      <c r="Y88" s="2034"/>
      <c r="Z88" s="2034"/>
      <c r="AA88" s="2034"/>
      <c r="AB88" s="2034"/>
      <c r="AC88" s="2034"/>
      <c r="AD88" s="1558"/>
      <c r="AE88" s="2034"/>
      <c r="AF88" s="2034"/>
      <c r="AG88" s="2034"/>
      <c r="AH88" s="2034"/>
      <c r="AI88" s="2034"/>
      <c r="AJ88" s="2034"/>
      <c r="AK88" s="2034"/>
      <c r="AL88" s="2034"/>
      <c r="AM88" s="2034"/>
      <c r="AN88" s="2034"/>
      <c r="AO88" s="2034"/>
      <c r="AP88" s="2034"/>
      <c r="AQ88" s="2034"/>
      <c r="AR88" s="2034"/>
      <c r="AS88" s="2034"/>
      <c r="AT88" s="2034"/>
      <c r="AU88" s="2034"/>
      <c r="AV88" s="2034"/>
      <c r="AW88" s="2034"/>
      <c r="AX88" s="2034"/>
      <c r="AY88" s="2034"/>
      <c r="AZ88" s="2034"/>
      <c r="BA88" s="2034"/>
      <c r="BB88" s="2034"/>
      <c r="BC88" s="2034"/>
      <c r="BD88" s="2034"/>
      <c r="BE88" s="2034"/>
      <c r="BF88" s="2034"/>
      <c r="BG88" s="2034"/>
    </row>
    <row r="89" spans="1:59" ht="15">
      <c r="A89" s="2034"/>
      <c r="B89" s="2034"/>
      <c r="C89" s="2034"/>
      <c r="D89" s="2034"/>
      <c r="E89" s="2034"/>
      <c r="F89" s="2034"/>
      <c r="G89" s="2034"/>
      <c r="H89" s="2034"/>
      <c r="I89" s="2034"/>
      <c r="J89" s="2034"/>
      <c r="K89" s="2034"/>
      <c r="L89" s="2034"/>
      <c r="M89" s="2034"/>
      <c r="N89" s="2034"/>
      <c r="O89" s="2034"/>
      <c r="P89" s="2034"/>
      <c r="Q89" s="2034"/>
      <c r="R89" s="2034"/>
      <c r="S89" s="2034"/>
      <c r="T89" s="2034"/>
      <c r="U89" s="2034"/>
      <c r="V89" s="2034"/>
      <c r="W89" s="2034"/>
      <c r="X89" s="1558"/>
      <c r="Y89" s="2034"/>
      <c r="Z89" s="2034"/>
      <c r="AA89" s="2034"/>
      <c r="AB89" s="2034"/>
      <c r="AC89" s="2034"/>
      <c r="AD89" s="1558"/>
      <c r="AE89" s="2034"/>
      <c r="AF89" s="2034"/>
      <c r="AG89" s="2034"/>
      <c r="AH89" s="2034"/>
      <c r="AI89" s="2034"/>
      <c r="AJ89" s="2034"/>
      <c r="AK89" s="2034"/>
      <c r="AL89" s="2034"/>
      <c r="AM89" s="2034"/>
      <c r="AN89" s="2034"/>
      <c r="AO89" s="2034"/>
      <c r="AP89" s="2034"/>
      <c r="AQ89" s="2034"/>
      <c r="AR89" s="2034"/>
      <c r="AS89" s="2034"/>
      <c r="AT89" s="2034"/>
      <c r="AU89" s="2034"/>
      <c r="AV89" s="2034"/>
      <c r="AW89" s="2034"/>
      <c r="AX89" s="2034"/>
      <c r="AY89" s="2034"/>
      <c r="AZ89" s="2034"/>
      <c r="BA89" s="2034"/>
      <c r="BB89" s="2034"/>
      <c r="BC89" s="2034"/>
      <c r="BD89" s="2034"/>
      <c r="BE89" s="2034"/>
      <c r="BF89" s="2034"/>
      <c r="BG89" s="2034"/>
    </row>
    <row r="90" spans="1:59" ht="15">
      <c r="A90" s="2034"/>
      <c r="B90" s="2034"/>
      <c r="C90" s="2034"/>
      <c r="D90" s="2034"/>
      <c r="E90" s="2034"/>
      <c r="F90" s="2034"/>
      <c r="G90" s="2034"/>
      <c r="H90" s="2034"/>
      <c r="I90" s="2034"/>
      <c r="J90" s="2034"/>
      <c r="K90" s="2034"/>
      <c r="L90" s="2034"/>
      <c r="M90" s="2034"/>
      <c r="N90" s="2034"/>
      <c r="O90" s="2034"/>
      <c r="P90" s="2034"/>
      <c r="Q90" s="2034"/>
      <c r="R90" s="2034"/>
      <c r="S90" s="2034"/>
      <c r="T90" s="2034"/>
      <c r="U90" s="2034"/>
      <c r="V90" s="2034"/>
      <c r="W90" s="2034"/>
      <c r="X90" s="1558"/>
      <c r="Y90" s="2034"/>
      <c r="Z90" s="2034"/>
      <c r="AA90" s="2034"/>
      <c r="AB90" s="2034"/>
      <c r="AC90" s="2034"/>
      <c r="AD90" s="1558"/>
      <c r="AE90" s="2034"/>
      <c r="AF90" s="2034"/>
      <c r="AG90" s="2034"/>
      <c r="AH90" s="2034"/>
      <c r="AI90" s="2034"/>
      <c r="AJ90" s="2034"/>
      <c r="AK90" s="2034"/>
      <c r="AL90" s="2034"/>
      <c r="AM90" s="2034"/>
      <c r="AN90" s="2034"/>
      <c r="AO90" s="2034"/>
      <c r="AP90" s="2034"/>
      <c r="AQ90" s="2034"/>
      <c r="AR90" s="2034"/>
      <c r="AS90" s="2034"/>
      <c r="AT90" s="2034"/>
      <c r="AU90" s="2034"/>
      <c r="AV90" s="2034"/>
      <c r="AW90" s="2034"/>
      <c r="AX90" s="2034"/>
      <c r="AY90" s="2034"/>
      <c r="AZ90" s="2034"/>
      <c r="BA90" s="2034"/>
      <c r="BB90" s="2034"/>
      <c r="BC90" s="2034"/>
      <c r="BD90" s="2034"/>
      <c r="BE90" s="2034"/>
      <c r="BF90" s="2034"/>
      <c r="BG90" s="2034"/>
    </row>
    <row r="91" spans="1:59" ht="15">
      <c r="A91" s="2034"/>
      <c r="B91" s="2034"/>
      <c r="C91" s="2034"/>
      <c r="D91" s="2034"/>
      <c r="E91" s="2034"/>
      <c r="F91" s="2034"/>
      <c r="G91" s="2034"/>
      <c r="H91" s="2034"/>
      <c r="I91" s="2034"/>
      <c r="J91" s="2034"/>
      <c r="K91" s="2034"/>
      <c r="L91" s="2034"/>
      <c r="M91" s="2034"/>
      <c r="N91" s="2034"/>
      <c r="O91" s="2034"/>
      <c r="P91" s="2034"/>
      <c r="Q91" s="2034"/>
      <c r="R91" s="2034"/>
      <c r="S91" s="2034"/>
      <c r="T91" s="2034"/>
      <c r="U91" s="2034"/>
      <c r="V91" s="2034"/>
      <c r="W91" s="2034"/>
      <c r="X91" s="1558"/>
      <c r="Y91" s="2034"/>
      <c r="Z91" s="2034"/>
      <c r="AA91" s="2034"/>
      <c r="AB91" s="2034"/>
      <c r="AC91" s="2034"/>
      <c r="AD91" s="1558"/>
      <c r="AE91" s="2034"/>
      <c r="AF91" s="2034"/>
      <c r="AG91" s="2034"/>
      <c r="AH91" s="2034"/>
      <c r="AI91" s="2034"/>
      <c r="AJ91" s="2034"/>
      <c r="AK91" s="2034"/>
      <c r="AL91" s="2034"/>
      <c r="AM91" s="2034"/>
      <c r="AN91" s="2034"/>
      <c r="AO91" s="2034"/>
      <c r="AP91" s="2034"/>
      <c r="AQ91" s="2034"/>
      <c r="AR91" s="2034"/>
      <c r="AS91" s="2034"/>
      <c r="AT91" s="2034"/>
      <c r="AU91" s="2034"/>
      <c r="AV91" s="2034"/>
      <c r="AW91" s="2034"/>
      <c r="AX91" s="2034"/>
      <c r="AY91" s="2034"/>
      <c r="AZ91" s="2034"/>
      <c r="BA91" s="2034"/>
      <c r="BB91" s="2034"/>
      <c r="BC91" s="2034"/>
      <c r="BD91" s="2034"/>
      <c r="BE91" s="2034"/>
      <c r="BF91" s="2034"/>
      <c r="BG91" s="2034"/>
    </row>
    <row r="92" spans="1:59" ht="15">
      <c r="A92" s="2034"/>
      <c r="B92" s="2034"/>
      <c r="C92" s="2034"/>
      <c r="D92" s="2034"/>
      <c r="E92" s="2034"/>
      <c r="F92" s="2034"/>
      <c r="G92" s="2034"/>
      <c r="H92" s="2034"/>
      <c r="I92" s="2034"/>
      <c r="J92" s="2034"/>
      <c r="K92" s="2034"/>
      <c r="L92" s="2034"/>
      <c r="M92" s="2034"/>
      <c r="N92" s="2034"/>
      <c r="O92" s="2034"/>
      <c r="P92" s="2034"/>
      <c r="Q92" s="2034"/>
      <c r="R92" s="2034"/>
      <c r="S92" s="2034"/>
      <c r="T92" s="2034"/>
      <c r="U92" s="2034"/>
      <c r="V92" s="2034"/>
      <c r="W92" s="2034"/>
      <c r="X92" s="1558"/>
      <c r="Y92" s="2034"/>
      <c r="Z92" s="2034"/>
      <c r="AA92" s="2034"/>
      <c r="AB92" s="2034"/>
      <c r="AC92" s="2034"/>
      <c r="AD92" s="1558"/>
      <c r="AE92" s="2034"/>
      <c r="AF92" s="2034"/>
      <c r="AG92" s="2034"/>
      <c r="AH92" s="2034"/>
      <c r="AI92" s="2034"/>
      <c r="AJ92" s="2034"/>
      <c r="AK92" s="2034"/>
      <c r="AL92" s="2034"/>
      <c r="AM92" s="2034"/>
      <c r="AN92" s="2034"/>
      <c r="AO92" s="2034"/>
      <c r="AP92" s="2034"/>
      <c r="AQ92" s="2034"/>
      <c r="AR92" s="2034"/>
      <c r="AS92" s="2034"/>
      <c r="AT92" s="2034"/>
      <c r="AU92" s="2034"/>
      <c r="AV92" s="2034"/>
      <c r="AW92" s="2034"/>
      <c r="AX92" s="2034"/>
      <c r="AY92" s="2034"/>
      <c r="AZ92" s="2034"/>
      <c r="BA92" s="2034"/>
      <c r="BB92" s="2034"/>
      <c r="BC92" s="2034"/>
      <c r="BD92" s="2034"/>
      <c r="BE92" s="2034"/>
      <c r="BF92" s="2034"/>
      <c r="BG92" s="2034"/>
    </row>
    <row r="93" spans="1:59" ht="15">
      <c r="A93" s="2034"/>
      <c r="B93" s="2034"/>
      <c r="C93" s="2034"/>
      <c r="D93" s="2034"/>
      <c r="E93" s="2034"/>
      <c r="F93" s="2034"/>
      <c r="G93" s="2034"/>
      <c r="H93" s="2034"/>
      <c r="I93" s="2034"/>
      <c r="J93" s="2034"/>
      <c r="K93" s="2034"/>
      <c r="L93" s="2034"/>
      <c r="M93" s="2034"/>
      <c r="N93" s="2034"/>
      <c r="O93" s="2034"/>
      <c r="P93" s="2034"/>
      <c r="Q93" s="2034"/>
      <c r="R93" s="2034"/>
      <c r="S93" s="2034"/>
      <c r="T93" s="2034"/>
      <c r="U93" s="2034"/>
      <c r="V93" s="2034"/>
      <c r="W93" s="2034"/>
      <c r="X93" s="1558"/>
      <c r="Y93" s="2034"/>
      <c r="Z93" s="2034"/>
      <c r="AA93" s="2034"/>
      <c r="AB93" s="2034"/>
      <c r="AC93" s="2034"/>
      <c r="AD93" s="1558"/>
      <c r="AE93" s="2034"/>
      <c r="AF93" s="2034"/>
      <c r="AG93" s="2034"/>
      <c r="AH93" s="2034"/>
      <c r="AI93" s="2034"/>
      <c r="AJ93" s="2034"/>
      <c r="AK93" s="2034"/>
      <c r="AL93" s="2034"/>
      <c r="AM93" s="2034"/>
      <c r="AN93" s="2034"/>
      <c r="AO93" s="2034"/>
      <c r="AP93" s="2034"/>
      <c r="AQ93" s="2034"/>
      <c r="AR93" s="2034"/>
      <c r="AS93" s="2034"/>
      <c r="AT93" s="2034"/>
      <c r="AU93" s="2034"/>
      <c r="AV93" s="2034"/>
      <c r="AW93" s="2034"/>
      <c r="AX93" s="2034"/>
      <c r="AY93" s="2034"/>
      <c r="AZ93" s="2034"/>
      <c r="BA93" s="2034"/>
      <c r="BB93" s="2034"/>
      <c r="BC93" s="2034"/>
      <c r="BD93" s="2034"/>
      <c r="BE93" s="2034"/>
      <c r="BF93" s="2034"/>
      <c r="BG93" s="2034"/>
    </row>
    <row r="94" spans="1:59" ht="15">
      <c r="A94" s="2034"/>
      <c r="B94" s="2034"/>
      <c r="C94" s="2034"/>
      <c r="D94" s="2034"/>
      <c r="E94" s="2034"/>
      <c r="F94" s="2034"/>
      <c r="G94" s="2034"/>
      <c r="H94" s="2034"/>
      <c r="I94" s="2034"/>
      <c r="J94" s="2034"/>
      <c r="K94" s="2034"/>
      <c r="L94" s="2034"/>
      <c r="M94" s="2034"/>
      <c r="N94" s="2034"/>
      <c r="O94" s="2034"/>
      <c r="P94" s="2034"/>
      <c r="Q94" s="2034"/>
      <c r="R94" s="2034"/>
      <c r="S94" s="2034"/>
      <c r="T94" s="2034"/>
      <c r="U94" s="2034"/>
      <c r="V94" s="2034"/>
      <c r="W94" s="2034"/>
      <c r="X94" s="1558"/>
      <c r="Y94" s="2034"/>
      <c r="Z94" s="2034"/>
      <c r="AA94" s="2034"/>
      <c r="AB94" s="2034"/>
      <c r="AC94" s="2034"/>
      <c r="AD94" s="1558"/>
      <c r="AE94" s="2034"/>
      <c r="AF94" s="2034"/>
      <c r="AG94" s="2034"/>
      <c r="AH94" s="2034"/>
      <c r="AI94" s="2034"/>
      <c r="AJ94" s="2034"/>
      <c r="AK94" s="2034"/>
      <c r="AL94" s="2034"/>
      <c r="AM94" s="2034"/>
      <c r="AN94" s="2034"/>
      <c r="AO94" s="2034"/>
      <c r="AP94" s="2034"/>
      <c r="AQ94" s="2034"/>
      <c r="AR94" s="2034"/>
      <c r="AS94" s="2034"/>
      <c r="AT94" s="2034"/>
      <c r="AU94" s="2034"/>
      <c r="AV94" s="2034"/>
      <c r="AW94" s="2034"/>
      <c r="AX94" s="2034"/>
      <c r="AY94" s="2034"/>
      <c r="AZ94" s="2034"/>
      <c r="BA94" s="2034"/>
      <c r="BB94" s="2034"/>
      <c r="BC94" s="2034"/>
      <c r="BD94" s="2034"/>
      <c r="BE94" s="2034"/>
      <c r="BF94" s="2034"/>
      <c r="BG94" s="2034"/>
    </row>
    <row r="95" spans="1:59" ht="15">
      <c r="A95" s="2034"/>
      <c r="B95" s="2034"/>
      <c r="C95" s="2034"/>
      <c r="D95" s="2034"/>
      <c r="E95" s="2034"/>
      <c r="F95" s="2034"/>
      <c r="G95" s="2034"/>
      <c r="H95" s="2034"/>
      <c r="I95" s="2034"/>
      <c r="J95" s="2034"/>
      <c r="K95" s="2034"/>
      <c r="L95" s="2034"/>
      <c r="M95" s="2034"/>
      <c r="N95" s="2034"/>
      <c r="O95" s="2034"/>
      <c r="P95" s="2034"/>
      <c r="Q95" s="2034"/>
      <c r="R95" s="2034"/>
      <c r="S95" s="2034"/>
      <c r="T95" s="2034"/>
      <c r="U95" s="2034"/>
      <c r="V95" s="2034"/>
      <c r="W95" s="2034"/>
      <c r="X95" s="1558"/>
      <c r="Y95" s="2034"/>
      <c r="Z95" s="2034"/>
      <c r="AA95" s="2034"/>
      <c r="AB95" s="2034"/>
      <c r="AC95" s="2034"/>
      <c r="AD95" s="1558"/>
      <c r="AE95" s="2034"/>
      <c r="AF95" s="2034"/>
      <c r="AG95" s="2034"/>
      <c r="AH95" s="2034"/>
      <c r="AI95" s="2034"/>
      <c r="AJ95" s="2034"/>
      <c r="AK95" s="2034"/>
      <c r="AL95" s="2034"/>
      <c r="AM95" s="2034"/>
      <c r="AN95" s="2034"/>
      <c r="AO95" s="2034"/>
      <c r="AP95" s="2034"/>
      <c r="AQ95" s="2034"/>
      <c r="AR95" s="2034"/>
      <c r="AS95" s="2034"/>
      <c r="AT95" s="2034"/>
      <c r="AU95" s="2034"/>
      <c r="AV95" s="2034"/>
      <c r="AW95" s="2034"/>
      <c r="AX95" s="2034"/>
      <c r="AY95" s="2034"/>
      <c r="AZ95" s="2034"/>
      <c r="BA95" s="2034"/>
      <c r="BB95" s="2034"/>
      <c r="BC95" s="2034"/>
      <c r="BD95" s="2034"/>
      <c r="BE95" s="2034"/>
      <c r="BF95" s="2034"/>
      <c r="BG95" s="2034"/>
    </row>
    <row r="96" spans="1:59" ht="15">
      <c r="A96" s="2034"/>
      <c r="B96" s="2034"/>
      <c r="C96" s="2034"/>
      <c r="D96" s="2034"/>
      <c r="E96" s="2034"/>
      <c r="F96" s="2034"/>
      <c r="G96" s="2034"/>
      <c r="H96" s="2034"/>
      <c r="I96" s="2034"/>
      <c r="J96" s="2034"/>
      <c r="K96" s="2034"/>
      <c r="L96" s="2034"/>
      <c r="M96" s="2034"/>
      <c r="N96" s="2034"/>
      <c r="O96" s="2034"/>
      <c r="P96" s="2034"/>
      <c r="Q96" s="2034"/>
      <c r="R96" s="2034"/>
      <c r="S96" s="2034"/>
      <c r="T96" s="2034"/>
      <c r="U96" s="2034"/>
      <c r="V96" s="2034"/>
      <c r="W96" s="2034"/>
      <c r="X96" s="1558"/>
      <c r="Y96" s="2034"/>
      <c r="Z96" s="2034"/>
      <c r="AA96" s="2034"/>
      <c r="AB96" s="2034"/>
      <c r="AC96" s="2034"/>
      <c r="AD96" s="1558"/>
      <c r="AE96" s="2034"/>
      <c r="AF96" s="2034"/>
      <c r="AG96" s="2034"/>
      <c r="AH96" s="2034"/>
      <c r="AI96" s="2034"/>
      <c r="AJ96" s="2034"/>
      <c r="AK96" s="2034"/>
      <c r="AL96" s="2034"/>
      <c r="AM96" s="2034"/>
      <c r="AN96" s="2034"/>
      <c r="AO96" s="2034"/>
      <c r="AP96" s="2034"/>
      <c r="AQ96" s="2034"/>
      <c r="AR96" s="2034"/>
      <c r="AS96" s="2034"/>
      <c r="AT96" s="2034"/>
      <c r="AU96" s="2034"/>
      <c r="AV96" s="2034"/>
      <c r="AW96" s="2034"/>
      <c r="AX96" s="2034"/>
      <c r="AY96" s="2034"/>
      <c r="AZ96" s="2034"/>
      <c r="BA96" s="2034"/>
      <c r="BB96" s="2034"/>
      <c r="BC96" s="2034"/>
      <c r="BD96" s="2034"/>
      <c r="BE96" s="2034"/>
      <c r="BF96" s="2034"/>
      <c r="BG96" s="2034"/>
    </row>
    <row r="97" spans="1:59" ht="15">
      <c r="A97" s="2034"/>
      <c r="B97" s="2034"/>
      <c r="C97" s="2034"/>
      <c r="D97" s="2034"/>
      <c r="E97" s="2034"/>
      <c r="F97" s="2034"/>
      <c r="G97" s="2034"/>
      <c r="H97" s="2034"/>
      <c r="I97" s="2034"/>
      <c r="J97" s="2034"/>
      <c r="K97" s="2034"/>
      <c r="L97" s="2034"/>
      <c r="M97" s="2034"/>
      <c r="N97" s="2034"/>
      <c r="O97" s="2034"/>
      <c r="P97" s="2034"/>
      <c r="Q97" s="2034"/>
      <c r="R97" s="2034"/>
      <c r="S97" s="2034"/>
      <c r="T97" s="2034"/>
      <c r="U97" s="2034"/>
      <c r="V97" s="2034"/>
      <c r="W97" s="2034"/>
      <c r="X97" s="1558"/>
      <c r="Y97" s="2034"/>
      <c r="Z97" s="2034"/>
      <c r="AA97" s="2034"/>
      <c r="AB97" s="2034"/>
      <c r="AC97" s="2034"/>
      <c r="AD97" s="1558"/>
      <c r="AE97" s="2034"/>
      <c r="AF97" s="2034"/>
      <c r="AG97" s="2034"/>
      <c r="AH97" s="2034"/>
      <c r="AI97" s="2034"/>
      <c r="AJ97" s="2034"/>
      <c r="AK97" s="2034"/>
      <c r="AL97" s="2034"/>
      <c r="AM97" s="2034"/>
      <c r="AN97" s="2034"/>
      <c r="AO97" s="2034"/>
      <c r="AP97" s="2034"/>
      <c r="AQ97" s="2034"/>
      <c r="AR97" s="2034"/>
      <c r="AS97" s="2034"/>
      <c r="AT97" s="2034"/>
      <c r="AU97" s="2034"/>
      <c r="AV97" s="2034"/>
      <c r="AW97" s="2034"/>
      <c r="AX97" s="2034"/>
      <c r="AY97" s="2034"/>
      <c r="AZ97" s="2034"/>
      <c r="BA97" s="2034"/>
      <c r="BB97" s="2034"/>
      <c r="BC97" s="2034"/>
      <c r="BD97" s="2034"/>
      <c r="BE97" s="2034"/>
      <c r="BF97" s="2034"/>
      <c r="BG97" s="2034"/>
    </row>
    <row r="98" spans="1:59" ht="15">
      <c r="A98" s="2034"/>
      <c r="B98" s="2034"/>
      <c r="C98" s="2034"/>
      <c r="D98" s="2034"/>
      <c r="E98" s="2034"/>
      <c r="F98" s="2034"/>
      <c r="G98" s="2034"/>
      <c r="H98" s="2034"/>
      <c r="I98" s="2034"/>
      <c r="J98" s="2034"/>
      <c r="K98" s="2034"/>
      <c r="L98" s="2034"/>
      <c r="M98" s="2034"/>
      <c r="N98" s="2034"/>
      <c r="O98" s="2034"/>
      <c r="P98" s="2034"/>
      <c r="Q98" s="2034"/>
      <c r="R98" s="2034"/>
      <c r="S98" s="2034"/>
      <c r="T98" s="2034"/>
      <c r="U98" s="2034"/>
      <c r="V98" s="2034"/>
      <c r="W98" s="2034"/>
      <c r="X98" s="1558"/>
      <c r="Y98" s="2034"/>
      <c r="Z98" s="2034"/>
      <c r="AA98" s="2034"/>
      <c r="AB98" s="2034"/>
      <c r="AC98" s="2034"/>
      <c r="AD98" s="1558"/>
      <c r="AE98" s="2034"/>
      <c r="AF98" s="2034"/>
      <c r="AG98" s="2034"/>
      <c r="AH98" s="2034"/>
      <c r="AI98" s="2034"/>
      <c r="AJ98" s="2034"/>
      <c r="AK98" s="2034"/>
      <c r="AL98" s="2034"/>
      <c r="AM98" s="2034"/>
      <c r="AN98" s="2034"/>
      <c r="AO98" s="2034"/>
      <c r="AP98" s="2034"/>
      <c r="AQ98" s="2034"/>
      <c r="AR98" s="2034"/>
      <c r="AS98" s="2034"/>
      <c r="AT98" s="2034"/>
      <c r="AU98" s="2034"/>
      <c r="AV98" s="2034"/>
      <c r="AW98" s="2034"/>
      <c r="AX98" s="2034"/>
      <c r="AY98" s="2034"/>
      <c r="AZ98" s="2034"/>
      <c r="BA98" s="2034"/>
      <c r="BB98" s="2034"/>
      <c r="BC98" s="2034"/>
      <c r="BD98" s="2034"/>
      <c r="BE98" s="2034"/>
      <c r="BF98" s="2034"/>
      <c r="BG98" s="2034"/>
    </row>
    <row r="99" spans="1:59" ht="15">
      <c r="A99" s="2034"/>
      <c r="B99" s="2034"/>
      <c r="C99" s="2034"/>
      <c r="D99" s="2034"/>
      <c r="E99" s="2034"/>
      <c r="F99" s="2034"/>
      <c r="G99" s="2034"/>
      <c r="H99" s="2034"/>
      <c r="I99" s="2034"/>
      <c r="J99" s="2034"/>
      <c r="K99" s="2034"/>
      <c r="L99" s="2034"/>
      <c r="M99" s="2034"/>
      <c r="N99" s="2034"/>
      <c r="O99" s="2034"/>
      <c r="P99" s="2034"/>
      <c r="Q99" s="2034"/>
      <c r="R99" s="2034"/>
      <c r="S99" s="2034"/>
      <c r="T99" s="2034"/>
      <c r="U99" s="2034"/>
      <c r="V99" s="2034"/>
      <c r="W99" s="2034"/>
      <c r="X99" s="1558"/>
      <c r="Y99" s="2034"/>
      <c r="Z99" s="2034"/>
      <c r="AA99" s="2034"/>
      <c r="AB99" s="2034"/>
      <c r="AC99" s="2034"/>
      <c r="AD99" s="1558"/>
      <c r="AE99" s="2034"/>
      <c r="AF99" s="2034"/>
      <c r="AG99" s="2034"/>
      <c r="AH99" s="2034"/>
      <c r="AI99" s="2034"/>
      <c r="AJ99" s="2034"/>
      <c r="AK99" s="2034"/>
      <c r="AL99" s="2034"/>
      <c r="AM99" s="2034"/>
      <c r="AN99" s="2034"/>
      <c r="AO99" s="2034"/>
      <c r="AP99" s="2034"/>
      <c r="AQ99" s="2034"/>
      <c r="AR99" s="2034"/>
      <c r="AS99" s="2034"/>
      <c r="AT99" s="2034"/>
      <c r="AU99" s="2034"/>
      <c r="AV99" s="2034"/>
      <c r="AW99" s="2034"/>
      <c r="AX99" s="2034"/>
      <c r="AY99" s="2034"/>
      <c r="AZ99" s="2034"/>
      <c r="BA99" s="2034"/>
      <c r="BB99" s="2034"/>
      <c r="BC99" s="2034"/>
      <c r="BD99" s="2034"/>
      <c r="BE99" s="2034"/>
      <c r="BF99" s="2034"/>
      <c r="BG99" s="2034"/>
    </row>
    <row r="100" spans="1:59" ht="15">
      <c r="A100" s="2034"/>
      <c r="B100" s="2034"/>
      <c r="C100" s="2034"/>
      <c r="D100" s="2034"/>
      <c r="E100" s="2034"/>
      <c r="F100" s="2034"/>
      <c r="G100" s="2034"/>
      <c r="H100" s="2034"/>
      <c r="I100" s="2034"/>
      <c r="J100" s="2034"/>
      <c r="K100" s="2034"/>
      <c r="L100" s="2034"/>
      <c r="M100" s="2034"/>
      <c r="N100" s="2034"/>
      <c r="O100" s="2034"/>
      <c r="P100" s="2034"/>
      <c r="Q100" s="2034"/>
      <c r="R100" s="2034"/>
      <c r="S100" s="2034"/>
      <c r="T100" s="2034"/>
      <c r="U100" s="2034"/>
      <c r="V100" s="2034"/>
      <c r="W100" s="2034"/>
      <c r="X100" s="1558"/>
      <c r="Y100" s="2034"/>
      <c r="Z100" s="2034"/>
      <c r="AA100" s="2034"/>
      <c r="AB100" s="2034"/>
      <c r="AC100" s="2034"/>
      <c r="AD100" s="1558"/>
      <c r="AE100" s="2034"/>
      <c r="AF100" s="2034"/>
      <c r="AG100" s="2034"/>
      <c r="AH100" s="2034"/>
      <c r="AI100" s="2034"/>
      <c r="AJ100" s="2034"/>
      <c r="AK100" s="2034"/>
      <c r="AL100" s="2034"/>
      <c r="AM100" s="2034"/>
      <c r="AN100" s="2034"/>
      <c r="AO100" s="2034"/>
      <c r="AP100" s="2034"/>
      <c r="AQ100" s="2034"/>
      <c r="AR100" s="2034"/>
      <c r="AS100" s="2034"/>
      <c r="AT100" s="2034"/>
      <c r="AU100" s="2034"/>
      <c r="AV100" s="2034"/>
      <c r="AW100" s="2034"/>
      <c r="AX100" s="2034"/>
      <c r="AY100" s="2034"/>
      <c r="AZ100" s="2034"/>
      <c r="BA100" s="2034"/>
      <c r="BB100" s="2034"/>
      <c r="BC100" s="2034"/>
      <c r="BD100" s="2034"/>
      <c r="BE100" s="2034"/>
      <c r="BF100" s="2034"/>
      <c r="BG100" s="2034"/>
    </row>
    <row r="101" spans="1:59" ht="15">
      <c r="A101" s="2034"/>
      <c r="B101" s="2034"/>
      <c r="C101" s="2034"/>
      <c r="D101" s="2034"/>
      <c r="E101" s="2034"/>
      <c r="F101" s="2034"/>
      <c r="G101" s="2034"/>
      <c r="H101" s="2034"/>
      <c r="I101" s="2034"/>
      <c r="J101" s="2034"/>
      <c r="K101" s="2034"/>
      <c r="L101" s="2034"/>
      <c r="M101" s="2034"/>
      <c r="N101" s="2034"/>
      <c r="O101" s="2034"/>
      <c r="P101" s="2034"/>
      <c r="Q101" s="2034"/>
      <c r="R101" s="2034"/>
      <c r="S101" s="2034"/>
      <c r="T101" s="2034"/>
      <c r="U101" s="2034"/>
      <c r="V101" s="2034"/>
      <c r="W101" s="2034"/>
      <c r="X101" s="1558"/>
      <c r="Y101" s="2034"/>
      <c r="Z101" s="2034"/>
      <c r="AA101" s="2034"/>
      <c r="AB101" s="2034"/>
      <c r="AC101" s="2034"/>
      <c r="AD101" s="1558"/>
      <c r="AE101" s="2034"/>
      <c r="AF101" s="2034"/>
      <c r="AG101" s="2034"/>
      <c r="AH101" s="2034"/>
      <c r="AI101" s="2034"/>
      <c r="AJ101" s="2034"/>
      <c r="AK101" s="2034"/>
      <c r="AL101" s="2034"/>
      <c r="AM101" s="2034"/>
      <c r="AN101" s="2034"/>
      <c r="AO101" s="2034"/>
      <c r="AP101" s="2034"/>
      <c r="AQ101" s="2034"/>
      <c r="AR101" s="2034"/>
      <c r="AS101" s="2034"/>
      <c r="AT101" s="2034"/>
      <c r="AU101" s="2034"/>
      <c r="AV101" s="2034"/>
      <c r="AW101" s="2034"/>
      <c r="AX101" s="2034"/>
      <c r="AY101" s="2034"/>
      <c r="AZ101" s="2034"/>
      <c r="BA101" s="2034"/>
      <c r="BB101" s="2034"/>
      <c r="BC101" s="2034"/>
      <c r="BD101" s="2034"/>
      <c r="BE101" s="2034"/>
      <c r="BF101" s="2034"/>
      <c r="BG101" s="2034"/>
    </row>
    <row r="102" spans="1:59" ht="15">
      <c r="A102" s="2034"/>
      <c r="B102" s="2034"/>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1558"/>
      <c r="Y102" s="2034"/>
      <c r="Z102" s="2034"/>
      <c r="AA102" s="2034"/>
      <c r="AB102" s="2034"/>
      <c r="AC102" s="2034"/>
      <c r="AD102" s="1558"/>
      <c r="AE102" s="2034"/>
      <c r="AF102" s="2034"/>
      <c r="AG102" s="2034"/>
      <c r="AH102" s="2034"/>
      <c r="AI102" s="2034"/>
      <c r="AJ102" s="2034"/>
      <c r="AK102" s="2034"/>
      <c r="AL102" s="2034"/>
      <c r="AM102" s="2034"/>
      <c r="AN102" s="2034"/>
      <c r="AO102" s="2034"/>
      <c r="AP102" s="2034"/>
      <c r="AQ102" s="2034"/>
      <c r="AR102" s="2034"/>
      <c r="AS102" s="2034"/>
      <c r="AT102" s="2034"/>
      <c r="AU102" s="2034"/>
      <c r="AV102" s="2034"/>
      <c r="AW102" s="2034"/>
      <c r="AX102" s="2034"/>
      <c r="AY102" s="2034"/>
      <c r="AZ102" s="2034"/>
      <c r="BA102" s="2034"/>
      <c r="BB102" s="2034"/>
      <c r="BC102" s="2034"/>
      <c r="BD102" s="2034"/>
      <c r="BE102" s="2034"/>
      <c r="BF102" s="2034"/>
      <c r="BG102" s="2034"/>
    </row>
    <row r="103" spans="1:59" ht="15">
      <c r="A103" s="2034"/>
      <c r="B103" s="2034"/>
      <c r="C103" s="2034"/>
      <c r="D103" s="2034"/>
      <c r="E103" s="2034"/>
      <c r="F103" s="2034"/>
      <c r="G103" s="2034"/>
      <c r="H103" s="2034"/>
      <c r="I103" s="2034"/>
      <c r="J103" s="2034"/>
      <c r="K103" s="2034"/>
      <c r="L103" s="2034"/>
      <c r="M103" s="2034"/>
      <c r="N103" s="2034"/>
      <c r="O103" s="2034"/>
      <c r="P103" s="2034"/>
      <c r="Q103" s="2034"/>
      <c r="R103" s="2034"/>
      <c r="S103" s="2034"/>
      <c r="T103" s="2034"/>
      <c r="U103" s="2034"/>
      <c r="V103" s="2034"/>
      <c r="W103" s="2034"/>
      <c r="X103" s="1558"/>
      <c r="Y103" s="2034"/>
      <c r="Z103" s="2034"/>
      <c r="AA103" s="2034"/>
      <c r="AB103" s="2034"/>
      <c r="AC103" s="2034"/>
      <c r="AD103" s="1558"/>
      <c r="AE103" s="2034"/>
      <c r="AF103" s="2034"/>
      <c r="AG103" s="2034"/>
      <c r="AH103" s="2034"/>
      <c r="AI103" s="2034"/>
      <c r="AJ103" s="2034"/>
      <c r="AK103" s="2034"/>
      <c r="AL103" s="2034"/>
      <c r="AM103" s="2034"/>
      <c r="AN103" s="2034"/>
      <c r="AO103" s="2034"/>
      <c r="AP103" s="2034"/>
      <c r="AQ103" s="2034"/>
      <c r="AR103" s="2034"/>
      <c r="AS103" s="2034"/>
      <c r="AT103" s="2034"/>
      <c r="AU103" s="2034"/>
      <c r="AV103" s="2034"/>
      <c r="AW103" s="2034"/>
      <c r="AX103" s="2034"/>
      <c r="AY103" s="2034"/>
      <c r="AZ103" s="2034"/>
      <c r="BA103" s="2034"/>
      <c r="BB103" s="2034"/>
      <c r="BC103" s="2034"/>
      <c r="BD103" s="2034"/>
      <c r="BE103" s="2034"/>
      <c r="BF103" s="2034"/>
      <c r="BG103" s="2034"/>
    </row>
    <row r="104" spans="1:59" ht="15">
      <c r="A104" s="2034"/>
      <c r="B104" s="2034"/>
      <c r="C104" s="2034"/>
      <c r="D104" s="2034"/>
      <c r="E104" s="2034"/>
      <c r="F104" s="2034"/>
      <c r="G104" s="2034"/>
      <c r="H104" s="2034"/>
      <c r="I104" s="2034"/>
      <c r="J104" s="2034"/>
      <c r="K104" s="2034"/>
      <c r="L104" s="2034"/>
      <c r="M104" s="2034"/>
      <c r="N104" s="2034"/>
      <c r="O104" s="2034"/>
      <c r="P104" s="2034"/>
      <c r="Q104" s="2034"/>
      <c r="R104" s="2034"/>
      <c r="S104" s="2034"/>
      <c r="T104" s="2034"/>
      <c r="U104" s="2034"/>
      <c r="V104" s="2034"/>
      <c r="W104" s="2034"/>
      <c r="X104" s="1558"/>
      <c r="Y104" s="2034"/>
      <c r="Z104" s="2034"/>
      <c r="AA104" s="2034"/>
      <c r="AB104" s="2034"/>
      <c r="AC104" s="2034"/>
      <c r="AD104" s="1558"/>
      <c r="AE104" s="2034"/>
      <c r="AF104" s="2034"/>
      <c r="AG104" s="2034"/>
      <c r="AH104" s="2034"/>
      <c r="AI104" s="2034"/>
      <c r="AJ104" s="2034"/>
      <c r="AK104" s="2034"/>
      <c r="AL104" s="2034"/>
      <c r="AM104" s="2034"/>
      <c r="AN104" s="2034"/>
      <c r="AO104" s="2034"/>
      <c r="AP104" s="2034"/>
      <c r="AQ104" s="2034"/>
      <c r="AR104" s="2034"/>
      <c r="AS104" s="2034"/>
      <c r="AT104" s="2034"/>
      <c r="AU104" s="2034"/>
      <c r="AV104" s="2034"/>
      <c r="AW104" s="2034"/>
      <c r="AX104" s="2034"/>
      <c r="AY104" s="2034"/>
      <c r="AZ104" s="2034"/>
      <c r="BA104" s="2034"/>
      <c r="BB104" s="2034"/>
      <c r="BC104" s="2034"/>
      <c r="BD104" s="2034"/>
      <c r="BE104" s="2034"/>
      <c r="BF104" s="2034"/>
      <c r="BG104" s="2034"/>
    </row>
    <row r="105" spans="1:59" ht="15">
      <c r="A105" s="2034"/>
      <c r="B105" s="2034"/>
      <c r="C105" s="2034"/>
      <c r="D105" s="2034"/>
      <c r="E105" s="2034"/>
      <c r="F105" s="2034"/>
      <c r="G105" s="2034"/>
      <c r="H105" s="2034"/>
      <c r="I105" s="2034"/>
      <c r="J105" s="2034"/>
      <c r="K105" s="2034"/>
      <c r="L105" s="2034"/>
      <c r="M105" s="2034"/>
      <c r="N105" s="2034"/>
      <c r="O105" s="2034"/>
      <c r="P105" s="2034"/>
      <c r="Q105" s="2034"/>
      <c r="R105" s="2034"/>
      <c r="S105" s="2034"/>
      <c r="T105" s="2034"/>
      <c r="U105" s="2034"/>
      <c r="V105" s="2034"/>
      <c r="W105" s="2034"/>
      <c r="X105" s="1558"/>
      <c r="Y105" s="2034"/>
      <c r="Z105" s="2034"/>
      <c r="AA105" s="2034"/>
      <c r="AB105" s="2034"/>
      <c r="AC105" s="2034"/>
      <c r="AD105" s="1558"/>
      <c r="AE105" s="2034"/>
      <c r="AF105" s="2034"/>
      <c r="AG105" s="2034"/>
      <c r="AH105" s="2034"/>
      <c r="AI105" s="2034"/>
      <c r="AJ105" s="2034"/>
      <c r="AK105" s="2034"/>
      <c r="AL105" s="2034"/>
      <c r="AM105" s="2034"/>
      <c r="AN105" s="2034"/>
      <c r="AO105" s="2034"/>
      <c r="AP105" s="2034"/>
      <c r="AQ105" s="2034"/>
      <c r="AR105" s="2034"/>
      <c r="AS105" s="2034"/>
      <c r="AT105" s="2034"/>
      <c r="AU105" s="2034"/>
      <c r="AV105" s="2034"/>
      <c r="AW105" s="2034"/>
      <c r="AX105" s="2034"/>
      <c r="AY105" s="2034"/>
      <c r="AZ105" s="2034"/>
      <c r="BA105" s="2034"/>
      <c r="BB105" s="2034"/>
      <c r="BC105" s="2034"/>
      <c r="BD105" s="2034"/>
      <c r="BE105" s="2034"/>
      <c r="BF105" s="2034"/>
      <c r="BG105" s="2034"/>
    </row>
    <row r="106" spans="1:59" ht="15">
      <c r="A106" s="2034"/>
      <c r="B106" s="2034"/>
      <c r="C106" s="2034"/>
      <c r="D106" s="2034"/>
      <c r="E106" s="2034"/>
      <c r="F106" s="2034"/>
      <c r="G106" s="2034"/>
      <c r="H106" s="2034"/>
      <c r="I106" s="2034"/>
      <c r="J106" s="2034"/>
      <c r="K106" s="2034"/>
      <c r="L106" s="2034"/>
      <c r="M106" s="2034"/>
      <c r="N106" s="2034"/>
      <c r="O106" s="2034"/>
      <c r="P106" s="2034"/>
      <c r="Q106" s="2034"/>
      <c r="R106" s="2034"/>
      <c r="S106" s="2034"/>
      <c r="T106" s="2034"/>
      <c r="U106" s="2034"/>
      <c r="V106" s="2034"/>
      <c r="W106" s="2034"/>
      <c r="X106" s="1558"/>
      <c r="Y106" s="2034"/>
      <c r="Z106" s="2034"/>
      <c r="AA106" s="2034"/>
      <c r="AB106" s="2034"/>
      <c r="AC106" s="2034"/>
      <c r="AD106" s="1558"/>
      <c r="AE106" s="2034"/>
      <c r="AF106" s="2034"/>
      <c r="AG106" s="2034"/>
      <c r="AH106" s="2034"/>
      <c r="AI106" s="2034"/>
      <c r="AJ106" s="2034"/>
      <c r="AK106" s="2034"/>
      <c r="AL106" s="2034"/>
      <c r="AM106" s="2034"/>
      <c r="AN106" s="2034"/>
      <c r="AO106" s="2034"/>
      <c r="AP106" s="2034"/>
      <c r="AQ106" s="2034"/>
      <c r="AR106" s="2034"/>
      <c r="AS106" s="2034"/>
      <c r="AT106" s="2034"/>
      <c r="AU106" s="2034"/>
      <c r="AV106" s="2034"/>
      <c r="AW106" s="2034"/>
      <c r="AX106" s="2034"/>
      <c r="AY106" s="2034"/>
      <c r="AZ106" s="2034"/>
      <c r="BA106" s="2034"/>
      <c r="BB106" s="2034"/>
      <c r="BC106" s="2034"/>
      <c r="BD106" s="2034"/>
      <c r="BE106" s="2034"/>
      <c r="BF106" s="2034"/>
      <c r="BG106" s="2034"/>
    </row>
    <row r="107" spans="1:59" ht="15">
      <c r="A107" s="2034"/>
      <c r="B107" s="2034"/>
      <c r="C107" s="2034"/>
      <c r="D107" s="2034"/>
      <c r="E107" s="2034"/>
      <c r="F107" s="2034"/>
      <c r="G107" s="2034"/>
      <c r="H107" s="2034"/>
      <c r="I107" s="2034"/>
      <c r="J107" s="2034"/>
      <c r="K107" s="2034"/>
      <c r="L107" s="2034"/>
      <c r="M107" s="2034"/>
      <c r="N107" s="2034"/>
      <c r="O107" s="2034"/>
      <c r="P107" s="2034"/>
      <c r="Q107" s="2034"/>
      <c r="R107" s="2034"/>
      <c r="S107" s="2034"/>
      <c r="T107" s="2034"/>
      <c r="U107" s="2034"/>
      <c r="V107" s="2034"/>
      <c r="W107" s="2034"/>
      <c r="X107" s="1558"/>
      <c r="Y107" s="2034"/>
      <c r="Z107" s="2034"/>
      <c r="AA107" s="2034"/>
      <c r="AB107" s="2034"/>
      <c r="AC107" s="2034"/>
      <c r="AD107" s="1558"/>
      <c r="AE107" s="2034"/>
      <c r="AF107" s="2034"/>
      <c r="AG107" s="2034"/>
      <c r="AH107" s="2034"/>
      <c r="AI107" s="2034"/>
      <c r="AJ107" s="2034"/>
      <c r="AK107" s="2034"/>
      <c r="AL107" s="2034"/>
      <c r="AM107" s="2034"/>
      <c r="AN107" s="2034"/>
      <c r="AO107" s="2034"/>
      <c r="AP107" s="2034"/>
      <c r="AQ107" s="2034"/>
      <c r="AR107" s="2034"/>
      <c r="AS107" s="2034"/>
      <c r="AT107" s="2034"/>
      <c r="AU107" s="2034"/>
      <c r="AV107" s="2034"/>
      <c r="AW107" s="2034"/>
      <c r="AX107" s="2034"/>
      <c r="AY107" s="2034"/>
      <c r="AZ107" s="2034"/>
      <c r="BA107" s="2034"/>
      <c r="BB107" s="2034"/>
      <c r="BC107" s="2034"/>
      <c r="BD107" s="2034"/>
      <c r="BE107" s="2034"/>
      <c r="BF107" s="2034"/>
      <c r="BG107" s="2034"/>
    </row>
    <row r="108" spans="1:59" ht="15">
      <c r="A108" s="2034"/>
      <c r="B108" s="2034"/>
      <c r="C108" s="2034"/>
      <c r="D108" s="2034"/>
      <c r="E108" s="2034"/>
      <c r="F108" s="2034"/>
      <c r="G108" s="2034"/>
      <c r="H108" s="2034"/>
      <c r="I108" s="2034"/>
      <c r="J108" s="2034"/>
      <c r="K108" s="2034"/>
      <c r="L108" s="2034"/>
      <c r="M108" s="2034"/>
      <c r="N108" s="2034"/>
      <c r="O108" s="2034"/>
      <c r="P108" s="2034"/>
      <c r="Q108" s="2034"/>
      <c r="R108" s="2034"/>
      <c r="S108" s="2034"/>
      <c r="T108" s="2034"/>
      <c r="U108" s="2034"/>
      <c r="V108" s="2034"/>
      <c r="W108" s="2034"/>
      <c r="X108" s="1558"/>
      <c r="Y108" s="2034"/>
      <c r="Z108" s="2034"/>
      <c r="AA108" s="2034"/>
      <c r="AB108" s="2034"/>
      <c r="AC108" s="2034"/>
      <c r="AD108" s="1558"/>
      <c r="AE108" s="2034"/>
      <c r="AF108" s="2034"/>
      <c r="AG108" s="2034"/>
      <c r="AH108" s="2034"/>
      <c r="AI108" s="2034"/>
      <c r="AJ108" s="2034"/>
      <c r="AK108" s="2034"/>
      <c r="AL108" s="2034"/>
      <c r="AM108" s="2034"/>
      <c r="AN108" s="2034"/>
      <c r="AO108" s="2034"/>
      <c r="AP108" s="2034"/>
      <c r="AQ108" s="2034"/>
      <c r="AR108" s="2034"/>
      <c r="AS108" s="2034"/>
      <c r="AT108" s="2034"/>
      <c r="AU108" s="2034"/>
      <c r="AV108" s="2034"/>
      <c r="AW108" s="2034"/>
      <c r="AX108" s="2034"/>
      <c r="AY108" s="2034"/>
      <c r="AZ108" s="2034"/>
      <c r="BA108" s="2034"/>
      <c r="BB108" s="2034"/>
      <c r="BC108" s="2034"/>
      <c r="BD108" s="2034"/>
      <c r="BE108" s="2034"/>
      <c r="BF108" s="2034"/>
      <c r="BG108" s="2034"/>
    </row>
    <row r="109" spans="1:59" ht="15">
      <c r="A109" s="2034"/>
      <c r="B109" s="2034"/>
      <c r="C109" s="2034"/>
      <c r="D109" s="2034"/>
      <c r="E109" s="2034"/>
      <c r="F109" s="2034"/>
      <c r="G109" s="2034"/>
      <c r="H109" s="2034"/>
      <c r="I109" s="2034"/>
      <c r="J109" s="2034"/>
      <c r="K109" s="2034"/>
      <c r="L109" s="2034"/>
      <c r="M109" s="2034"/>
      <c r="N109" s="2034"/>
      <c r="O109" s="2034"/>
      <c r="P109" s="2034"/>
      <c r="Q109" s="2034"/>
      <c r="R109" s="2034"/>
      <c r="S109" s="2034"/>
      <c r="T109" s="2034"/>
      <c r="U109" s="2034"/>
      <c r="V109" s="2034"/>
      <c r="W109" s="2034"/>
      <c r="X109" s="1558"/>
      <c r="Y109" s="2034"/>
      <c r="Z109" s="2034"/>
      <c r="AA109" s="2034"/>
      <c r="AB109" s="2034"/>
      <c r="AC109" s="2034"/>
      <c r="AD109" s="1558"/>
      <c r="AE109" s="2034"/>
      <c r="AF109" s="2034"/>
      <c r="AG109" s="2034"/>
      <c r="AH109" s="2034"/>
      <c r="AI109" s="2034"/>
      <c r="AJ109" s="2034"/>
      <c r="AK109" s="2034"/>
      <c r="AL109" s="2034"/>
      <c r="AM109" s="2034"/>
      <c r="AN109" s="2034"/>
      <c r="AO109" s="2034"/>
      <c r="AP109" s="2034"/>
      <c r="AQ109" s="2034"/>
      <c r="AR109" s="2034"/>
      <c r="AS109" s="2034"/>
      <c r="AT109" s="2034"/>
      <c r="AU109" s="2034"/>
      <c r="AV109" s="2034"/>
      <c r="AW109" s="2034"/>
      <c r="AX109" s="2034"/>
      <c r="AY109" s="2034"/>
      <c r="AZ109" s="2034"/>
      <c r="BA109" s="2034"/>
      <c r="BB109" s="2034"/>
      <c r="BC109" s="2034"/>
      <c r="BD109" s="2034"/>
      <c r="BE109" s="2034"/>
      <c r="BF109" s="2034"/>
      <c r="BG109" s="2034"/>
    </row>
    <row r="110" spans="1:59" ht="15">
      <c r="A110" s="2034"/>
      <c r="B110" s="2034"/>
      <c r="C110" s="2034"/>
      <c r="D110" s="2034"/>
      <c r="E110" s="2034"/>
      <c r="F110" s="2034"/>
      <c r="G110" s="2034"/>
      <c r="H110" s="2034"/>
      <c r="I110" s="2034"/>
      <c r="J110" s="2034"/>
      <c r="K110" s="2034"/>
      <c r="L110" s="2034"/>
      <c r="M110" s="2034"/>
      <c r="N110" s="2034"/>
      <c r="O110" s="2034"/>
      <c r="P110" s="2034"/>
      <c r="Q110" s="2034"/>
      <c r="R110" s="2034"/>
      <c r="S110" s="2034"/>
      <c r="T110" s="2034"/>
      <c r="U110" s="2034"/>
      <c r="V110" s="2034"/>
      <c r="W110" s="2034"/>
      <c r="X110" s="1558"/>
      <c r="Y110" s="2034"/>
      <c r="Z110" s="2034"/>
      <c r="AA110" s="2034"/>
      <c r="AB110" s="2034"/>
      <c r="AC110" s="2034"/>
      <c r="AD110" s="1558"/>
      <c r="AE110" s="2034"/>
      <c r="AF110" s="2034"/>
      <c r="AG110" s="2034"/>
      <c r="AH110" s="2034"/>
      <c r="AI110" s="2034"/>
      <c r="AJ110" s="2034"/>
      <c r="AK110" s="2034"/>
      <c r="AL110" s="2034"/>
      <c r="AM110" s="2034"/>
      <c r="AN110" s="2034"/>
      <c r="AO110" s="2034"/>
      <c r="AP110" s="2034"/>
      <c r="AQ110" s="2034"/>
      <c r="AR110" s="2034"/>
      <c r="AS110" s="2034"/>
      <c r="AT110" s="2034"/>
      <c r="AU110" s="2034"/>
      <c r="AV110" s="2034"/>
      <c r="AW110" s="2034"/>
      <c r="AX110" s="2034"/>
      <c r="AY110" s="2034"/>
      <c r="AZ110" s="2034"/>
      <c r="BA110" s="2034"/>
      <c r="BB110" s="2034"/>
      <c r="BC110" s="2034"/>
      <c r="BD110" s="2034"/>
      <c r="BE110" s="2034"/>
      <c r="BF110" s="2034"/>
      <c r="BG110" s="2034"/>
    </row>
  </sheetData>
  <mergeCells count="2">
    <mergeCell ref="A66:V66"/>
    <mergeCell ref="A67:T67"/>
  </mergeCells>
  <printOptions horizontalCentered="1"/>
  <pageMargins left="0.6" right="0.5" top="0.75" bottom="0.25" header="0" footer="0.25"/>
  <pageSetup scale="36" firstPageNumber="110" orientation="landscape" useFirstPageNumber="1" r:id="rId1"/>
  <headerFooter scaleWithDoc="0">
    <oddFooter xml:space="preserve">&amp;R&amp;8&amp;P&amp;12
</oddFooter>
  </headerFooter>
  <ignoredErrors>
    <ignoredError sqref="AD43 AD48 V43"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
  <sheetViews>
    <sheetView showGridLines="0" showOutlineSymbols="0" zoomScaleNormal="100" workbookViewId="0"/>
  </sheetViews>
  <sheetFormatPr defaultColWidth="9.6328125" defaultRowHeight="13.2"/>
  <cols>
    <col min="1" max="1" width="57.36328125" style="4" customWidth="1"/>
    <col min="2" max="2" width="3.54296875" style="4" customWidth="1"/>
    <col min="3" max="3" width="14.6328125" style="4" customWidth="1"/>
    <col min="4" max="4" width="4.6328125" style="4" customWidth="1"/>
    <col min="5" max="5" width="13.81640625" style="4" customWidth="1"/>
    <col min="6" max="6" width="4.6328125" style="4" customWidth="1"/>
    <col min="7" max="7" width="13" style="4" customWidth="1"/>
    <col min="8" max="8" width="4.6328125" style="4" customWidth="1"/>
    <col min="9" max="9" width="16.08984375" style="4" customWidth="1"/>
    <col min="10" max="10" width="9.6328125" style="4" customWidth="1"/>
    <col min="11" max="11" width="12.6328125" style="4" customWidth="1"/>
    <col min="12" max="16384" width="9.6328125" style="4"/>
  </cols>
  <sheetData>
    <row r="1" spans="1:11" ht="15">
      <c r="A1" s="1472" t="s">
        <v>1343</v>
      </c>
    </row>
    <row r="3" spans="1:11" ht="14.25" customHeight="1">
      <c r="A3" s="922" t="s">
        <v>850</v>
      </c>
      <c r="B3" s="923"/>
      <c r="C3" s="923"/>
      <c r="D3" s="923"/>
      <c r="E3" s="923" t="s">
        <v>6</v>
      </c>
      <c r="F3" s="923"/>
      <c r="G3" s="923"/>
      <c r="H3" s="923"/>
      <c r="I3" s="923"/>
    </row>
    <row r="4" spans="1:11" ht="14.25" customHeight="1">
      <c r="A4" s="922" t="s">
        <v>851</v>
      </c>
      <c r="B4" s="923"/>
      <c r="C4" s="923"/>
      <c r="D4" s="923"/>
      <c r="E4" s="923"/>
      <c r="F4" s="923"/>
      <c r="G4" s="923"/>
      <c r="H4" s="923"/>
      <c r="I4" s="923" t="s">
        <v>6</v>
      </c>
    </row>
    <row r="5" spans="1:11" ht="14.25" customHeight="1">
      <c r="A5" s="922" t="s">
        <v>2338</v>
      </c>
      <c r="B5" s="923"/>
      <c r="C5" s="923"/>
      <c r="D5" s="923"/>
      <c r="E5" s="923"/>
      <c r="F5" s="923"/>
      <c r="G5" s="922"/>
      <c r="H5" s="923"/>
      <c r="I5" s="878" t="s">
        <v>2471</v>
      </c>
    </row>
    <row r="6" spans="1:11" ht="14.25" customHeight="1">
      <c r="A6" s="924" t="s">
        <v>2450</v>
      </c>
      <c r="B6" s="923"/>
      <c r="C6" s="923"/>
      <c r="D6" s="923"/>
      <c r="E6" s="923"/>
      <c r="F6" s="923"/>
      <c r="G6" s="923"/>
      <c r="H6" s="923"/>
      <c r="I6" s="923"/>
    </row>
    <row r="7" spans="1:11" ht="14.25" customHeight="1">
      <c r="A7" s="922" t="s">
        <v>809</v>
      </c>
      <c r="B7" s="923"/>
      <c r="C7" s="923"/>
      <c r="D7" s="923"/>
      <c r="E7" s="923"/>
      <c r="F7" s="923"/>
      <c r="G7" s="923"/>
      <c r="H7" s="923"/>
      <c r="I7" s="923"/>
    </row>
    <row r="8" spans="1:11" ht="15.75" customHeight="1">
      <c r="A8" s="923"/>
      <c r="B8" s="923"/>
      <c r="C8" s="923"/>
      <c r="D8" s="923"/>
      <c r="E8" s="923"/>
      <c r="F8" s="923"/>
      <c r="G8" s="923"/>
      <c r="H8" s="923"/>
      <c r="I8" s="923"/>
    </row>
    <row r="9" spans="1:11" ht="15.75" customHeight="1">
      <c r="A9" s="923"/>
      <c r="B9" s="923"/>
      <c r="C9" s="922"/>
      <c r="D9" s="922"/>
      <c r="E9" s="922"/>
      <c r="F9" s="922"/>
      <c r="G9" s="922"/>
      <c r="H9" s="923"/>
      <c r="I9" s="923"/>
    </row>
    <row r="10" spans="1:11" ht="15.75" customHeight="1">
      <c r="A10" s="923"/>
      <c r="B10" s="923"/>
      <c r="C10" s="922"/>
      <c r="D10" s="922"/>
      <c r="E10" s="922"/>
      <c r="F10" s="922"/>
      <c r="G10" s="922"/>
      <c r="H10" s="923"/>
      <c r="I10" s="922"/>
    </row>
    <row r="11" spans="1:11" ht="13.8">
      <c r="A11" s="923"/>
      <c r="B11" s="923"/>
      <c r="C11" s="925" t="s">
        <v>852</v>
      </c>
      <c r="D11" s="922"/>
      <c r="E11" s="922"/>
      <c r="F11" s="922"/>
      <c r="G11" s="926" t="s">
        <v>853</v>
      </c>
      <c r="H11" s="927"/>
      <c r="I11" s="926"/>
    </row>
    <row r="12" spans="1:11" ht="13.8">
      <c r="A12" s="925" t="s">
        <v>854</v>
      </c>
      <c r="B12" s="923"/>
      <c r="C12" s="925" t="s">
        <v>855</v>
      </c>
      <c r="D12" s="922"/>
      <c r="E12" s="925" t="s">
        <v>856</v>
      </c>
      <c r="F12" s="922"/>
      <c r="G12" s="928" t="s">
        <v>2440</v>
      </c>
      <c r="H12" s="929"/>
      <c r="I12" s="928" t="s">
        <v>2343</v>
      </c>
    </row>
    <row r="13" spans="1:11" ht="7.5" customHeight="1">
      <c r="A13" s="929"/>
      <c r="B13" s="923"/>
      <c r="C13" s="929"/>
      <c r="D13" s="923"/>
      <c r="E13" s="929"/>
      <c r="F13" s="923"/>
      <c r="G13" s="929"/>
      <c r="H13" s="923"/>
      <c r="I13" s="929"/>
    </row>
    <row r="14" spans="1:11" s="45" customFormat="1" ht="14.1" customHeight="1">
      <c r="A14" s="930" t="s">
        <v>857</v>
      </c>
      <c r="B14" s="931"/>
      <c r="C14" s="932"/>
      <c r="D14" s="931"/>
      <c r="E14" s="933"/>
      <c r="F14" s="934"/>
      <c r="G14" s="935" t="s">
        <v>6</v>
      </c>
      <c r="H14" s="934"/>
      <c r="I14" s="936" t="s">
        <v>6</v>
      </c>
    </row>
    <row r="15" spans="1:11" s="45" customFormat="1" ht="19.5" customHeight="1">
      <c r="A15" s="915"/>
      <c r="B15" s="949" t="s">
        <v>6</v>
      </c>
      <c r="C15" s="937"/>
      <c r="D15" s="821"/>
      <c r="E15" s="938"/>
      <c r="F15" s="939"/>
      <c r="G15" s="921"/>
      <c r="H15" s="939"/>
      <c r="I15" s="940"/>
    </row>
    <row r="16" spans="1:11" ht="14.1" customHeight="1">
      <c r="A16" s="922" t="s">
        <v>858</v>
      </c>
      <c r="B16" s="949" t="s">
        <v>6</v>
      </c>
      <c r="C16" s="941"/>
      <c r="D16" s="942"/>
      <c r="E16" s="941"/>
      <c r="F16" s="942"/>
      <c r="G16" s="941"/>
      <c r="H16" s="942"/>
      <c r="I16" s="941"/>
      <c r="J16" s="122"/>
      <c r="K16" s="122"/>
    </row>
    <row r="17" spans="1:22" ht="14.1" customHeight="1">
      <c r="A17" s="923" t="s">
        <v>2335</v>
      </c>
      <c r="B17" s="949" t="s">
        <v>6</v>
      </c>
      <c r="C17" s="943">
        <v>15950</v>
      </c>
      <c r="D17" s="878"/>
      <c r="E17" s="943">
        <v>162560</v>
      </c>
      <c r="F17" s="878"/>
      <c r="G17" s="944">
        <f>ROUND(SUM(C17:F17),1)</f>
        <v>178510</v>
      </c>
      <c r="H17" s="878"/>
      <c r="I17" s="943">
        <v>230759</v>
      </c>
      <c r="J17" s="122"/>
      <c r="K17" s="122"/>
    </row>
    <row r="18" spans="1:22" ht="14.1" customHeight="1">
      <c r="A18" s="945" t="s">
        <v>2334</v>
      </c>
      <c r="B18" s="949" t="s">
        <v>6</v>
      </c>
      <c r="C18" s="946">
        <v>9086</v>
      </c>
      <c r="D18" s="947"/>
      <c r="E18" s="946">
        <v>2581601</v>
      </c>
      <c r="F18" s="947"/>
      <c r="G18" s="948">
        <f>ROUND(SUM(C18:F18),1)</f>
        <v>2590687</v>
      </c>
      <c r="H18" s="947"/>
      <c r="I18" s="946">
        <v>2227054</v>
      </c>
      <c r="J18" s="122"/>
      <c r="K18" s="122"/>
    </row>
    <row r="19" spans="1:22" ht="14.1" customHeight="1">
      <c r="A19" s="923" t="s">
        <v>1340</v>
      </c>
      <c r="B19" s="949" t="s">
        <v>6</v>
      </c>
      <c r="C19" s="946">
        <v>406</v>
      </c>
      <c r="D19" s="947"/>
      <c r="E19" s="946">
        <v>58362</v>
      </c>
      <c r="F19" s="947"/>
      <c r="G19" s="948">
        <f t="shared" ref="G19:G24" si="0">ROUND(SUM(C19:F19),1)</f>
        <v>58768</v>
      </c>
      <c r="H19" s="947"/>
      <c r="I19" s="948">
        <v>81652</v>
      </c>
      <c r="J19" s="122"/>
      <c r="K19" s="122"/>
    </row>
    <row r="20" spans="1:22" ht="14.1" customHeight="1">
      <c r="A20" s="923" t="s">
        <v>2333</v>
      </c>
      <c r="B20" s="949" t="s">
        <v>6</v>
      </c>
      <c r="C20" s="946">
        <v>1690</v>
      </c>
      <c r="D20" s="947"/>
      <c r="E20" s="950">
        <v>61366</v>
      </c>
      <c r="F20" s="947"/>
      <c r="G20" s="948">
        <f t="shared" si="0"/>
        <v>63056</v>
      </c>
      <c r="H20" s="947"/>
      <c r="I20" s="951">
        <v>93653</v>
      </c>
      <c r="J20" s="122"/>
      <c r="K20" s="122"/>
    </row>
    <row r="21" spans="1:22" ht="14.1" customHeight="1">
      <c r="A21" s="923" t="s">
        <v>859</v>
      </c>
      <c r="B21" s="949" t="s">
        <v>6</v>
      </c>
      <c r="C21" s="950">
        <v>3020</v>
      </c>
      <c r="D21" s="947"/>
      <c r="E21" s="950">
        <v>368407</v>
      </c>
      <c r="F21" s="947"/>
      <c r="G21" s="948">
        <f t="shared" si="0"/>
        <v>371427</v>
      </c>
      <c r="H21" s="947"/>
      <c r="I21" s="952">
        <v>393003</v>
      </c>
      <c r="J21" s="122"/>
      <c r="K21" s="122"/>
    </row>
    <row r="22" spans="1:22" ht="14.1" customHeight="1">
      <c r="A22" s="923" t="s">
        <v>860</v>
      </c>
      <c r="B22" s="949" t="s">
        <v>6</v>
      </c>
      <c r="C22" s="953">
        <v>0</v>
      </c>
      <c r="D22" s="947"/>
      <c r="E22" s="950">
        <v>84089</v>
      </c>
      <c r="F22" s="947"/>
      <c r="G22" s="948">
        <f t="shared" si="0"/>
        <v>84089</v>
      </c>
      <c r="H22" s="947"/>
      <c r="I22" s="952">
        <v>84084</v>
      </c>
      <c r="J22" s="122"/>
      <c r="K22" s="122"/>
    </row>
    <row r="23" spans="1:22" ht="14.1" customHeight="1">
      <c r="A23" s="923" t="s">
        <v>1843</v>
      </c>
      <c r="B23" s="949" t="s">
        <v>6</v>
      </c>
      <c r="C23" s="946">
        <v>645</v>
      </c>
      <c r="D23" s="947"/>
      <c r="E23" s="950">
        <v>643365</v>
      </c>
      <c r="F23" s="947"/>
      <c r="G23" s="948">
        <f t="shared" si="0"/>
        <v>644010</v>
      </c>
      <c r="H23" s="947"/>
      <c r="I23" s="952">
        <v>921711</v>
      </c>
      <c r="J23" s="122"/>
      <c r="K23" s="122"/>
    </row>
    <row r="24" spans="1:22" ht="14.1" customHeight="1">
      <c r="A24" s="923" t="s">
        <v>861</v>
      </c>
      <c r="B24" s="949" t="s">
        <v>6</v>
      </c>
      <c r="C24" s="946">
        <v>7605</v>
      </c>
      <c r="D24" s="947"/>
      <c r="E24" s="950">
        <v>1174047</v>
      </c>
      <c r="F24" s="947"/>
      <c r="G24" s="948">
        <f t="shared" si="0"/>
        <v>1181652</v>
      </c>
      <c r="H24" s="947"/>
      <c r="I24" s="952">
        <v>1189772</v>
      </c>
      <c r="J24" s="122"/>
      <c r="K24" s="122"/>
    </row>
    <row r="25" spans="1:22" ht="6.75" customHeight="1">
      <c r="A25" s="923"/>
      <c r="B25" s="949" t="s">
        <v>6</v>
      </c>
      <c r="C25" s="954"/>
      <c r="D25" s="947"/>
      <c r="E25" s="954"/>
      <c r="F25" s="947"/>
      <c r="G25" s="954" t="s">
        <v>6</v>
      </c>
      <c r="H25" s="947"/>
      <c r="I25" s="954" t="s">
        <v>6</v>
      </c>
      <c r="J25" s="122"/>
      <c r="K25" s="122"/>
    </row>
    <row r="26" spans="1:22" s="153" customFormat="1" ht="14.1" customHeight="1">
      <c r="A26" s="922" t="s">
        <v>1341</v>
      </c>
      <c r="B26" s="949" t="s">
        <v>6</v>
      </c>
      <c r="C26" s="955">
        <f>ROUND(SUM(C17:C24),1)</f>
        <v>38402</v>
      </c>
      <c r="D26" s="956"/>
      <c r="E26" s="955">
        <f>ROUND(SUM(E17:E24),1)</f>
        <v>5133797</v>
      </c>
      <c r="F26" s="956"/>
      <c r="G26" s="955">
        <f>ROUND(SUM(G17:G24),1)</f>
        <v>5172199</v>
      </c>
      <c r="H26" s="956"/>
      <c r="I26" s="955">
        <f>ROUND(SUM(I17:I24),1)</f>
        <v>5221688</v>
      </c>
      <c r="J26" s="957"/>
      <c r="K26" s="957"/>
    </row>
    <row r="27" spans="1:22" ht="13.5" customHeight="1">
      <c r="A27" s="922"/>
      <c r="B27" s="949" t="s">
        <v>6</v>
      </c>
      <c r="C27" s="948"/>
      <c r="D27" s="947"/>
      <c r="E27" s="948"/>
      <c r="F27" s="947"/>
      <c r="G27" s="948"/>
      <c r="H27" s="947"/>
      <c r="I27" s="948"/>
      <c r="J27" s="958"/>
      <c r="K27" s="958"/>
    </row>
    <row r="28" spans="1:22" ht="14.1" customHeight="1">
      <c r="A28" s="922" t="s">
        <v>862</v>
      </c>
      <c r="B28" s="949" t="s">
        <v>6</v>
      </c>
      <c r="C28" s="959">
        <v>0</v>
      </c>
      <c r="D28" s="947"/>
      <c r="E28" s="950">
        <v>115141</v>
      </c>
      <c r="F28" s="947"/>
      <c r="G28" s="948">
        <f>ROUND(SUM(C28:F28),1)</f>
        <v>115141</v>
      </c>
      <c r="H28" s="947"/>
      <c r="I28" s="948">
        <v>122498</v>
      </c>
      <c r="J28" s="122"/>
      <c r="K28" s="122"/>
    </row>
    <row r="29" spans="1:22" ht="14.1" customHeight="1">
      <c r="A29" s="922"/>
      <c r="B29" s="949" t="s">
        <v>6</v>
      </c>
      <c r="C29" s="950"/>
      <c r="D29" s="947"/>
      <c r="E29" s="950"/>
      <c r="F29" s="947"/>
      <c r="G29" s="948" t="s">
        <v>6</v>
      </c>
      <c r="H29" s="947"/>
      <c r="I29" s="948" t="s">
        <v>6</v>
      </c>
      <c r="J29" s="122"/>
      <c r="K29" s="122"/>
    </row>
    <row r="30" spans="1:22" ht="14.1" customHeight="1">
      <c r="A30" s="922" t="s">
        <v>863</v>
      </c>
      <c r="B30" s="949" t="s">
        <v>6</v>
      </c>
      <c r="C30" s="959">
        <v>0</v>
      </c>
      <c r="D30" s="947"/>
      <c r="E30" s="950">
        <v>264845</v>
      </c>
      <c r="F30" s="947"/>
      <c r="G30" s="948">
        <f>ROUND(SUM(C30:F30),1)</f>
        <v>264845</v>
      </c>
      <c r="H30" s="947"/>
      <c r="I30" s="948">
        <v>290290</v>
      </c>
      <c r="J30" s="122"/>
      <c r="K30" s="122"/>
    </row>
    <row r="31" spans="1:22" ht="14.1" customHeight="1">
      <c r="A31" s="922"/>
      <c r="B31" s="949" t="s">
        <v>6</v>
      </c>
      <c r="C31" s="950"/>
      <c r="D31" s="947"/>
      <c r="E31" s="950"/>
      <c r="F31" s="947"/>
      <c r="G31" s="948"/>
      <c r="H31" s="947"/>
      <c r="I31" s="948"/>
      <c r="J31" s="122"/>
      <c r="K31" s="122"/>
    </row>
    <row r="32" spans="1:22" ht="14.1" customHeight="1">
      <c r="A32" s="922" t="s">
        <v>864</v>
      </c>
      <c r="B32" s="949" t="s">
        <v>6</v>
      </c>
      <c r="C32" s="941"/>
      <c r="D32" s="947"/>
      <c r="E32" s="941"/>
      <c r="F32" s="947"/>
      <c r="G32" s="941"/>
      <c r="H32" s="947"/>
      <c r="I32" s="941"/>
      <c r="J32" s="958"/>
      <c r="K32" s="958"/>
      <c r="L32" s="960"/>
      <c r="M32" s="960"/>
      <c r="N32" s="960"/>
      <c r="O32" s="960"/>
      <c r="P32" s="960"/>
      <c r="Q32" s="960"/>
      <c r="R32" s="960"/>
      <c r="S32" s="960"/>
      <c r="T32" s="960"/>
      <c r="U32" s="960"/>
      <c r="V32" s="960"/>
    </row>
    <row r="33" spans="1:11" ht="14.1" customHeight="1">
      <c r="A33" s="922" t="s">
        <v>865</v>
      </c>
      <c r="B33" s="949" t="s">
        <v>6</v>
      </c>
      <c r="C33" s="950">
        <v>244</v>
      </c>
      <c r="D33" s="947"/>
      <c r="E33" s="959">
        <v>0</v>
      </c>
      <c r="F33" s="947"/>
      <c r="G33" s="948">
        <f>ROUND(SUM(C33:F33),1)</f>
        <v>244</v>
      </c>
      <c r="H33" s="947"/>
      <c r="I33" s="948">
        <v>625</v>
      </c>
      <c r="J33" s="961"/>
      <c r="K33" s="961"/>
    </row>
    <row r="34" spans="1:11" ht="14.1" customHeight="1">
      <c r="A34" s="922"/>
      <c r="B34" s="949" t="s">
        <v>6</v>
      </c>
      <c r="C34" s="954"/>
      <c r="D34" s="923"/>
      <c r="E34" s="954"/>
      <c r="F34" s="962"/>
      <c r="G34" s="954"/>
      <c r="H34" s="962"/>
      <c r="I34" s="954"/>
      <c r="J34" s="961"/>
      <c r="K34" s="961"/>
    </row>
    <row r="35" spans="1:11" ht="14.4" customHeight="1" thickBot="1">
      <c r="A35" s="922" t="s">
        <v>1349</v>
      </c>
      <c r="B35" s="949" t="s">
        <v>6</v>
      </c>
      <c r="C35" s="963">
        <f>ROUND(SUM(C26:C33),1)</f>
        <v>38646</v>
      </c>
      <c r="D35" s="878"/>
      <c r="E35" s="963">
        <f>ROUND(SUM(E26:E33),1)</f>
        <v>5513783</v>
      </c>
      <c r="F35" s="878"/>
      <c r="G35" s="963">
        <f>ROUND(SUM(G26:G33),1)</f>
        <v>5552429</v>
      </c>
      <c r="H35" s="878"/>
      <c r="I35" s="963">
        <f>ROUND(SUM(I26:I33),1)</f>
        <v>5635101</v>
      </c>
      <c r="J35" s="160"/>
      <c r="K35" s="160"/>
    </row>
    <row r="36" spans="1:11" ht="14.1" customHeight="1" thickTop="1">
      <c r="A36" s="248" t="s">
        <v>517</v>
      </c>
      <c r="B36" s="248"/>
      <c r="C36" s="919"/>
      <c r="D36" s="248"/>
      <c r="E36" s="919"/>
      <c r="F36" s="248"/>
      <c r="G36" s="919"/>
      <c r="H36" s="248"/>
      <c r="I36" s="919"/>
      <c r="J36" s="160"/>
      <c r="K36" s="160"/>
    </row>
    <row r="37" spans="1:11" ht="14.25" customHeight="1">
      <c r="A37" s="3" t="s">
        <v>2570</v>
      </c>
      <c r="B37" s="248"/>
      <c r="C37" s="248"/>
      <c r="D37" s="248"/>
      <c r="E37" s="920"/>
      <c r="F37" s="248"/>
      <c r="G37" s="248"/>
      <c r="H37" s="248"/>
      <c r="I37" s="920"/>
      <c r="J37" s="160"/>
      <c r="K37" s="160"/>
    </row>
    <row r="38" spans="1:11" ht="12.75" customHeight="1">
      <c r="A38" s="3" t="s">
        <v>866</v>
      </c>
      <c r="B38" s="248"/>
      <c r="C38" s="248"/>
      <c r="D38" s="248"/>
      <c r="E38" s="248"/>
      <c r="F38" s="248"/>
      <c r="G38" s="248"/>
      <c r="H38" s="248"/>
      <c r="I38" s="248"/>
      <c r="J38" s="160"/>
      <c r="K38" s="160"/>
    </row>
    <row r="39" spans="1:11" ht="15">
      <c r="A39" s="248" t="s">
        <v>517</v>
      </c>
      <c r="B39" s="248"/>
      <c r="C39" s="248"/>
      <c r="D39" s="248"/>
      <c r="E39" s="248"/>
      <c r="F39" s="248"/>
      <c r="G39" s="248"/>
      <c r="H39" s="248"/>
      <c r="I39" s="248"/>
      <c r="J39" s="160"/>
      <c r="K39" s="160"/>
    </row>
    <row r="40" spans="1:11" ht="15">
      <c r="A40" s="248" t="s">
        <v>517</v>
      </c>
      <c r="B40" s="248"/>
      <c r="C40" s="248"/>
      <c r="D40" s="248"/>
      <c r="E40" s="917"/>
      <c r="F40" s="248"/>
      <c r="G40" s="248"/>
      <c r="H40" s="248"/>
      <c r="I40" s="917"/>
      <c r="J40" s="122"/>
      <c r="K40" s="122"/>
    </row>
    <row r="41" spans="1:11" ht="15.6">
      <c r="A41" s="199"/>
      <c r="B41" s="918"/>
      <c r="C41" s="964"/>
      <c r="D41" s="918"/>
      <c r="E41" s="917"/>
      <c r="F41" s="965"/>
      <c r="G41" s="917"/>
      <c r="H41" s="965"/>
      <c r="I41" s="917"/>
      <c r="J41" s="122"/>
      <c r="K41" s="122"/>
    </row>
    <row r="42" spans="1:11" ht="15.6">
      <c r="A42" s="199"/>
      <c r="B42" s="248"/>
      <c r="C42" s="964"/>
      <c r="D42" s="248"/>
      <c r="E42" s="966"/>
      <c r="F42" s="967"/>
      <c r="G42" s="917"/>
      <c r="H42" s="967"/>
      <c r="I42" s="966"/>
      <c r="J42" s="122"/>
      <c r="K42" s="122"/>
    </row>
    <row r="43" spans="1:11" ht="15.6">
      <c r="A43" s="199"/>
      <c r="B43" s="248"/>
      <c r="C43" s="964"/>
      <c r="D43" s="248"/>
      <c r="E43" s="966"/>
      <c r="F43" s="967"/>
      <c r="G43" s="917"/>
      <c r="H43" s="967"/>
      <c r="I43" s="966"/>
      <c r="J43" s="122"/>
      <c r="K43" s="122"/>
    </row>
    <row r="44" spans="1:11" ht="15.6">
      <c r="A44" s="199"/>
      <c r="B44" s="248"/>
      <c r="C44" s="921"/>
      <c r="D44" s="248"/>
      <c r="E44" s="968"/>
      <c r="F44" s="939"/>
      <c r="G44" s="921"/>
      <c r="H44" s="939"/>
      <c r="I44" s="968"/>
      <c r="J44" s="958"/>
      <c r="K44" s="958"/>
    </row>
    <row r="45" spans="1:11" ht="15.6">
      <c r="A45" s="248"/>
      <c r="B45" s="248"/>
      <c r="C45" s="821"/>
      <c r="D45" s="248"/>
      <c r="E45" s="939"/>
      <c r="F45" s="967"/>
      <c r="G45" s="939"/>
      <c r="H45" s="967"/>
      <c r="I45" s="939"/>
      <c r="J45" s="961"/>
      <c r="K45" s="961"/>
    </row>
    <row r="46" spans="1:11" ht="15.6">
      <c r="A46" s="199"/>
      <c r="B46" s="201"/>
      <c r="C46" s="969"/>
      <c r="D46" s="201"/>
      <c r="E46" s="969"/>
      <c r="F46" s="970"/>
      <c r="G46" s="969"/>
      <c r="H46" s="970"/>
      <c r="I46" s="969"/>
      <c r="J46" s="122"/>
      <c r="K46" s="122"/>
    </row>
    <row r="47" spans="1:11" ht="12" customHeight="1">
      <c r="A47" s="248"/>
      <c r="B47" s="248"/>
      <c r="C47" s="921"/>
      <c r="D47" s="248"/>
      <c r="E47" s="921"/>
      <c r="F47" s="248"/>
      <c r="G47" s="921"/>
      <c r="H47" s="248"/>
      <c r="I47" s="252"/>
      <c r="K47" s="160"/>
    </row>
    <row r="48" spans="1:11" ht="15">
      <c r="A48" s="248"/>
      <c r="B48" s="248"/>
      <c r="C48" s="248"/>
      <c r="D48" s="248"/>
      <c r="E48" s="967"/>
      <c r="F48" s="248"/>
      <c r="G48" s="248"/>
      <c r="H48" s="248"/>
      <c r="I48" s="917"/>
      <c r="K48" s="122"/>
    </row>
    <row r="49" spans="1:9" ht="15">
      <c r="A49" s="248"/>
      <c r="B49" s="248"/>
      <c r="C49" s="917"/>
      <c r="D49" s="248"/>
      <c r="E49" s="967"/>
      <c r="F49" s="248"/>
      <c r="G49" s="917"/>
      <c r="H49" s="248"/>
      <c r="I49" s="248"/>
    </row>
    <row r="50" spans="1:9" ht="15">
      <c r="A50" s="248" t="s">
        <v>6</v>
      </c>
      <c r="B50" s="248"/>
      <c r="C50" s="917"/>
      <c r="D50" s="248"/>
      <c r="E50" s="917" t="s">
        <v>6</v>
      </c>
      <c r="F50" s="248"/>
      <c r="G50" s="917" t="s">
        <v>6</v>
      </c>
      <c r="H50" s="248"/>
      <c r="I50" s="248"/>
    </row>
    <row r="51" spans="1:9" ht="15">
      <c r="A51" s="248"/>
      <c r="B51" s="248"/>
      <c r="C51" s="917"/>
      <c r="D51" s="248"/>
      <c r="E51" s="917"/>
      <c r="F51" s="248"/>
      <c r="G51" s="917" t="s">
        <v>6</v>
      </c>
      <c r="H51" s="248"/>
      <c r="I51" s="248"/>
    </row>
    <row r="52" spans="1:9">
      <c r="C52" s="971"/>
      <c r="E52" s="971"/>
      <c r="G52" s="62" t="s">
        <v>6</v>
      </c>
    </row>
    <row r="53" spans="1:9">
      <c r="C53" s="971"/>
      <c r="E53" s="971"/>
      <c r="G53" s="62" t="s">
        <v>6</v>
      </c>
    </row>
    <row r="54" spans="1:9">
      <c r="C54" s="971"/>
      <c r="E54" s="971"/>
      <c r="G54" s="62" t="s">
        <v>6</v>
      </c>
    </row>
    <row r="55" spans="1:9">
      <c r="C55" s="971"/>
      <c r="E55" s="971"/>
      <c r="G55" s="62" t="s">
        <v>6</v>
      </c>
    </row>
    <row r="56" spans="1:9">
      <c r="C56" s="971"/>
      <c r="E56" s="971"/>
      <c r="G56" s="971"/>
    </row>
    <row r="57" spans="1:9">
      <c r="C57" s="971"/>
      <c r="E57" s="971"/>
      <c r="G57" s="971"/>
    </row>
    <row r="58" spans="1:9">
      <c r="C58" s="971"/>
      <c r="E58" s="971"/>
      <c r="G58" s="971"/>
    </row>
    <row r="59" spans="1:9">
      <c r="C59" s="971"/>
      <c r="D59" s="971"/>
      <c r="E59" s="971"/>
      <c r="F59" s="971"/>
      <c r="G59" s="971"/>
    </row>
  </sheetData>
  <pageMargins left="0.75" right="0.5" top="1" bottom="0.25" header="0" footer="0.25"/>
  <pageSetup scale="74" orientation="landscape" r:id="rId1"/>
  <headerFooter scaleWithDoc="0">
    <oddFooter>&amp;R&amp;8 111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5"/>
  <sheetViews>
    <sheetView showGridLines="0" showOutlineSymbols="0" zoomScaleNormal="100" zoomScaleSheetLayoutView="85" workbookViewId="0"/>
  </sheetViews>
  <sheetFormatPr defaultColWidth="8.90625" defaultRowHeight="15" outlineLevelRow="1"/>
  <cols>
    <col min="1" max="1" width="33.453125" style="160" customWidth="1"/>
    <col min="2" max="2" width="1.36328125" style="160" customWidth="1"/>
    <col min="3" max="3" width="10.453125" style="994" customWidth="1"/>
    <col min="4" max="4" width="1.453125" style="994" customWidth="1"/>
    <col min="5" max="5" width="9.81640625" style="994" bestFit="1" customWidth="1"/>
    <col min="6" max="6" width="1.1796875" style="994" customWidth="1"/>
    <col min="7" max="7" width="10" style="994" customWidth="1"/>
    <col min="8" max="8" width="1.1796875" style="994" customWidth="1"/>
    <col min="9" max="9" width="9.36328125" style="994" customWidth="1"/>
    <col min="10" max="10" width="1.453125" style="994" customWidth="1"/>
    <col min="11" max="11" width="10.08984375" style="994" customWidth="1"/>
    <col min="12" max="12" width="1.36328125" style="994" customWidth="1"/>
    <col min="13" max="13" width="10.6328125" style="994" customWidth="1"/>
    <col min="14" max="14" width="1.1796875" style="994" customWidth="1"/>
    <col min="15" max="15" width="8.81640625" style="994" customWidth="1"/>
    <col min="16" max="16" width="1.1796875" style="994" customWidth="1"/>
    <col min="17" max="17" width="12.1796875" style="994" bestFit="1" customWidth="1"/>
    <col min="18" max="18" width="1.1796875" style="994" customWidth="1"/>
    <col min="19" max="19" width="9.6328125" style="994" customWidth="1"/>
    <col min="20" max="20" width="1.36328125" style="994" customWidth="1"/>
    <col min="21" max="21" width="11" style="994" customWidth="1"/>
    <col min="22" max="22" width="1.6328125" style="994" customWidth="1"/>
    <col min="23" max="23" width="9.54296875" style="994" customWidth="1"/>
    <col min="24" max="24" width="1.453125" style="994" customWidth="1"/>
    <col min="25" max="25" width="9.6328125" style="994" customWidth="1"/>
    <col min="26" max="26" width="1.1796875" style="994" customWidth="1"/>
    <col min="27" max="27" width="9.54296875" style="994" customWidth="1"/>
    <col min="28" max="28" width="1.08984375" style="994" customWidth="1"/>
    <col min="29" max="16384" width="8.90625" style="160"/>
  </cols>
  <sheetData>
    <row r="1" spans="1:28">
      <c r="A1" s="1472" t="s">
        <v>1343</v>
      </c>
    </row>
    <row r="3" spans="1:28" ht="14.25" customHeight="1">
      <c r="A3" s="199" t="s">
        <v>0</v>
      </c>
      <c r="B3" s="2"/>
      <c r="C3" s="972"/>
      <c r="D3" s="972"/>
      <c r="E3" s="972"/>
      <c r="F3" s="972"/>
      <c r="G3" s="972"/>
      <c r="H3" s="972"/>
      <c r="I3" s="972"/>
      <c r="J3" s="228"/>
      <c r="K3" s="228"/>
      <c r="L3" s="228"/>
      <c r="M3" s="228"/>
      <c r="N3" s="228"/>
      <c r="O3" s="228"/>
      <c r="P3" s="228"/>
      <c r="Q3" s="228"/>
      <c r="R3" s="228"/>
      <c r="S3" s="228"/>
      <c r="T3" s="228"/>
      <c r="U3" s="228"/>
      <c r="V3" s="228"/>
      <c r="W3" s="228"/>
      <c r="X3" s="228"/>
      <c r="Y3" s="228"/>
      <c r="Z3" s="228"/>
      <c r="AA3" s="972"/>
      <c r="AB3" s="898"/>
    </row>
    <row r="4" spans="1:28" ht="15" customHeight="1">
      <c r="A4" s="202" t="s">
        <v>867</v>
      </c>
      <c r="B4" s="2"/>
      <c r="C4" s="972"/>
      <c r="D4" s="972"/>
      <c r="E4" s="972"/>
      <c r="F4" s="972"/>
      <c r="G4" s="972"/>
      <c r="H4" s="972"/>
      <c r="I4" s="972"/>
      <c r="J4" s="228"/>
      <c r="K4" s="228"/>
      <c r="L4" s="228"/>
      <c r="M4" s="228"/>
      <c r="N4" s="228"/>
      <c r="O4" s="228"/>
      <c r="P4" s="228"/>
      <c r="Q4" s="228"/>
      <c r="R4" s="228"/>
      <c r="S4" s="228"/>
      <c r="T4" s="228"/>
      <c r="U4" s="228"/>
      <c r="V4" s="228"/>
      <c r="W4" s="228"/>
      <c r="X4" s="228"/>
      <c r="Y4" s="108" t="s">
        <v>6</v>
      </c>
      <c r="Z4" s="108"/>
      <c r="AA4" s="108"/>
      <c r="AB4" s="898"/>
    </row>
    <row r="5" spans="1:28" ht="15.75" customHeight="1">
      <c r="A5" s="199" t="s">
        <v>664</v>
      </c>
      <c r="B5" s="2"/>
      <c r="C5" s="972"/>
      <c r="D5" s="972"/>
      <c r="E5" s="972"/>
      <c r="F5" s="972"/>
      <c r="G5" s="972"/>
      <c r="H5" s="972"/>
      <c r="I5" s="972"/>
      <c r="J5" s="228"/>
      <c r="K5" s="228"/>
      <c r="L5" s="228"/>
      <c r="M5" s="228"/>
      <c r="N5" s="228"/>
      <c r="O5" s="228"/>
      <c r="P5" s="228"/>
      <c r="Q5" s="228"/>
      <c r="R5" s="228"/>
      <c r="S5" s="228"/>
      <c r="T5" s="228"/>
      <c r="U5" s="228"/>
      <c r="V5" s="228"/>
      <c r="W5" s="228"/>
      <c r="X5" s="228"/>
      <c r="Y5" s="2385" t="s">
        <v>2472</v>
      </c>
      <c r="Z5" s="2386"/>
      <c r="AA5" s="2387"/>
      <c r="AB5" s="898"/>
    </row>
    <row r="6" spans="1:28" ht="15" customHeight="1">
      <c r="A6" s="202" t="s">
        <v>2451</v>
      </c>
      <c r="B6" s="2"/>
      <c r="C6" s="972"/>
      <c r="D6" s="972"/>
      <c r="E6" s="972"/>
      <c r="F6" s="972"/>
      <c r="G6" s="972"/>
      <c r="H6" s="972"/>
      <c r="I6" s="972"/>
      <c r="J6" s="228"/>
      <c r="K6" s="228"/>
      <c r="L6" s="228"/>
      <c r="M6" s="228"/>
      <c r="N6" s="228"/>
      <c r="O6" s="228"/>
      <c r="P6" s="228"/>
      <c r="Q6" s="228"/>
      <c r="R6" s="228"/>
      <c r="S6" s="228"/>
      <c r="T6" s="228"/>
      <c r="U6" s="228"/>
      <c r="V6" s="228"/>
      <c r="W6" s="228"/>
      <c r="X6" s="228"/>
      <c r="Y6" s="228"/>
      <c r="Z6" s="228"/>
      <c r="AA6" s="228"/>
      <c r="AB6" s="898"/>
    </row>
    <row r="7" spans="1:28" ht="15" customHeight="1">
      <c r="A7" s="199" t="s">
        <v>4</v>
      </c>
      <c r="B7" s="2"/>
      <c r="C7" s="972"/>
      <c r="D7" s="972"/>
      <c r="E7" s="972"/>
      <c r="F7" s="972"/>
      <c r="G7" s="972"/>
      <c r="H7" s="972"/>
      <c r="I7" s="972"/>
      <c r="J7" s="228"/>
      <c r="K7" s="228"/>
      <c r="L7" s="228"/>
      <c r="M7" s="228"/>
      <c r="N7" s="228"/>
      <c r="O7" s="228"/>
      <c r="P7" s="228"/>
      <c r="Q7" s="228"/>
      <c r="R7" s="228"/>
      <c r="S7" s="228"/>
      <c r="T7" s="228"/>
      <c r="U7" s="228"/>
      <c r="V7" s="228"/>
      <c r="W7" s="228"/>
      <c r="X7" s="228"/>
      <c r="Y7" s="228"/>
      <c r="Z7" s="228"/>
      <c r="AA7" s="228"/>
      <c r="AB7" s="898"/>
    </row>
    <row r="8" spans="1:28" ht="15" customHeight="1">
      <c r="A8" s="199"/>
      <c r="B8" s="2"/>
      <c r="C8" s="972"/>
      <c r="D8" s="972"/>
      <c r="E8" s="972"/>
      <c r="F8" s="972"/>
      <c r="G8" s="972"/>
      <c r="H8" s="972"/>
      <c r="I8" s="972"/>
      <c r="J8" s="228"/>
      <c r="K8" s="228"/>
      <c r="L8" s="228"/>
      <c r="M8" s="228"/>
      <c r="N8" s="228"/>
      <c r="O8" s="228"/>
      <c r="P8" s="228"/>
      <c r="Q8" s="228"/>
      <c r="R8" s="228"/>
      <c r="S8" s="228"/>
      <c r="T8" s="228"/>
      <c r="U8" s="228"/>
      <c r="V8" s="228"/>
      <c r="W8" s="228"/>
      <c r="X8" s="228"/>
      <c r="Y8" s="228"/>
      <c r="Z8" s="228"/>
      <c r="AA8" s="228"/>
      <c r="AB8" s="898"/>
    </row>
    <row r="9" spans="1:28" ht="15" customHeight="1">
      <c r="A9" s="199"/>
      <c r="B9" s="2"/>
      <c r="C9" s="972"/>
      <c r="D9" s="972"/>
      <c r="E9" s="972"/>
      <c r="F9" s="972"/>
      <c r="G9" s="972"/>
      <c r="H9" s="972"/>
      <c r="I9" s="972"/>
      <c r="J9" s="228"/>
      <c r="K9" s="228"/>
      <c r="L9" s="228"/>
      <c r="M9" s="228"/>
      <c r="N9" s="228"/>
      <c r="O9" s="228"/>
      <c r="P9" s="228"/>
      <c r="Q9" s="228"/>
      <c r="R9" s="228"/>
      <c r="S9" s="228"/>
      <c r="T9" s="228"/>
      <c r="U9" s="228"/>
      <c r="V9" s="228"/>
      <c r="W9" s="228"/>
      <c r="X9" s="228"/>
      <c r="Y9" s="228"/>
      <c r="Z9" s="228"/>
      <c r="AA9" s="228"/>
      <c r="AB9" s="898"/>
    </row>
    <row r="10" spans="1:28" ht="15" customHeight="1">
      <c r="A10" s="199"/>
      <c r="B10" s="2"/>
      <c r="C10" s="972"/>
      <c r="D10" s="972"/>
      <c r="E10" s="972"/>
      <c r="F10" s="972"/>
      <c r="G10" s="972"/>
      <c r="H10" s="972"/>
      <c r="I10" s="972"/>
      <c r="J10" s="228"/>
      <c r="K10" s="228"/>
      <c r="L10" s="228"/>
      <c r="M10" s="228"/>
      <c r="N10" s="228"/>
      <c r="O10" s="228"/>
      <c r="P10" s="228"/>
      <c r="Q10" s="228"/>
      <c r="R10" s="228"/>
      <c r="S10" s="228"/>
      <c r="T10" s="228"/>
      <c r="U10" s="228"/>
      <c r="V10" s="228"/>
      <c r="W10" s="228"/>
      <c r="X10" s="228"/>
      <c r="Y10" s="228"/>
      <c r="Z10" s="228"/>
      <c r="AA10" s="228"/>
      <c r="AB10" s="898"/>
    </row>
    <row r="11" spans="1:28" ht="15" customHeight="1">
      <c r="A11" s="3" t="s">
        <v>6</v>
      </c>
      <c r="B11" s="3"/>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898"/>
    </row>
    <row r="12" spans="1:28" ht="15.75" customHeight="1" outlineLevel="1">
      <c r="A12" s="879"/>
      <c r="B12" s="879"/>
      <c r="C12" s="2388" t="s">
        <v>666</v>
      </c>
      <c r="D12" s="2389"/>
      <c r="E12" s="2389"/>
      <c r="F12" s="2389"/>
      <c r="G12" s="2389"/>
      <c r="H12" s="2389"/>
      <c r="I12" s="2389"/>
      <c r="J12" s="2389"/>
      <c r="K12" s="2389"/>
      <c r="L12" s="2389"/>
      <c r="M12" s="2389"/>
      <c r="N12" s="2389"/>
      <c r="O12" s="2389"/>
      <c r="P12" s="2389"/>
      <c r="Q12" s="2389"/>
      <c r="R12" s="2389"/>
      <c r="S12" s="2389"/>
      <c r="T12" s="2389"/>
      <c r="U12" s="2389"/>
      <c r="V12" s="973"/>
      <c r="W12" s="974"/>
      <c r="X12" s="975"/>
      <c r="Y12" s="976" t="s">
        <v>271</v>
      </c>
      <c r="Z12" s="976"/>
      <c r="AA12" s="976"/>
      <c r="AB12" s="975"/>
    </row>
    <row r="13" spans="1:28" ht="15.75" customHeight="1" outlineLevel="1">
      <c r="A13" s="879"/>
      <c r="B13" s="879"/>
      <c r="C13" s="977"/>
      <c r="D13" s="978"/>
      <c r="E13" s="979" t="s">
        <v>668</v>
      </c>
      <c r="F13" s="978"/>
      <c r="G13" s="978"/>
      <c r="H13" s="978"/>
      <c r="I13" s="978"/>
      <c r="J13" s="978"/>
      <c r="K13" s="978"/>
      <c r="L13" s="978"/>
      <c r="M13" s="978"/>
      <c r="N13" s="978"/>
      <c r="O13" s="978"/>
      <c r="P13" s="978"/>
      <c r="Q13" s="978"/>
      <c r="R13" s="978"/>
      <c r="S13" s="978"/>
      <c r="T13" s="978"/>
      <c r="U13" s="978"/>
      <c r="V13" s="973"/>
      <c r="W13" s="974"/>
      <c r="X13" s="975"/>
      <c r="Y13" s="980"/>
      <c r="Z13" s="980"/>
      <c r="AA13" s="980"/>
      <c r="AB13" s="975"/>
    </row>
    <row r="14" spans="1:28" ht="14.1" customHeight="1">
      <c r="A14" s="879"/>
      <c r="B14" s="879"/>
      <c r="C14" s="979" t="s">
        <v>6</v>
      </c>
      <c r="D14" s="981"/>
      <c r="E14" s="979" t="s">
        <v>670</v>
      </c>
      <c r="F14" s="981"/>
      <c r="G14" s="979" t="s">
        <v>671</v>
      </c>
      <c r="H14" s="981"/>
      <c r="I14" s="979" t="s">
        <v>6</v>
      </c>
      <c r="J14" s="981"/>
      <c r="K14" s="979" t="s">
        <v>672</v>
      </c>
      <c r="L14" s="981"/>
      <c r="M14" s="979" t="s">
        <v>673</v>
      </c>
      <c r="N14" s="981"/>
      <c r="O14" s="979" t="s">
        <v>673</v>
      </c>
      <c r="P14" s="981"/>
      <c r="Q14" s="979" t="s">
        <v>674</v>
      </c>
      <c r="R14" s="981"/>
      <c r="S14" s="979" t="s">
        <v>6</v>
      </c>
      <c r="T14" s="975"/>
      <c r="U14" s="982" t="s">
        <v>675</v>
      </c>
      <c r="V14" s="975"/>
      <c r="W14" s="982" t="s">
        <v>753</v>
      </c>
      <c r="X14" s="975"/>
      <c r="Y14" s="973" t="s">
        <v>6</v>
      </c>
      <c r="Z14" s="973"/>
      <c r="AA14" s="973" t="s">
        <v>6</v>
      </c>
      <c r="AB14" s="983"/>
    </row>
    <row r="15" spans="1:28" ht="14.1" customHeight="1">
      <c r="A15" s="882" t="s">
        <v>679</v>
      </c>
      <c r="B15" s="879"/>
      <c r="C15" s="979" t="s">
        <v>503</v>
      </c>
      <c r="D15" s="981"/>
      <c r="E15" s="979" t="s">
        <v>680</v>
      </c>
      <c r="F15" s="981"/>
      <c r="G15" s="984" t="s">
        <v>754</v>
      </c>
      <c r="H15" s="981"/>
      <c r="I15" s="979" t="s">
        <v>681</v>
      </c>
      <c r="J15" s="981"/>
      <c r="K15" s="981" t="s">
        <v>682</v>
      </c>
      <c r="L15" s="981"/>
      <c r="M15" s="979" t="s">
        <v>755</v>
      </c>
      <c r="N15" s="981"/>
      <c r="O15" s="979" t="s">
        <v>683</v>
      </c>
      <c r="P15" s="981"/>
      <c r="Q15" s="984" t="s">
        <v>684</v>
      </c>
      <c r="R15" s="981"/>
      <c r="S15" s="984" t="s">
        <v>504</v>
      </c>
      <c r="T15" s="975"/>
      <c r="U15" s="982" t="s">
        <v>685</v>
      </c>
      <c r="V15" s="975"/>
      <c r="W15" s="982" t="s">
        <v>756</v>
      </c>
      <c r="X15" s="975"/>
      <c r="Y15" s="985" t="s">
        <v>2448</v>
      </c>
      <c r="Z15" s="977"/>
      <c r="AA15" s="985" t="s">
        <v>2344</v>
      </c>
      <c r="AB15" s="983"/>
    </row>
    <row r="16" spans="1:28" ht="3.9" customHeight="1">
      <c r="A16" s="891"/>
      <c r="B16" s="3"/>
      <c r="C16" s="986"/>
      <c r="D16" s="228"/>
      <c r="E16" s="986"/>
      <c r="F16" s="228"/>
      <c r="G16" s="228"/>
      <c r="H16" s="228"/>
      <c r="I16" s="986"/>
      <c r="J16" s="228"/>
      <c r="K16" s="986"/>
      <c r="L16" s="228"/>
      <c r="M16" s="986"/>
      <c r="N16" s="228"/>
      <c r="O16" s="986"/>
      <c r="P16" s="228"/>
      <c r="Q16" s="228"/>
      <c r="R16" s="228"/>
      <c r="S16" s="986"/>
      <c r="T16" s="228"/>
      <c r="U16" s="986"/>
      <c r="V16" s="228"/>
      <c r="W16" s="986"/>
      <c r="X16" s="228"/>
      <c r="Y16" s="986"/>
      <c r="Z16" s="987"/>
      <c r="AA16" s="986"/>
      <c r="AB16" s="898"/>
    </row>
    <row r="17" spans="1:28" s="992" customFormat="1" ht="15" customHeight="1">
      <c r="A17" s="988" t="s">
        <v>869</v>
      </c>
      <c r="B17" s="892"/>
      <c r="C17" s="893">
        <v>0</v>
      </c>
      <c r="D17" s="989"/>
      <c r="E17" s="893">
        <v>0</v>
      </c>
      <c r="F17" s="989"/>
      <c r="G17" s="893">
        <v>0</v>
      </c>
      <c r="H17" s="989"/>
      <c r="I17" s="893">
        <v>0</v>
      </c>
      <c r="J17" s="989"/>
      <c r="K17" s="893">
        <v>0</v>
      </c>
      <c r="L17" s="989"/>
      <c r="M17" s="893">
        <v>0</v>
      </c>
      <c r="N17" s="989"/>
      <c r="O17" s="893">
        <v>0</v>
      </c>
      <c r="P17" s="989"/>
      <c r="Q17" s="893">
        <v>0</v>
      </c>
      <c r="R17" s="989"/>
      <c r="S17" s="893">
        <v>0</v>
      </c>
      <c r="T17" s="989"/>
      <c r="U17" s="903">
        <f>ROUND(SUM(C17:S17),1)</f>
        <v>0</v>
      </c>
      <c r="V17" s="989"/>
      <c r="W17" s="847">
        <v>32</v>
      </c>
      <c r="X17" s="989"/>
      <c r="Y17" s="903">
        <f>ROUND(SUM(U17:X17),1)</f>
        <v>32</v>
      </c>
      <c r="Z17" s="989"/>
      <c r="AA17" s="990">
        <v>308</v>
      </c>
      <c r="AB17" s="991"/>
    </row>
    <row r="18" spans="1:28" ht="15" customHeight="1">
      <c r="A18" s="993" t="s">
        <v>870</v>
      </c>
      <c r="B18" s="877" t="s">
        <v>6</v>
      </c>
      <c r="C18" s="896">
        <v>0</v>
      </c>
      <c r="D18" s="898"/>
      <c r="E18" s="896">
        <v>0</v>
      </c>
      <c r="F18" s="898"/>
      <c r="G18" s="896">
        <v>0</v>
      </c>
      <c r="H18" s="898"/>
      <c r="I18" s="896">
        <v>0</v>
      </c>
      <c r="J18" s="898"/>
      <c r="K18" s="896">
        <v>0</v>
      </c>
      <c r="L18" s="898"/>
      <c r="M18" s="896">
        <v>0</v>
      </c>
      <c r="N18" s="898"/>
      <c r="O18" s="896">
        <v>0</v>
      </c>
      <c r="P18" s="898"/>
      <c r="Q18" s="896">
        <v>0</v>
      </c>
      <c r="R18" s="898"/>
      <c r="S18" s="850">
        <v>0</v>
      </c>
      <c r="T18" s="898"/>
      <c r="U18" s="898">
        <f t="shared" ref="U18:U59" si="0">ROUND(SUM(C18:S18),1)</f>
        <v>0</v>
      </c>
      <c r="V18" s="898"/>
      <c r="W18" s="851">
        <v>40654</v>
      </c>
      <c r="X18" s="898"/>
      <c r="Y18" s="898">
        <f t="shared" ref="Y18:Y59" si="1">ROUND(SUM(U18:X18),1)</f>
        <v>40654</v>
      </c>
      <c r="Z18" s="898"/>
      <c r="AA18" s="898">
        <v>36711</v>
      </c>
      <c r="AB18" s="898"/>
    </row>
    <row r="19" spans="1:28" ht="15" customHeight="1">
      <c r="A19" s="993" t="s">
        <v>2412</v>
      </c>
      <c r="B19" s="160" t="s">
        <v>6</v>
      </c>
      <c r="C19" s="896">
        <v>0</v>
      </c>
      <c r="E19" s="896">
        <v>1033</v>
      </c>
      <c r="G19" s="896">
        <v>475</v>
      </c>
      <c r="I19" s="896">
        <v>0</v>
      </c>
      <c r="K19" s="896">
        <v>0</v>
      </c>
      <c r="M19" s="896">
        <v>0</v>
      </c>
      <c r="O19" s="896">
        <v>0</v>
      </c>
      <c r="Q19" s="901">
        <v>0</v>
      </c>
      <c r="S19" s="850">
        <v>0</v>
      </c>
      <c r="U19" s="898">
        <f>ROUND(SUM(C19:S19),1)</f>
        <v>1508</v>
      </c>
      <c r="W19" s="851">
        <v>80651</v>
      </c>
      <c r="Y19" s="898">
        <f>ROUND(SUM(U19:X19),1)</f>
        <v>82159</v>
      </c>
      <c r="AA19" s="898">
        <v>36435</v>
      </c>
      <c r="AB19" s="898"/>
    </row>
    <row r="20" spans="1:28" ht="15" customHeight="1">
      <c r="A20" s="993" t="s">
        <v>871</v>
      </c>
      <c r="B20" s="877" t="s">
        <v>6</v>
      </c>
      <c r="C20" s="896">
        <v>0</v>
      </c>
      <c r="D20" s="898"/>
      <c r="E20" s="896">
        <v>0</v>
      </c>
      <c r="F20" s="898"/>
      <c r="G20" s="896">
        <v>0</v>
      </c>
      <c r="H20" s="898"/>
      <c r="I20" s="896">
        <v>0</v>
      </c>
      <c r="J20" s="898"/>
      <c r="K20" s="896">
        <v>0</v>
      </c>
      <c r="L20" s="898"/>
      <c r="M20" s="896">
        <v>0</v>
      </c>
      <c r="N20" s="898"/>
      <c r="O20" s="896">
        <v>0</v>
      </c>
      <c r="P20" s="898"/>
      <c r="Q20" s="896">
        <v>0</v>
      </c>
      <c r="R20" s="898"/>
      <c r="S20" s="850">
        <v>0</v>
      </c>
      <c r="T20" s="898"/>
      <c r="U20" s="859">
        <f t="shared" si="0"/>
        <v>0</v>
      </c>
      <c r="V20" s="898"/>
      <c r="W20" s="851">
        <v>303274</v>
      </c>
      <c r="X20" s="898"/>
      <c r="Y20" s="898">
        <f t="shared" si="1"/>
        <v>303274</v>
      </c>
      <c r="Z20" s="898"/>
      <c r="AA20" s="898">
        <v>272822</v>
      </c>
      <c r="AB20" s="898"/>
    </row>
    <row r="21" spans="1:28" ht="15" customHeight="1">
      <c r="A21" s="993" t="s">
        <v>872</v>
      </c>
      <c r="B21" s="877" t="s">
        <v>6</v>
      </c>
      <c r="C21" s="896">
        <v>0</v>
      </c>
      <c r="D21" s="898"/>
      <c r="E21" s="850">
        <v>11</v>
      </c>
      <c r="F21" s="859"/>
      <c r="G21" s="850">
        <v>0</v>
      </c>
      <c r="H21" s="859"/>
      <c r="I21" s="850">
        <v>0</v>
      </c>
      <c r="J21" s="859"/>
      <c r="K21" s="850">
        <v>0</v>
      </c>
      <c r="L21" s="859"/>
      <c r="M21" s="850">
        <v>0</v>
      </c>
      <c r="N21" s="859"/>
      <c r="O21" s="850">
        <v>0</v>
      </c>
      <c r="P21" s="898"/>
      <c r="Q21" s="896">
        <v>0</v>
      </c>
      <c r="R21" s="898"/>
      <c r="S21" s="850">
        <v>0</v>
      </c>
      <c r="T21" s="898"/>
      <c r="U21" s="898">
        <f t="shared" si="0"/>
        <v>11</v>
      </c>
      <c r="V21" s="898"/>
      <c r="W21" s="851">
        <v>304</v>
      </c>
      <c r="X21" s="898"/>
      <c r="Y21" s="898">
        <f t="shared" si="1"/>
        <v>315</v>
      </c>
      <c r="Z21" s="898"/>
      <c r="AA21" s="898">
        <v>794</v>
      </c>
      <c r="AB21" s="898"/>
    </row>
    <row r="22" spans="1:28" ht="15" customHeight="1">
      <c r="A22" s="993" t="s">
        <v>873</v>
      </c>
      <c r="B22" s="877" t="s">
        <v>6</v>
      </c>
      <c r="C22" s="896">
        <v>0</v>
      </c>
      <c r="D22" s="898"/>
      <c r="E22" s="851">
        <v>115916</v>
      </c>
      <c r="F22" s="859"/>
      <c r="G22" s="851">
        <v>568</v>
      </c>
      <c r="H22" s="859"/>
      <c r="I22" s="850">
        <v>0</v>
      </c>
      <c r="J22" s="859"/>
      <c r="K22" s="850">
        <v>0</v>
      </c>
      <c r="L22" s="859"/>
      <c r="M22" s="850">
        <v>6375</v>
      </c>
      <c r="N22" s="859"/>
      <c r="O22" s="850">
        <v>0</v>
      </c>
      <c r="P22" s="898"/>
      <c r="Q22" s="896">
        <v>0</v>
      </c>
      <c r="R22" s="898"/>
      <c r="S22" s="850">
        <v>0</v>
      </c>
      <c r="T22" s="898"/>
      <c r="U22" s="898">
        <f t="shared" si="0"/>
        <v>122859</v>
      </c>
      <c r="V22" s="898"/>
      <c r="W22" s="851">
        <v>234646</v>
      </c>
      <c r="X22" s="898"/>
      <c r="Y22" s="898">
        <f t="shared" si="1"/>
        <v>357505</v>
      </c>
      <c r="Z22" s="898"/>
      <c r="AA22" s="898">
        <v>271081</v>
      </c>
      <c r="AB22" s="898"/>
    </row>
    <row r="23" spans="1:28" ht="15" customHeight="1">
      <c r="A23" s="993" t="s">
        <v>874</v>
      </c>
      <c r="B23" s="248" t="s">
        <v>6</v>
      </c>
      <c r="C23" s="896">
        <v>0</v>
      </c>
      <c r="D23" s="898"/>
      <c r="E23" s="850">
        <v>0</v>
      </c>
      <c r="F23" s="859"/>
      <c r="G23" s="850">
        <v>130788</v>
      </c>
      <c r="H23" s="859"/>
      <c r="I23" s="850">
        <v>0</v>
      </c>
      <c r="J23" s="859"/>
      <c r="K23" s="851">
        <v>17454</v>
      </c>
      <c r="L23" s="859"/>
      <c r="M23" s="850">
        <v>0</v>
      </c>
      <c r="N23" s="859"/>
      <c r="O23" s="850">
        <v>0</v>
      </c>
      <c r="P23" s="898"/>
      <c r="Q23" s="896">
        <v>0</v>
      </c>
      <c r="R23" s="898"/>
      <c r="S23" s="850">
        <v>0</v>
      </c>
      <c r="T23" s="898"/>
      <c r="U23" s="898">
        <f t="shared" si="0"/>
        <v>148242</v>
      </c>
      <c r="V23" s="898"/>
      <c r="W23" s="851">
        <v>38723</v>
      </c>
      <c r="X23" s="898"/>
      <c r="Y23" s="898">
        <f t="shared" si="1"/>
        <v>186965</v>
      </c>
      <c r="Z23" s="898"/>
      <c r="AA23" s="898">
        <v>82702</v>
      </c>
      <c r="AB23" s="898"/>
    </row>
    <row r="24" spans="1:28" ht="15" customHeight="1">
      <c r="A24" s="993" t="s">
        <v>875</v>
      </c>
      <c r="B24" s="877" t="s">
        <v>6</v>
      </c>
      <c r="C24" s="896">
        <v>0</v>
      </c>
      <c r="D24" s="898"/>
      <c r="E24" s="850">
        <v>0</v>
      </c>
      <c r="F24" s="859"/>
      <c r="G24" s="850">
        <v>0</v>
      </c>
      <c r="H24" s="859"/>
      <c r="I24" s="850">
        <v>0</v>
      </c>
      <c r="J24" s="859"/>
      <c r="K24" s="850">
        <v>0</v>
      </c>
      <c r="L24" s="859"/>
      <c r="M24" s="850">
        <v>0</v>
      </c>
      <c r="N24" s="859"/>
      <c r="O24" s="850">
        <v>0</v>
      </c>
      <c r="P24" s="898"/>
      <c r="Q24" s="896">
        <v>0</v>
      </c>
      <c r="R24" s="898"/>
      <c r="S24" s="850">
        <v>0</v>
      </c>
      <c r="T24" s="898"/>
      <c r="U24" s="898">
        <f t="shared" si="0"/>
        <v>0</v>
      </c>
      <c r="V24" s="898"/>
      <c r="W24" s="851">
        <v>7812</v>
      </c>
      <c r="X24" s="898"/>
      <c r="Y24" s="898">
        <f t="shared" si="1"/>
        <v>7812</v>
      </c>
      <c r="Z24" s="898"/>
      <c r="AA24" s="901">
        <v>2247</v>
      </c>
      <c r="AB24" s="898"/>
    </row>
    <row r="25" spans="1:28" ht="15" customHeight="1">
      <c r="A25" s="993" t="s">
        <v>876</v>
      </c>
      <c r="B25" s="877" t="s">
        <v>6</v>
      </c>
      <c r="C25" s="896">
        <v>0</v>
      </c>
      <c r="D25" s="898"/>
      <c r="E25" s="850">
        <v>0</v>
      </c>
      <c r="F25" s="859"/>
      <c r="G25" s="850">
        <v>0</v>
      </c>
      <c r="H25" s="859"/>
      <c r="I25" s="850">
        <v>0</v>
      </c>
      <c r="J25" s="859"/>
      <c r="K25" s="850">
        <v>0</v>
      </c>
      <c r="L25" s="859"/>
      <c r="M25" s="850">
        <v>0</v>
      </c>
      <c r="N25" s="859"/>
      <c r="O25" s="850">
        <v>0</v>
      </c>
      <c r="P25" s="898"/>
      <c r="Q25" s="896">
        <v>0</v>
      </c>
      <c r="R25" s="898"/>
      <c r="S25" s="850">
        <v>0</v>
      </c>
      <c r="T25" s="898"/>
      <c r="U25" s="898">
        <f t="shared" si="0"/>
        <v>0</v>
      </c>
      <c r="V25" s="898"/>
      <c r="W25" s="851">
        <v>217109</v>
      </c>
      <c r="X25" s="898"/>
      <c r="Y25" s="898">
        <f t="shared" si="1"/>
        <v>217109</v>
      </c>
      <c r="Z25" s="898"/>
      <c r="AA25" s="901">
        <v>189879</v>
      </c>
      <c r="AB25" s="898"/>
    </row>
    <row r="26" spans="1:28" ht="15" customHeight="1">
      <c r="A26" s="993" t="s">
        <v>877</v>
      </c>
      <c r="B26" s="877" t="s">
        <v>6</v>
      </c>
      <c r="C26" s="896">
        <v>0</v>
      </c>
      <c r="D26" s="898"/>
      <c r="E26" s="851">
        <v>17984</v>
      </c>
      <c r="F26" s="859"/>
      <c r="G26" s="850">
        <v>6610</v>
      </c>
      <c r="H26" s="859"/>
      <c r="I26" s="850">
        <v>0</v>
      </c>
      <c r="J26" s="859"/>
      <c r="K26" s="850">
        <v>0</v>
      </c>
      <c r="L26" s="859"/>
      <c r="M26" s="850">
        <v>0</v>
      </c>
      <c r="N26" s="859"/>
      <c r="O26" s="850">
        <v>0</v>
      </c>
      <c r="P26" s="898"/>
      <c r="Q26" s="896">
        <v>0</v>
      </c>
      <c r="R26" s="898"/>
      <c r="S26" s="850">
        <v>0</v>
      </c>
      <c r="T26" s="898"/>
      <c r="U26" s="898">
        <f t="shared" si="0"/>
        <v>24594</v>
      </c>
      <c r="V26" s="898"/>
      <c r="W26" s="851">
        <v>155</v>
      </c>
      <c r="X26" s="898"/>
      <c r="Y26" s="898">
        <f t="shared" si="1"/>
        <v>24749</v>
      </c>
      <c r="Z26" s="898"/>
      <c r="AA26" s="898">
        <v>24615</v>
      </c>
      <c r="AB26" s="898"/>
    </row>
    <row r="27" spans="1:28" ht="15" customHeight="1">
      <c r="A27" s="993" t="s">
        <v>878</v>
      </c>
      <c r="B27" s="877" t="s">
        <v>6</v>
      </c>
      <c r="C27" s="896">
        <v>0</v>
      </c>
      <c r="D27" s="898"/>
      <c r="E27" s="850">
        <v>0</v>
      </c>
      <c r="F27" s="859"/>
      <c r="G27" s="850">
        <v>87095</v>
      </c>
      <c r="H27" s="859"/>
      <c r="I27" s="850">
        <v>0</v>
      </c>
      <c r="J27" s="859"/>
      <c r="K27" s="850">
        <v>0</v>
      </c>
      <c r="L27" s="859"/>
      <c r="M27" s="850">
        <v>0</v>
      </c>
      <c r="N27" s="859"/>
      <c r="O27" s="850">
        <v>0</v>
      </c>
      <c r="P27" s="898"/>
      <c r="Q27" s="896">
        <v>0</v>
      </c>
      <c r="R27" s="898"/>
      <c r="S27" s="851">
        <v>659720</v>
      </c>
      <c r="T27" s="898"/>
      <c r="U27" s="898">
        <f t="shared" si="0"/>
        <v>746815</v>
      </c>
      <c r="V27" s="898"/>
      <c r="W27" s="851">
        <v>2248290</v>
      </c>
      <c r="X27" s="898"/>
      <c r="Y27" s="898">
        <f t="shared" si="1"/>
        <v>2995105</v>
      </c>
      <c r="Z27" s="898"/>
      <c r="AA27" s="898">
        <v>2567585</v>
      </c>
      <c r="AB27" s="898"/>
    </row>
    <row r="28" spans="1:28" ht="15" customHeight="1">
      <c r="A28" s="993" t="s">
        <v>879</v>
      </c>
      <c r="B28" s="877" t="s">
        <v>6</v>
      </c>
      <c r="C28" s="896">
        <v>0</v>
      </c>
      <c r="D28" s="898"/>
      <c r="E28" s="850">
        <v>0</v>
      </c>
      <c r="F28" s="859"/>
      <c r="G28" s="850">
        <v>0</v>
      </c>
      <c r="H28" s="859"/>
      <c r="I28" s="850">
        <v>0</v>
      </c>
      <c r="J28" s="859"/>
      <c r="K28" s="850">
        <v>0</v>
      </c>
      <c r="L28" s="859"/>
      <c r="M28" s="850">
        <v>0</v>
      </c>
      <c r="N28" s="859"/>
      <c r="O28" s="850">
        <v>0</v>
      </c>
      <c r="P28" s="898"/>
      <c r="Q28" s="896">
        <v>0</v>
      </c>
      <c r="R28" s="898"/>
      <c r="S28" s="850">
        <v>0</v>
      </c>
      <c r="T28" s="898"/>
      <c r="U28" s="898">
        <f t="shared" si="0"/>
        <v>0</v>
      </c>
      <c r="V28" s="898"/>
      <c r="W28" s="851">
        <v>0</v>
      </c>
      <c r="X28" s="898"/>
      <c r="Y28" s="898">
        <f t="shared" si="1"/>
        <v>0</v>
      </c>
      <c r="Z28" s="898"/>
      <c r="AA28" s="896">
        <v>0</v>
      </c>
      <c r="AB28" s="898"/>
    </row>
    <row r="29" spans="1:28" ht="15" customHeight="1">
      <c r="A29" s="993" t="s">
        <v>2467</v>
      </c>
      <c r="B29" s="877" t="s">
        <v>6</v>
      </c>
      <c r="C29" s="896">
        <v>0</v>
      </c>
      <c r="D29" s="898"/>
      <c r="E29" s="850">
        <v>0</v>
      </c>
      <c r="F29" s="859"/>
      <c r="G29" s="850">
        <v>9</v>
      </c>
      <c r="H29" s="859"/>
      <c r="I29" s="850">
        <v>0</v>
      </c>
      <c r="J29" s="859"/>
      <c r="K29" s="850">
        <v>0</v>
      </c>
      <c r="L29" s="859"/>
      <c r="M29" s="850">
        <v>0</v>
      </c>
      <c r="N29" s="859"/>
      <c r="O29" s="850">
        <v>0</v>
      </c>
      <c r="P29" s="898"/>
      <c r="Q29" s="896">
        <v>0</v>
      </c>
      <c r="R29" s="898"/>
      <c r="S29" s="850">
        <v>0</v>
      </c>
      <c r="T29" s="898"/>
      <c r="U29" s="898">
        <f t="shared" si="0"/>
        <v>9</v>
      </c>
      <c r="V29" s="898"/>
      <c r="W29" s="851">
        <v>0</v>
      </c>
      <c r="X29" s="898"/>
      <c r="Y29" s="898">
        <f t="shared" si="1"/>
        <v>9</v>
      </c>
      <c r="Z29" s="898"/>
      <c r="AA29" s="896">
        <v>0</v>
      </c>
      <c r="AB29" s="898"/>
    </row>
    <row r="30" spans="1:28" ht="15" customHeight="1">
      <c r="A30" s="993" t="s">
        <v>704</v>
      </c>
      <c r="B30" s="248" t="s">
        <v>6</v>
      </c>
      <c r="C30" s="896">
        <v>0</v>
      </c>
      <c r="D30" s="898"/>
      <c r="E30" s="850">
        <v>0</v>
      </c>
      <c r="F30" s="859"/>
      <c r="G30" s="850">
        <v>381</v>
      </c>
      <c r="H30" s="859"/>
      <c r="I30" s="850">
        <v>0</v>
      </c>
      <c r="J30" s="859"/>
      <c r="K30" s="850">
        <v>0</v>
      </c>
      <c r="L30" s="859"/>
      <c r="M30" s="850">
        <v>54186</v>
      </c>
      <c r="N30" s="859"/>
      <c r="O30" s="850">
        <v>0</v>
      </c>
      <c r="P30" s="898"/>
      <c r="Q30" s="896">
        <v>0</v>
      </c>
      <c r="R30" s="898"/>
      <c r="S30" s="850">
        <v>0</v>
      </c>
      <c r="T30" s="898"/>
      <c r="U30" s="898">
        <f t="shared" si="0"/>
        <v>54567</v>
      </c>
      <c r="V30" s="898"/>
      <c r="W30" s="851">
        <v>2455</v>
      </c>
      <c r="X30" s="898"/>
      <c r="Y30" s="898">
        <f t="shared" si="1"/>
        <v>57022</v>
      </c>
      <c r="Z30" s="898"/>
      <c r="AA30" s="898">
        <v>105252</v>
      </c>
      <c r="AB30" s="898"/>
    </row>
    <row r="31" spans="1:28" ht="14.25" customHeight="1">
      <c r="A31" s="993" t="s">
        <v>880</v>
      </c>
      <c r="B31" s="877" t="s">
        <v>6</v>
      </c>
      <c r="C31" s="896">
        <v>0</v>
      </c>
      <c r="D31" s="898"/>
      <c r="E31" s="850">
        <v>0</v>
      </c>
      <c r="F31" s="859"/>
      <c r="G31" s="850">
        <v>0</v>
      </c>
      <c r="H31" s="859"/>
      <c r="I31" s="850">
        <v>0</v>
      </c>
      <c r="J31" s="859"/>
      <c r="K31" s="850">
        <v>0</v>
      </c>
      <c r="L31" s="859"/>
      <c r="M31" s="850">
        <v>0</v>
      </c>
      <c r="N31" s="859"/>
      <c r="O31" s="851">
        <v>130959</v>
      </c>
      <c r="P31" s="898"/>
      <c r="Q31" s="896">
        <v>0</v>
      </c>
      <c r="R31" s="898"/>
      <c r="S31" s="850">
        <v>0</v>
      </c>
      <c r="T31" s="898"/>
      <c r="U31" s="898">
        <f t="shared" si="0"/>
        <v>130959</v>
      </c>
      <c r="V31" s="898"/>
      <c r="W31" s="851">
        <v>0</v>
      </c>
      <c r="X31" s="898"/>
      <c r="Y31" s="898">
        <f t="shared" si="1"/>
        <v>130959</v>
      </c>
      <c r="Z31" s="898"/>
      <c r="AA31" s="898">
        <v>83881</v>
      </c>
      <c r="AB31" s="898"/>
    </row>
    <row r="32" spans="1:28" ht="15" customHeight="1">
      <c r="A32" s="993" t="s">
        <v>881</v>
      </c>
      <c r="B32" s="877" t="s">
        <v>6</v>
      </c>
      <c r="C32" s="896">
        <v>0</v>
      </c>
      <c r="D32" s="898"/>
      <c r="E32" s="896">
        <v>0</v>
      </c>
      <c r="F32" s="898"/>
      <c r="G32" s="896">
        <v>0</v>
      </c>
      <c r="H32" s="898"/>
      <c r="I32" s="896">
        <v>0</v>
      </c>
      <c r="J32" s="898"/>
      <c r="K32" s="896">
        <v>0</v>
      </c>
      <c r="L32" s="898"/>
      <c r="M32" s="896">
        <v>0</v>
      </c>
      <c r="N32" s="898"/>
      <c r="O32" s="896">
        <v>0</v>
      </c>
      <c r="P32" s="898"/>
      <c r="Q32" s="896">
        <v>0</v>
      </c>
      <c r="R32" s="898"/>
      <c r="S32" s="850">
        <v>0</v>
      </c>
      <c r="T32" s="898"/>
      <c r="U32" s="898">
        <f t="shared" si="0"/>
        <v>0</v>
      </c>
      <c r="V32" s="898"/>
      <c r="W32" s="851">
        <v>56186</v>
      </c>
      <c r="X32" s="898"/>
      <c r="Y32" s="898">
        <f t="shared" si="1"/>
        <v>56186</v>
      </c>
      <c r="Z32" s="898"/>
      <c r="AA32" s="898">
        <v>36006</v>
      </c>
      <c r="AB32" s="898"/>
    </row>
    <row r="33" spans="1:28" ht="15" customHeight="1">
      <c r="A33" s="993" t="s">
        <v>882</v>
      </c>
      <c r="B33" s="877" t="s">
        <v>6</v>
      </c>
      <c r="C33" s="896">
        <v>0</v>
      </c>
      <c r="D33" s="898"/>
      <c r="E33" s="896">
        <v>0</v>
      </c>
      <c r="F33" s="898"/>
      <c r="G33" s="896">
        <v>0</v>
      </c>
      <c r="H33" s="898"/>
      <c r="I33" s="896">
        <v>0</v>
      </c>
      <c r="J33" s="898"/>
      <c r="K33" s="896">
        <v>0</v>
      </c>
      <c r="L33" s="898"/>
      <c r="M33" s="896">
        <v>0</v>
      </c>
      <c r="N33" s="898"/>
      <c r="O33" s="896">
        <v>0</v>
      </c>
      <c r="P33" s="898"/>
      <c r="Q33" s="896">
        <v>0</v>
      </c>
      <c r="R33" s="898"/>
      <c r="S33" s="850">
        <v>0</v>
      </c>
      <c r="T33" s="898"/>
      <c r="U33" s="898">
        <f t="shared" si="0"/>
        <v>0</v>
      </c>
      <c r="V33" s="898"/>
      <c r="W33" s="851">
        <v>34435</v>
      </c>
      <c r="X33" s="898"/>
      <c r="Y33" s="898">
        <f t="shared" si="1"/>
        <v>34435</v>
      </c>
      <c r="Z33" s="898"/>
      <c r="AA33" s="898">
        <v>44545</v>
      </c>
      <c r="AB33" s="898"/>
    </row>
    <row r="34" spans="1:28" ht="15" customHeight="1">
      <c r="A34" s="849" t="s">
        <v>883</v>
      </c>
      <c r="B34" s="877" t="s">
        <v>6</v>
      </c>
      <c r="C34" s="896">
        <v>0</v>
      </c>
      <c r="D34" s="898"/>
      <c r="E34" s="896">
        <v>0</v>
      </c>
      <c r="F34" s="898"/>
      <c r="G34" s="896">
        <v>0</v>
      </c>
      <c r="H34" s="898"/>
      <c r="I34" s="896">
        <v>0</v>
      </c>
      <c r="J34" s="898"/>
      <c r="K34" s="901">
        <v>817</v>
      </c>
      <c r="L34" s="898"/>
      <c r="M34" s="896">
        <v>0</v>
      </c>
      <c r="N34" s="898"/>
      <c r="O34" s="896">
        <v>0</v>
      </c>
      <c r="P34" s="898"/>
      <c r="Q34" s="896">
        <v>0</v>
      </c>
      <c r="R34" s="898"/>
      <c r="S34" s="850">
        <v>0</v>
      </c>
      <c r="T34" s="898"/>
      <c r="U34" s="898">
        <f t="shared" si="0"/>
        <v>817</v>
      </c>
      <c r="V34" s="898"/>
      <c r="W34" s="851">
        <v>71189</v>
      </c>
      <c r="X34" s="898"/>
      <c r="Y34" s="898">
        <f t="shared" si="1"/>
        <v>72006</v>
      </c>
      <c r="Z34" s="898"/>
      <c r="AA34" s="901">
        <v>39094</v>
      </c>
      <c r="AB34" s="898"/>
    </row>
    <row r="35" spans="1:28" ht="15" customHeight="1">
      <c r="A35" s="993" t="s">
        <v>884</v>
      </c>
      <c r="B35" s="877" t="s">
        <v>6</v>
      </c>
      <c r="C35" s="896">
        <v>0</v>
      </c>
      <c r="D35" s="898"/>
      <c r="E35" s="896">
        <v>0</v>
      </c>
      <c r="F35" s="898"/>
      <c r="G35" s="901">
        <v>5657</v>
      </c>
      <c r="H35" s="898"/>
      <c r="I35" s="896">
        <v>0</v>
      </c>
      <c r="J35" s="898"/>
      <c r="K35" s="901">
        <v>48609</v>
      </c>
      <c r="L35" s="898"/>
      <c r="M35" s="896">
        <v>0</v>
      </c>
      <c r="N35" s="898"/>
      <c r="O35" s="896">
        <v>0</v>
      </c>
      <c r="P35" s="898"/>
      <c r="Q35" s="896">
        <v>0</v>
      </c>
      <c r="R35" s="898"/>
      <c r="S35" s="850">
        <v>0</v>
      </c>
      <c r="T35" s="108"/>
      <c r="U35" s="898">
        <f t="shared" si="0"/>
        <v>54266</v>
      </c>
      <c r="V35" s="898"/>
      <c r="W35" s="851">
        <v>1066</v>
      </c>
      <c r="X35" s="898"/>
      <c r="Y35" s="898">
        <f t="shared" si="1"/>
        <v>55332</v>
      </c>
      <c r="Z35" s="898"/>
      <c r="AA35" s="898">
        <v>44857</v>
      </c>
      <c r="AB35" s="898"/>
    </row>
    <row r="36" spans="1:28" ht="15" customHeight="1">
      <c r="A36" s="995" t="s">
        <v>885</v>
      </c>
      <c r="B36" s="877" t="s">
        <v>6</v>
      </c>
      <c r="C36" s="896">
        <v>0</v>
      </c>
      <c r="D36" s="898"/>
      <c r="E36" s="896">
        <v>0</v>
      </c>
      <c r="F36" s="898"/>
      <c r="G36" s="896">
        <v>0</v>
      </c>
      <c r="H36" s="898"/>
      <c r="I36" s="896">
        <v>0</v>
      </c>
      <c r="J36" s="898"/>
      <c r="K36" s="896">
        <v>0</v>
      </c>
      <c r="L36" s="898"/>
      <c r="M36" s="896">
        <v>0</v>
      </c>
      <c r="N36" s="898"/>
      <c r="O36" s="896">
        <v>0</v>
      </c>
      <c r="P36" s="898"/>
      <c r="Q36" s="896">
        <v>0</v>
      </c>
      <c r="R36" s="898"/>
      <c r="S36" s="850">
        <v>0</v>
      </c>
      <c r="T36" s="898"/>
      <c r="U36" s="898">
        <f t="shared" si="0"/>
        <v>0</v>
      </c>
      <c r="V36" s="898"/>
      <c r="W36" s="851">
        <v>24547</v>
      </c>
      <c r="X36" s="898"/>
      <c r="Y36" s="898">
        <f t="shared" si="1"/>
        <v>24547</v>
      </c>
      <c r="Z36" s="898"/>
      <c r="AA36" s="898">
        <v>21185</v>
      </c>
      <c r="AB36" s="898"/>
    </row>
    <row r="37" spans="1:28" ht="15" customHeight="1">
      <c r="A37" s="993" t="s">
        <v>886</v>
      </c>
      <c r="B37" s="877" t="s">
        <v>6</v>
      </c>
      <c r="C37" s="896">
        <v>0</v>
      </c>
      <c r="D37" s="898"/>
      <c r="E37" s="896">
        <v>0</v>
      </c>
      <c r="F37" s="898"/>
      <c r="G37" s="896">
        <v>0</v>
      </c>
      <c r="H37" s="898"/>
      <c r="I37" s="896">
        <v>0</v>
      </c>
      <c r="J37" s="898"/>
      <c r="K37" s="896">
        <v>0</v>
      </c>
      <c r="L37" s="898"/>
      <c r="M37" s="896">
        <v>0</v>
      </c>
      <c r="N37" s="898"/>
      <c r="O37" s="896">
        <v>0</v>
      </c>
      <c r="P37" s="898"/>
      <c r="Q37" s="896">
        <v>0</v>
      </c>
      <c r="R37" s="898"/>
      <c r="S37" s="850">
        <v>0</v>
      </c>
      <c r="T37" s="898"/>
      <c r="U37" s="898">
        <f t="shared" si="0"/>
        <v>0</v>
      </c>
      <c r="V37" s="898"/>
      <c r="W37" s="851">
        <v>150043</v>
      </c>
      <c r="X37" s="898"/>
      <c r="Y37" s="898">
        <f t="shared" si="1"/>
        <v>150043</v>
      </c>
      <c r="Z37" s="898"/>
      <c r="AA37" s="898">
        <v>116248</v>
      </c>
      <c r="AB37" s="898"/>
    </row>
    <row r="38" spans="1:28" ht="15" customHeight="1">
      <c r="A38" s="993" t="s">
        <v>887</v>
      </c>
      <c r="B38" s="877" t="s">
        <v>6</v>
      </c>
      <c r="C38" s="896">
        <v>0</v>
      </c>
      <c r="D38" s="898"/>
      <c r="E38" s="896">
        <v>0</v>
      </c>
      <c r="F38" s="898"/>
      <c r="G38" s="896">
        <v>0</v>
      </c>
      <c r="H38" s="898"/>
      <c r="I38" s="896">
        <v>0</v>
      </c>
      <c r="J38" s="898"/>
      <c r="K38" s="896">
        <v>0</v>
      </c>
      <c r="L38" s="898"/>
      <c r="M38" s="896">
        <v>0</v>
      </c>
      <c r="N38" s="898"/>
      <c r="O38" s="896">
        <v>0</v>
      </c>
      <c r="P38" s="898"/>
      <c r="Q38" s="896">
        <v>0</v>
      </c>
      <c r="R38" s="898"/>
      <c r="S38" s="850">
        <v>0</v>
      </c>
      <c r="T38" s="898"/>
      <c r="U38" s="898">
        <f t="shared" si="0"/>
        <v>0</v>
      </c>
      <c r="V38" s="898"/>
      <c r="W38" s="851">
        <v>80361</v>
      </c>
      <c r="X38" s="898"/>
      <c r="Y38" s="898">
        <f t="shared" si="1"/>
        <v>80361</v>
      </c>
      <c r="Z38" s="898"/>
      <c r="AA38" s="901">
        <v>81900</v>
      </c>
      <c r="AB38" s="898"/>
    </row>
    <row r="39" spans="1:28" ht="15" customHeight="1">
      <c r="A39" s="993" t="s">
        <v>888</v>
      </c>
      <c r="B39" s="877" t="s">
        <v>6</v>
      </c>
      <c r="C39" s="896">
        <v>0</v>
      </c>
      <c r="D39" s="991"/>
      <c r="E39" s="896">
        <v>0</v>
      </c>
      <c r="F39" s="991"/>
      <c r="G39" s="896">
        <v>425</v>
      </c>
      <c r="H39" s="898"/>
      <c r="I39" s="896">
        <v>0</v>
      </c>
      <c r="J39" s="898"/>
      <c r="K39" s="901">
        <v>44158</v>
      </c>
      <c r="L39" s="898"/>
      <c r="M39" s="896">
        <v>0</v>
      </c>
      <c r="N39" s="898"/>
      <c r="O39" s="896">
        <v>0</v>
      </c>
      <c r="P39" s="898"/>
      <c r="Q39" s="896">
        <v>0</v>
      </c>
      <c r="R39" s="898"/>
      <c r="S39" s="850">
        <v>0</v>
      </c>
      <c r="T39" s="898"/>
      <c r="U39" s="898">
        <f t="shared" si="0"/>
        <v>44583</v>
      </c>
      <c r="V39" s="898"/>
      <c r="W39" s="851">
        <v>137835</v>
      </c>
      <c r="X39" s="898"/>
      <c r="Y39" s="898">
        <f t="shared" si="1"/>
        <v>182418</v>
      </c>
      <c r="Z39" s="898"/>
      <c r="AA39" s="898">
        <v>168048</v>
      </c>
      <c r="AB39" s="898"/>
    </row>
    <row r="40" spans="1:28" ht="14.25" customHeight="1">
      <c r="A40" s="993" t="s">
        <v>889</v>
      </c>
      <c r="B40" s="877" t="s">
        <v>6</v>
      </c>
      <c r="C40" s="896">
        <v>0</v>
      </c>
      <c r="D40" s="898"/>
      <c r="E40" s="901">
        <v>28762</v>
      </c>
      <c r="F40" s="898"/>
      <c r="G40" s="896">
        <v>0</v>
      </c>
      <c r="H40" s="898"/>
      <c r="I40" s="896">
        <v>0</v>
      </c>
      <c r="J40" s="898"/>
      <c r="K40" s="896">
        <v>0</v>
      </c>
      <c r="L40" s="898"/>
      <c r="M40" s="896">
        <v>0</v>
      </c>
      <c r="N40" s="898"/>
      <c r="O40" s="896">
        <v>0</v>
      </c>
      <c r="P40" s="898"/>
      <c r="Q40" s="896">
        <v>0</v>
      </c>
      <c r="R40" s="898"/>
      <c r="S40" s="850">
        <v>0</v>
      </c>
      <c r="T40" s="898"/>
      <c r="U40" s="898">
        <f t="shared" si="0"/>
        <v>28762</v>
      </c>
      <c r="V40" s="898"/>
      <c r="W40" s="851">
        <v>177529</v>
      </c>
      <c r="X40" s="898"/>
      <c r="Y40" s="898">
        <f t="shared" si="1"/>
        <v>206291</v>
      </c>
      <c r="Z40" s="898"/>
      <c r="AA40" s="898">
        <v>183721</v>
      </c>
      <c r="AB40" s="898"/>
    </row>
    <row r="41" spans="1:28" ht="15" customHeight="1">
      <c r="A41" s="993" t="s">
        <v>890</v>
      </c>
      <c r="B41" s="877" t="s">
        <v>6</v>
      </c>
      <c r="C41" s="896">
        <v>0</v>
      </c>
      <c r="D41" s="898"/>
      <c r="E41" s="896">
        <v>0</v>
      </c>
      <c r="F41" s="898"/>
      <c r="G41" s="896">
        <v>0</v>
      </c>
      <c r="H41" s="898"/>
      <c r="I41" s="896">
        <v>0</v>
      </c>
      <c r="J41" s="898"/>
      <c r="K41" s="896">
        <v>0</v>
      </c>
      <c r="L41" s="898"/>
      <c r="M41" s="896">
        <v>0</v>
      </c>
      <c r="N41" s="898"/>
      <c r="O41" s="896">
        <v>0</v>
      </c>
      <c r="P41" s="898"/>
      <c r="Q41" s="896">
        <v>0</v>
      </c>
      <c r="R41" s="898"/>
      <c r="S41" s="850">
        <v>0</v>
      </c>
      <c r="T41" s="898"/>
      <c r="U41" s="898">
        <f t="shared" si="0"/>
        <v>0</v>
      </c>
      <c r="V41" s="898"/>
      <c r="W41" s="851">
        <v>574</v>
      </c>
      <c r="X41" s="898"/>
      <c r="Y41" s="898">
        <f t="shared" si="1"/>
        <v>574</v>
      </c>
      <c r="Z41" s="898"/>
      <c r="AA41" s="901">
        <v>175</v>
      </c>
      <c r="AB41" s="898"/>
    </row>
    <row r="42" spans="1:28" ht="15" customHeight="1">
      <c r="A42" s="993" t="s">
        <v>891</v>
      </c>
      <c r="B42" s="877" t="s">
        <v>6</v>
      </c>
      <c r="C42" s="896">
        <v>0</v>
      </c>
      <c r="D42" s="898"/>
      <c r="E42" s="896">
        <v>0</v>
      </c>
      <c r="F42" s="898"/>
      <c r="G42" s="896">
        <v>0</v>
      </c>
      <c r="H42" s="898"/>
      <c r="I42" s="896">
        <v>0</v>
      </c>
      <c r="J42" s="898"/>
      <c r="K42" s="896">
        <v>0</v>
      </c>
      <c r="L42" s="898"/>
      <c r="M42" s="896">
        <v>0</v>
      </c>
      <c r="N42" s="898"/>
      <c r="O42" s="901">
        <v>54250</v>
      </c>
      <c r="P42" s="898"/>
      <c r="Q42" s="896">
        <v>0</v>
      </c>
      <c r="R42" s="898"/>
      <c r="S42" s="850">
        <v>0</v>
      </c>
      <c r="T42" s="898"/>
      <c r="U42" s="898">
        <f t="shared" si="0"/>
        <v>54250</v>
      </c>
      <c r="V42" s="898"/>
      <c r="W42" s="851">
        <v>346</v>
      </c>
      <c r="X42" s="898"/>
      <c r="Y42" s="898">
        <f t="shared" si="1"/>
        <v>54596</v>
      </c>
      <c r="Z42" s="898"/>
      <c r="AA42" s="898">
        <v>45876</v>
      </c>
      <c r="AB42" s="898"/>
    </row>
    <row r="43" spans="1:28" ht="15" customHeight="1">
      <c r="A43" s="993" t="s">
        <v>737</v>
      </c>
      <c r="B43" s="877" t="s">
        <v>6</v>
      </c>
      <c r="C43" s="850"/>
      <c r="D43" s="898"/>
      <c r="E43" s="896"/>
      <c r="F43" s="898"/>
      <c r="G43" s="896"/>
      <c r="H43" s="898"/>
      <c r="I43" s="896"/>
      <c r="J43" s="898"/>
      <c r="K43" s="896"/>
      <c r="L43" s="898"/>
      <c r="M43" s="896"/>
      <c r="N43" s="898"/>
      <c r="O43" s="896"/>
      <c r="P43" s="898"/>
      <c r="Q43" s="896"/>
      <c r="R43" s="898"/>
      <c r="S43" s="850"/>
      <c r="T43" s="898"/>
      <c r="U43" s="898" t="s">
        <v>6</v>
      </c>
      <c r="V43" s="898"/>
      <c r="W43" s="850"/>
      <c r="X43" s="898"/>
      <c r="Y43" s="898" t="s">
        <v>6</v>
      </c>
      <c r="Z43" s="898"/>
      <c r="AA43" s="896" t="s">
        <v>6</v>
      </c>
      <c r="AB43" s="898"/>
    </row>
    <row r="44" spans="1:28" s="825" customFormat="1" ht="15" customHeight="1">
      <c r="A44" s="996" t="s">
        <v>892</v>
      </c>
      <c r="B44" s="849" t="s">
        <v>6</v>
      </c>
      <c r="C44" s="850">
        <v>0</v>
      </c>
      <c r="D44" s="859"/>
      <c r="E44" s="850">
        <v>0</v>
      </c>
      <c r="F44" s="859"/>
      <c r="G44" s="851">
        <v>0</v>
      </c>
      <c r="H44" s="859"/>
      <c r="I44" s="850">
        <v>0</v>
      </c>
      <c r="J44" s="859"/>
      <c r="K44" s="850">
        <v>0</v>
      </c>
      <c r="L44" s="859"/>
      <c r="M44" s="850">
        <v>0</v>
      </c>
      <c r="N44" s="859"/>
      <c r="O44" s="850">
        <v>0</v>
      </c>
      <c r="P44" s="859"/>
      <c r="Q44" s="850">
        <v>0</v>
      </c>
      <c r="R44" s="859"/>
      <c r="S44" s="850">
        <v>0</v>
      </c>
      <c r="T44" s="859"/>
      <c r="U44" s="859">
        <f t="shared" si="0"/>
        <v>0</v>
      </c>
      <c r="V44" s="859"/>
      <c r="W44" s="850">
        <v>0</v>
      </c>
      <c r="X44" s="859"/>
      <c r="Y44" s="859">
        <f t="shared" si="1"/>
        <v>0</v>
      </c>
      <c r="Z44" s="859"/>
      <c r="AA44" s="850">
        <v>0</v>
      </c>
      <c r="AB44" s="859"/>
    </row>
    <row r="45" spans="1:28" s="825" customFormat="1" ht="15" customHeight="1">
      <c r="A45" s="996" t="s">
        <v>893</v>
      </c>
      <c r="B45" s="849" t="s">
        <v>6</v>
      </c>
      <c r="C45" s="851">
        <v>0</v>
      </c>
      <c r="D45" s="859"/>
      <c r="E45" s="850">
        <v>0</v>
      </c>
      <c r="F45" s="859"/>
      <c r="G45" s="851">
        <v>99783</v>
      </c>
      <c r="H45" s="859"/>
      <c r="I45" s="850">
        <v>0</v>
      </c>
      <c r="J45" s="859"/>
      <c r="K45" s="850">
        <v>0</v>
      </c>
      <c r="L45" s="859"/>
      <c r="M45" s="850">
        <v>0</v>
      </c>
      <c r="N45" s="859"/>
      <c r="O45" s="850">
        <v>0</v>
      </c>
      <c r="P45" s="859"/>
      <c r="Q45" s="851">
        <v>44976</v>
      </c>
      <c r="R45" s="859"/>
      <c r="S45" s="850">
        <v>0</v>
      </c>
      <c r="T45" s="859"/>
      <c r="U45" s="859">
        <f t="shared" si="0"/>
        <v>144759</v>
      </c>
      <c r="V45" s="859"/>
      <c r="W45" s="850">
        <v>0</v>
      </c>
      <c r="X45" s="859"/>
      <c r="Y45" s="859">
        <f t="shared" si="1"/>
        <v>144759</v>
      </c>
      <c r="Z45" s="859"/>
      <c r="AA45" s="851">
        <v>206431</v>
      </c>
      <c r="AB45" s="859"/>
    </row>
    <row r="46" spans="1:28" s="825" customFormat="1" ht="15" customHeight="1">
      <c r="A46" s="996" t="s">
        <v>894</v>
      </c>
      <c r="B46" s="849" t="s">
        <v>6</v>
      </c>
      <c r="C46" s="850">
        <v>0</v>
      </c>
      <c r="D46" s="859"/>
      <c r="E46" s="850">
        <v>0</v>
      </c>
      <c r="F46" s="859"/>
      <c r="G46" s="850">
        <v>0</v>
      </c>
      <c r="H46" s="859"/>
      <c r="I46" s="850">
        <v>0</v>
      </c>
      <c r="J46" s="859"/>
      <c r="K46" s="850">
        <v>0</v>
      </c>
      <c r="L46" s="859"/>
      <c r="M46" s="850">
        <v>0</v>
      </c>
      <c r="N46" s="859"/>
      <c r="O46" s="850">
        <v>0</v>
      </c>
      <c r="P46" s="859"/>
      <c r="Q46" s="850">
        <v>0</v>
      </c>
      <c r="R46" s="859"/>
      <c r="S46" s="850">
        <v>0</v>
      </c>
      <c r="T46" s="859"/>
      <c r="U46" s="859">
        <f t="shared" si="0"/>
        <v>0</v>
      </c>
      <c r="V46" s="859"/>
      <c r="W46" s="850">
        <v>16643</v>
      </c>
      <c r="X46" s="859"/>
      <c r="Y46" s="859">
        <f t="shared" si="1"/>
        <v>16643</v>
      </c>
      <c r="Z46" s="859"/>
      <c r="AA46" s="851">
        <v>13682</v>
      </c>
      <c r="AB46" s="859"/>
    </row>
    <row r="47" spans="1:28" s="825" customFormat="1" ht="15" customHeight="1">
      <c r="A47" s="996" t="s">
        <v>895</v>
      </c>
      <c r="B47" s="849"/>
      <c r="C47" s="850">
        <v>0</v>
      </c>
      <c r="D47" s="850">
        <v>0</v>
      </c>
      <c r="E47" s="850">
        <v>0</v>
      </c>
      <c r="F47" s="850">
        <v>0</v>
      </c>
      <c r="G47" s="850">
        <v>0</v>
      </c>
      <c r="H47" s="850">
        <v>0</v>
      </c>
      <c r="I47" s="850">
        <v>0</v>
      </c>
      <c r="J47" s="850">
        <v>0</v>
      </c>
      <c r="K47" s="850">
        <v>0</v>
      </c>
      <c r="L47" s="850">
        <v>0</v>
      </c>
      <c r="M47" s="850">
        <v>0</v>
      </c>
      <c r="N47" s="850">
        <v>0</v>
      </c>
      <c r="O47" s="850">
        <v>0</v>
      </c>
      <c r="P47" s="850">
        <v>0</v>
      </c>
      <c r="Q47" s="850">
        <v>0</v>
      </c>
      <c r="R47" s="850">
        <v>0</v>
      </c>
      <c r="S47" s="850">
        <v>0</v>
      </c>
      <c r="T47" s="864" t="s">
        <v>6</v>
      </c>
      <c r="U47" s="859">
        <f>ROUND(SUM(C47:S47),1)</f>
        <v>0</v>
      </c>
      <c r="V47" s="850" t="s">
        <v>6</v>
      </c>
      <c r="W47" s="850">
        <v>0</v>
      </c>
      <c r="X47" s="850">
        <v>0</v>
      </c>
      <c r="Y47" s="859">
        <f t="shared" si="1"/>
        <v>0</v>
      </c>
      <c r="Z47" s="850">
        <v>0</v>
      </c>
      <c r="AA47" s="850">
        <v>136</v>
      </c>
      <c r="AB47" s="850">
        <v>0</v>
      </c>
    </row>
    <row r="48" spans="1:28" s="825" customFormat="1" ht="15" customHeight="1">
      <c r="A48" s="996" t="s">
        <v>896</v>
      </c>
      <c r="B48" s="849" t="s">
        <v>6</v>
      </c>
      <c r="C48" s="850">
        <v>0</v>
      </c>
      <c r="D48" s="859"/>
      <c r="E48" s="850">
        <v>0</v>
      </c>
      <c r="F48" s="859"/>
      <c r="G48" s="850">
        <v>0</v>
      </c>
      <c r="H48" s="859"/>
      <c r="I48" s="850">
        <v>0</v>
      </c>
      <c r="J48" s="859"/>
      <c r="K48" s="850">
        <v>0</v>
      </c>
      <c r="L48" s="859"/>
      <c r="M48" s="850">
        <v>0</v>
      </c>
      <c r="N48" s="859"/>
      <c r="O48" s="850">
        <v>0</v>
      </c>
      <c r="P48" s="859"/>
      <c r="Q48" s="850">
        <v>0</v>
      </c>
      <c r="R48" s="859"/>
      <c r="S48" s="850">
        <v>0</v>
      </c>
      <c r="T48" s="859"/>
      <c r="U48" s="859">
        <f t="shared" si="0"/>
        <v>0</v>
      </c>
      <c r="V48" s="859"/>
      <c r="W48" s="850">
        <v>1360</v>
      </c>
      <c r="X48" s="859"/>
      <c r="Y48" s="859">
        <f t="shared" si="1"/>
        <v>1360</v>
      </c>
      <c r="Z48" s="859"/>
      <c r="AA48" s="851">
        <v>7750</v>
      </c>
      <c r="AB48" s="859"/>
    </row>
    <row r="49" spans="1:28" s="825" customFormat="1" ht="15" customHeight="1">
      <c r="A49" s="849" t="s">
        <v>2465</v>
      </c>
      <c r="B49" s="849" t="s">
        <v>6</v>
      </c>
      <c r="C49" s="850">
        <v>0</v>
      </c>
      <c r="D49" s="859"/>
      <c r="E49" s="850">
        <v>0</v>
      </c>
      <c r="F49" s="859"/>
      <c r="G49" s="850">
        <v>0</v>
      </c>
      <c r="H49" s="859"/>
      <c r="I49" s="850">
        <v>0</v>
      </c>
      <c r="J49" s="859"/>
      <c r="K49" s="850">
        <v>0</v>
      </c>
      <c r="L49" s="859"/>
      <c r="M49" s="850">
        <v>0</v>
      </c>
      <c r="N49" s="859"/>
      <c r="O49" s="850">
        <v>0</v>
      </c>
      <c r="P49" s="859"/>
      <c r="Q49" s="850">
        <v>0</v>
      </c>
      <c r="R49" s="859"/>
      <c r="S49" s="850">
        <v>250000</v>
      </c>
      <c r="T49" s="859"/>
      <c r="U49" s="859">
        <f t="shared" si="0"/>
        <v>250000</v>
      </c>
      <c r="V49" s="859"/>
      <c r="W49" s="850">
        <v>0</v>
      </c>
      <c r="X49" s="859"/>
      <c r="Y49" s="859">
        <f t="shared" si="1"/>
        <v>250000</v>
      </c>
      <c r="Z49" s="859"/>
      <c r="AA49" s="851">
        <v>0</v>
      </c>
      <c r="AB49" s="859"/>
    </row>
    <row r="50" spans="1:28" s="825" customFormat="1" ht="15" customHeight="1">
      <c r="A50" s="996" t="s">
        <v>897</v>
      </c>
      <c r="B50" s="849" t="s">
        <v>6</v>
      </c>
      <c r="C50" s="850">
        <v>0</v>
      </c>
      <c r="D50" s="859"/>
      <c r="E50" s="850">
        <v>0</v>
      </c>
      <c r="F50" s="859"/>
      <c r="G50" s="850">
        <v>0</v>
      </c>
      <c r="H50" s="859"/>
      <c r="I50" s="850">
        <v>0</v>
      </c>
      <c r="J50" s="859"/>
      <c r="K50" s="850">
        <v>0</v>
      </c>
      <c r="L50" s="859"/>
      <c r="M50" s="850">
        <v>0</v>
      </c>
      <c r="N50" s="859"/>
      <c r="O50" s="850">
        <v>0</v>
      </c>
      <c r="P50" s="859"/>
      <c r="Q50" s="851">
        <v>555</v>
      </c>
      <c r="R50" s="859"/>
      <c r="S50" s="851">
        <v>0</v>
      </c>
      <c r="T50" s="859"/>
      <c r="U50" s="859">
        <f t="shared" si="0"/>
        <v>555</v>
      </c>
      <c r="V50" s="859"/>
      <c r="W50" s="850">
        <v>0</v>
      </c>
      <c r="X50" s="859"/>
      <c r="Y50" s="859">
        <f t="shared" si="1"/>
        <v>555</v>
      </c>
      <c r="Z50" s="859"/>
      <c r="AA50" s="850">
        <v>2725</v>
      </c>
      <c r="AB50" s="859"/>
    </row>
    <row r="51" spans="1:28" s="825" customFormat="1" ht="15" customHeight="1">
      <c r="A51" s="996" t="s">
        <v>2353</v>
      </c>
      <c r="B51" s="849" t="s">
        <v>6</v>
      </c>
      <c r="C51" s="850">
        <v>0</v>
      </c>
      <c r="D51" s="859"/>
      <c r="E51" s="850">
        <v>0</v>
      </c>
      <c r="F51" s="859"/>
      <c r="G51" s="850">
        <v>0</v>
      </c>
      <c r="H51" s="859"/>
      <c r="I51" s="850">
        <v>0</v>
      </c>
      <c r="J51" s="859"/>
      <c r="K51" s="850">
        <v>0</v>
      </c>
      <c r="L51" s="859"/>
      <c r="M51" s="850">
        <v>0</v>
      </c>
      <c r="N51" s="859"/>
      <c r="O51" s="850">
        <v>0</v>
      </c>
      <c r="P51" s="859"/>
      <c r="Q51" s="851">
        <v>0</v>
      </c>
      <c r="R51" s="859"/>
      <c r="S51" s="851">
        <v>0</v>
      </c>
      <c r="T51" s="859"/>
      <c r="U51" s="859">
        <f t="shared" ref="U51" si="2">ROUND(SUM(C51:S51),1)</f>
        <v>0</v>
      </c>
      <c r="V51" s="859"/>
      <c r="W51" s="850">
        <v>313119</v>
      </c>
      <c r="X51" s="859"/>
      <c r="Y51" s="859">
        <f t="shared" ref="Y51" si="3">ROUND(SUM(U51:X51),1)</f>
        <v>313119</v>
      </c>
      <c r="Z51" s="859"/>
      <c r="AA51" s="850">
        <v>608420</v>
      </c>
      <c r="AB51" s="859"/>
    </row>
    <row r="52" spans="1:28" s="825" customFormat="1" ht="15" customHeight="1">
      <c r="A52" s="996" t="s">
        <v>898</v>
      </c>
      <c r="B52" s="849" t="s">
        <v>6</v>
      </c>
      <c r="C52" s="850">
        <v>0</v>
      </c>
      <c r="D52" s="859"/>
      <c r="E52" s="850">
        <v>0</v>
      </c>
      <c r="F52" s="859"/>
      <c r="G52" s="850">
        <v>0</v>
      </c>
      <c r="H52" s="859"/>
      <c r="I52" s="850">
        <v>0</v>
      </c>
      <c r="J52" s="859"/>
      <c r="K52" s="850">
        <v>0</v>
      </c>
      <c r="L52" s="859"/>
      <c r="M52" s="850">
        <v>0</v>
      </c>
      <c r="N52" s="859"/>
      <c r="O52" s="850">
        <v>0</v>
      </c>
      <c r="P52" s="859"/>
      <c r="Q52" s="850">
        <v>0</v>
      </c>
      <c r="R52" s="859"/>
      <c r="S52" s="850">
        <v>0</v>
      </c>
      <c r="T52" s="859"/>
      <c r="U52" s="859">
        <f t="shared" si="0"/>
        <v>0</v>
      </c>
      <c r="V52" s="859"/>
      <c r="W52" s="850">
        <v>10500</v>
      </c>
      <c r="X52" s="859"/>
      <c r="Y52" s="859">
        <f t="shared" si="1"/>
        <v>10500</v>
      </c>
      <c r="Z52" s="859"/>
      <c r="AA52" s="850">
        <v>10500</v>
      </c>
      <c r="AB52" s="859"/>
    </row>
    <row r="53" spans="1:28" s="825" customFormat="1" ht="15" customHeight="1">
      <c r="A53" s="996" t="s">
        <v>2466</v>
      </c>
      <c r="B53" s="849" t="s">
        <v>6</v>
      </c>
      <c r="C53" s="850">
        <v>0</v>
      </c>
      <c r="D53" s="859"/>
      <c r="E53" s="850">
        <v>0</v>
      </c>
      <c r="F53" s="859"/>
      <c r="G53" s="850">
        <v>0</v>
      </c>
      <c r="H53" s="859"/>
      <c r="I53" s="850">
        <v>0</v>
      </c>
      <c r="J53" s="859"/>
      <c r="K53" s="850">
        <v>0</v>
      </c>
      <c r="L53" s="859"/>
      <c r="M53" s="850">
        <v>0</v>
      </c>
      <c r="N53" s="859"/>
      <c r="O53" s="850">
        <v>0</v>
      </c>
      <c r="P53" s="859"/>
      <c r="Q53" s="850">
        <v>0</v>
      </c>
      <c r="R53" s="859"/>
      <c r="S53" s="850">
        <v>1916</v>
      </c>
      <c r="T53" s="859"/>
      <c r="U53" s="859">
        <f t="shared" si="0"/>
        <v>1916</v>
      </c>
      <c r="V53" s="859"/>
      <c r="W53" s="850">
        <v>0</v>
      </c>
      <c r="X53" s="859"/>
      <c r="Y53" s="859">
        <f t="shared" si="1"/>
        <v>1916</v>
      </c>
      <c r="Z53" s="859"/>
      <c r="AA53" s="850">
        <v>0</v>
      </c>
      <c r="AB53" s="859"/>
    </row>
    <row r="54" spans="1:28" s="825" customFormat="1" ht="15" customHeight="1">
      <c r="A54" s="996" t="s">
        <v>899</v>
      </c>
      <c r="B54" s="849" t="s">
        <v>6</v>
      </c>
      <c r="C54" s="851">
        <v>0</v>
      </c>
      <c r="D54" s="859"/>
      <c r="E54" s="850">
        <v>0</v>
      </c>
      <c r="F54" s="859"/>
      <c r="G54" s="851">
        <v>121920</v>
      </c>
      <c r="H54" s="859"/>
      <c r="I54" s="850">
        <v>0</v>
      </c>
      <c r="J54" s="859"/>
      <c r="K54" s="850">
        <v>0</v>
      </c>
      <c r="L54" s="859"/>
      <c r="M54" s="850">
        <v>0</v>
      </c>
      <c r="N54" s="859"/>
      <c r="O54" s="850">
        <v>0</v>
      </c>
      <c r="P54" s="859"/>
      <c r="Q54" s="851">
        <v>771553</v>
      </c>
      <c r="R54" s="859"/>
      <c r="S54" s="850">
        <v>0</v>
      </c>
      <c r="T54" s="859"/>
      <c r="U54" s="859">
        <f t="shared" si="0"/>
        <v>893473</v>
      </c>
      <c r="V54" s="859"/>
      <c r="W54" s="850">
        <v>0</v>
      </c>
      <c r="X54" s="859"/>
      <c r="Y54" s="859">
        <f t="shared" si="1"/>
        <v>893473</v>
      </c>
      <c r="Z54" s="859"/>
      <c r="AA54" s="859">
        <v>643249</v>
      </c>
      <c r="AB54" s="859"/>
    </row>
    <row r="55" spans="1:28" ht="15" customHeight="1">
      <c r="A55" s="993" t="s">
        <v>900</v>
      </c>
      <c r="B55" s="877" t="s">
        <v>6</v>
      </c>
      <c r="C55" s="856">
        <v>49490</v>
      </c>
      <c r="D55" s="859"/>
      <c r="E55" s="850">
        <v>0</v>
      </c>
      <c r="F55" s="859"/>
      <c r="G55" s="850">
        <v>0</v>
      </c>
      <c r="H55" s="859"/>
      <c r="I55" s="850">
        <v>0</v>
      </c>
      <c r="J55" s="859"/>
      <c r="K55" s="850">
        <v>0</v>
      </c>
      <c r="L55" s="859"/>
      <c r="M55" s="850">
        <v>0</v>
      </c>
      <c r="N55" s="859"/>
      <c r="O55" s="850">
        <v>0</v>
      </c>
      <c r="P55" s="859"/>
      <c r="Q55" s="850">
        <v>0</v>
      </c>
      <c r="R55" s="859"/>
      <c r="S55" s="850">
        <v>0</v>
      </c>
      <c r="T55" s="859"/>
      <c r="U55" s="859">
        <f t="shared" si="0"/>
        <v>49490</v>
      </c>
      <c r="V55" s="859"/>
      <c r="W55" s="850">
        <v>4522</v>
      </c>
      <c r="X55" s="898"/>
      <c r="Y55" s="898">
        <f t="shared" si="1"/>
        <v>54012</v>
      </c>
      <c r="Z55" s="898"/>
      <c r="AA55" s="898">
        <v>20423</v>
      </c>
      <c r="AB55" s="898"/>
    </row>
    <row r="56" spans="1:28" ht="15" customHeight="1">
      <c r="A56" s="993" t="s">
        <v>901</v>
      </c>
      <c r="B56" s="877" t="s">
        <v>6</v>
      </c>
      <c r="C56" s="896">
        <v>0</v>
      </c>
      <c r="D56" s="898"/>
      <c r="E56" s="896">
        <v>0</v>
      </c>
      <c r="F56" s="898"/>
      <c r="G56" s="896">
        <v>0</v>
      </c>
      <c r="H56" s="898"/>
      <c r="I56" s="896">
        <v>0</v>
      </c>
      <c r="J56" s="898"/>
      <c r="K56" s="896">
        <v>0</v>
      </c>
      <c r="L56" s="898"/>
      <c r="M56" s="896">
        <v>0</v>
      </c>
      <c r="N56" s="898"/>
      <c r="O56" s="896">
        <v>0</v>
      </c>
      <c r="P56" s="898"/>
      <c r="Q56" s="896">
        <v>0</v>
      </c>
      <c r="R56" s="898"/>
      <c r="S56" s="850">
        <v>0</v>
      </c>
      <c r="T56" s="898"/>
      <c r="U56" s="898">
        <f t="shared" si="0"/>
        <v>0</v>
      </c>
      <c r="V56" s="898"/>
      <c r="W56" s="850">
        <v>46274</v>
      </c>
      <c r="X56" s="898"/>
      <c r="Y56" s="898">
        <f t="shared" si="1"/>
        <v>46274</v>
      </c>
      <c r="Z56" s="898"/>
      <c r="AA56" s="898">
        <v>42629</v>
      </c>
      <c r="AB56" s="898"/>
    </row>
    <row r="57" spans="1:28" ht="15" customHeight="1">
      <c r="A57" s="993" t="s">
        <v>902</v>
      </c>
      <c r="B57" s="877" t="s">
        <v>6</v>
      </c>
      <c r="C57" s="896">
        <v>0</v>
      </c>
      <c r="D57" s="898"/>
      <c r="E57" s="896">
        <v>0</v>
      </c>
      <c r="F57" s="898"/>
      <c r="G57" s="896">
        <v>0</v>
      </c>
      <c r="H57" s="898"/>
      <c r="I57" s="896">
        <v>0</v>
      </c>
      <c r="J57" s="898"/>
      <c r="K57" s="896">
        <v>0</v>
      </c>
      <c r="L57" s="898"/>
      <c r="M57" s="896">
        <v>0</v>
      </c>
      <c r="N57" s="898"/>
      <c r="O57" s="896">
        <v>0</v>
      </c>
      <c r="P57" s="898"/>
      <c r="Q57" s="896">
        <v>0</v>
      </c>
      <c r="R57" s="898"/>
      <c r="S57" s="850">
        <v>0</v>
      </c>
      <c r="T57" s="898"/>
      <c r="U57" s="898">
        <f t="shared" si="0"/>
        <v>0</v>
      </c>
      <c r="V57" s="898"/>
      <c r="W57" s="850">
        <v>747521</v>
      </c>
      <c r="X57" s="898"/>
      <c r="Y57" s="898">
        <f t="shared" si="1"/>
        <v>747521</v>
      </c>
      <c r="Z57" s="898"/>
      <c r="AA57" s="901">
        <v>904188</v>
      </c>
      <c r="AB57" s="898"/>
    </row>
    <row r="58" spans="1:28" ht="15" customHeight="1">
      <c r="A58" s="993" t="s">
        <v>903</v>
      </c>
      <c r="B58" s="877" t="s">
        <v>6</v>
      </c>
      <c r="C58" s="896">
        <v>0</v>
      </c>
      <c r="D58" s="898"/>
      <c r="E58" s="896">
        <v>0</v>
      </c>
      <c r="F58" s="898"/>
      <c r="G58" s="896">
        <v>0</v>
      </c>
      <c r="H58" s="898"/>
      <c r="I58" s="896">
        <v>0</v>
      </c>
      <c r="J58" s="898"/>
      <c r="K58" s="896">
        <v>0</v>
      </c>
      <c r="L58" s="898"/>
      <c r="M58" s="896">
        <v>0</v>
      </c>
      <c r="N58" s="898"/>
      <c r="O58" s="896">
        <v>0</v>
      </c>
      <c r="P58" s="898"/>
      <c r="Q58" s="896">
        <v>0</v>
      </c>
      <c r="R58" s="898"/>
      <c r="S58" s="850">
        <v>0</v>
      </c>
      <c r="T58" s="898"/>
      <c r="U58" s="898">
        <f t="shared" si="0"/>
        <v>0</v>
      </c>
      <c r="V58" s="898"/>
      <c r="W58" s="850">
        <v>0</v>
      </c>
      <c r="X58" s="898"/>
      <c r="Y58" s="898">
        <f t="shared" si="1"/>
        <v>0</v>
      </c>
      <c r="Z58" s="898"/>
      <c r="AA58" s="901">
        <v>0</v>
      </c>
      <c r="AB58" s="898"/>
    </row>
    <row r="59" spans="1:28" ht="15" customHeight="1">
      <c r="A59" s="995" t="s">
        <v>904</v>
      </c>
      <c r="B59" s="877" t="s">
        <v>6</v>
      </c>
      <c r="C59" s="997">
        <v>0</v>
      </c>
      <c r="D59" s="898"/>
      <c r="E59" s="997">
        <v>0</v>
      </c>
      <c r="F59" s="898"/>
      <c r="G59" s="997">
        <v>2001</v>
      </c>
      <c r="H59" s="898"/>
      <c r="I59" s="997">
        <v>0</v>
      </c>
      <c r="J59" s="898"/>
      <c r="K59" s="997">
        <v>0</v>
      </c>
      <c r="L59" s="898"/>
      <c r="M59" s="997">
        <v>0</v>
      </c>
      <c r="N59" s="898"/>
      <c r="O59" s="997">
        <v>0</v>
      </c>
      <c r="P59" s="898"/>
      <c r="Q59" s="997">
        <v>0</v>
      </c>
      <c r="R59" s="898"/>
      <c r="S59" s="997">
        <v>0</v>
      </c>
      <c r="T59" s="898"/>
      <c r="U59" s="898">
        <f t="shared" si="0"/>
        <v>2001</v>
      </c>
      <c r="V59" s="898"/>
      <c r="W59" s="850">
        <v>28230</v>
      </c>
      <c r="X59" s="898"/>
      <c r="Y59" s="898">
        <f t="shared" si="1"/>
        <v>30231</v>
      </c>
      <c r="Z59" s="898"/>
      <c r="AA59" s="999">
        <v>27548</v>
      </c>
      <c r="AB59" s="898"/>
    </row>
    <row r="60" spans="1:28" ht="21.75" customHeight="1" thickBot="1">
      <c r="A60" s="879" t="s">
        <v>905</v>
      </c>
      <c r="B60" s="877" t="s">
        <v>6</v>
      </c>
      <c r="C60" s="904">
        <f>ROUND(SUM(C17:C59),1)</f>
        <v>49490</v>
      </c>
      <c r="D60" s="982"/>
      <c r="E60" s="904">
        <f>ROUND(SUM(E17:E59),1)</f>
        <v>163706</v>
      </c>
      <c r="F60" s="982"/>
      <c r="G60" s="1000">
        <f>ROUND(SUM(G17:G59),1)</f>
        <v>455712</v>
      </c>
      <c r="H60" s="982"/>
      <c r="I60" s="904">
        <f>ROUND(SUM(I17:I59),1)</f>
        <v>0</v>
      </c>
      <c r="J60" s="982"/>
      <c r="K60" s="904">
        <f>ROUND(SUM(K17:K59),1)</f>
        <v>111038</v>
      </c>
      <c r="L60" s="982"/>
      <c r="M60" s="904">
        <f>ROUND(SUM(M17:M59),1)</f>
        <v>60561</v>
      </c>
      <c r="N60" s="982"/>
      <c r="O60" s="904">
        <f>ROUND(SUM(O17:O59),1)</f>
        <v>185209</v>
      </c>
      <c r="P60" s="982"/>
      <c r="Q60" s="904">
        <f>ROUND(SUM(Q17:Q59),1)</f>
        <v>817084</v>
      </c>
      <c r="R60" s="982"/>
      <c r="S60" s="904">
        <f>ROUND(SUM(S17:S59),1)</f>
        <v>911636</v>
      </c>
      <c r="T60" s="982"/>
      <c r="U60" s="1001">
        <f>ROUND(SUM(U17:U59),1)</f>
        <v>2754436</v>
      </c>
      <c r="V60" s="982"/>
      <c r="W60" s="1000">
        <f>ROUND(SUM(W17:W59),1)</f>
        <v>5076385</v>
      </c>
      <c r="X60" s="982"/>
      <c r="Y60" s="1001">
        <f>ROUND(SUM(Y17:Y59),1)</f>
        <v>7830821</v>
      </c>
      <c r="Z60" s="977"/>
      <c r="AA60" s="904">
        <f>ROUND(SUM(AA17:AA59),1)</f>
        <v>6943648</v>
      </c>
      <c r="AB60" s="1002"/>
    </row>
    <row r="61" spans="1:28" ht="11.25" customHeight="1" thickTop="1">
      <c r="A61" s="877"/>
      <c r="B61" s="877"/>
      <c r="C61" s="1003"/>
      <c r="D61" s="898"/>
      <c r="E61" s="1003"/>
      <c r="F61" s="898"/>
      <c r="G61" s="898"/>
      <c r="H61" s="898"/>
      <c r="I61" s="1003"/>
      <c r="J61" s="898"/>
      <c r="K61" s="1003"/>
      <c r="L61" s="898"/>
      <c r="M61" s="1003"/>
      <c r="N61" s="898"/>
      <c r="O61" s="1003"/>
      <c r="P61" s="898"/>
      <c r="Q61" s="1003"/>
      <c r="R61" s="898"/>
      <c r="S61" s="1003"/>
      <c r="T61" s="898"/>
      <c r="U61" s="1003"/>
      <c r="V61" s="898"/>
      <c r="W61" s="905"/>
      <c r="X61" s="898"/>
      <c r="Y61" s="1003"/>
      <c r="Z61" s="905"/>
      <c r="AA61" s="1004"/>
      <c r="AB61" s="898"/>
    </row>
    <row r="62" spans="1:28">
      <c r="A62" s="1005"/>
      <c r="B62" s="1005"/>
      <c r="C62" s="1005"/>
      <c r="D62" s="1005"/>
      <c r="E62" s="1005"/>
      <c r="F62" s="1005"/>
      <c r="G62" s="1005"/>
      <c r="H62" s="1005"/>
      <c r="I62" s="1005"/>
      <c r="J62" s="1005"/>
      <c r="K62" s="1005"/>
      <c r="L62" s="1005"/>
      <c r="M62" s="1005"/>
      <c r="N62" s="1005"/>
      <c r="O62" s="1005"/>
      <c r="P62" s="1005"/>
      <c r="Q62" s="1005"/>
      <c r="R62" s="1005"/>
      <c r="S62" s="1005"/>
      <c r="T62" s="1005"/>
      <c r="U62" s="1005"/>
      <c r="V62" s="1005"/>
      <c r="W62" s="1005"/>
      <c r="X62" s="1005"/>
      <c r="Y62" s="1005"/>
      <c r="Z62" s="1005"/>
      <c r="AA62" s="1005"/>
      <c r="AB62" s="1005"/>
    </row>
    <row r="63" spans="1:28">
      <c r="A63" s="1005"/>
      <c r="B63" s="1005"/>
      <c r="C63" s="1006"/>
      <c r="D63" s="1006"/>
      <c r="E63" s="1006"/>
      <c r="F63" s="1006"/>
      <c r="G63" s="1006"/>
      <c r="H63" s="1006"/>
      <c r="I63" s="1006"/>
      <c r="J63" s="1006"/>
      <c r="K63" s="1006"/>
      <c r="L63" s="1006"/>
      <c r="M63" s="1006"/>
      <c r="N63" s="1006"/>
      <c r="O63" s="1006"/>
      <c r="P63" s="1006"/>
      <c r="Q63" s="1006"/>
      <c r="R63" s="1006"/>
      <c r="S63" s="1006"/>
      <c r="T63" s="1006"/>
      <c r="U63" s="1006"/>
      <c r="V63" s="1006"/>
      <c r="W63" s="1006"/>
      <c r="X63" s="1006"/>
      <c r="Y63" s="1006"/>
      <c r="Z63" s="1006"/>
      <c r="AA63" s="1006"/>
      <c r="AB63" s="1006"/>
    </row>
    <row r="64" spans="1:28">
      <c r="A64" s="248"/>
      <c r="B64" s="877"/>
      <c r="C64" s="108"/>
      <c r="D64" s="108"/>
      <c r="E64" s="108"/>
      <c r="F64" s="108"/>
      <c r="G64" s="108"/>
      <c r="H64" s="108"/>
      <c r="I64" s="108"/>
      <c r="J64" s="108"/>
      <c r="K64" s="108"/>
      <c r="L64" s="108"/>
      <c r="M64" s="1007"/>
      <c r="N64" s="108"/>
      <c r="O64" s="108"/>
      <c r="P64" s="108"/>
      <c r="Q64" s="108"/>
      <c r="R64" s="108"/>
      <c r="S64" s="108"/>
      <c r="T64" s="108"/>
      <c r="U64" s="108"/>
      <c r="V64" s="108"/>
      <c r="W64" s="108"/>
      <c r="X64" s="108"/>
      <c r="Y64" s="108"/>
      <c r="Z64" s="108"/>
      <c r="AA64" s="108"/>
      <c r="AB64" s="898"/>
    </row>
    <row r="66" spans="1:28">
      <c r="A66" s="248"/>
      <c r="B66" s="87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898"/>
    </row>
    <row r="67" spans="1:28">
      <c r="B67" s="894"/>
      <c r="T67" s="1008"/>
      <c r="U67" s="1008"/>
      <c r="V67" s="1008"/>
      <c r="W67" s="1008"/>
      <c r="Y67" s="1008"/>
      <c r="Z67" s="1008"/>
      <c r="AB67" s="1007"/>
    </row>
    <row r="68" spans="1:28">
      <c r="B68" s="894"/>
      <c r="T68" s="1008"/>
      <c r="U68" s="1008"/>
      <c r="AB68" s="1007"/>
    </row>
    <row r="69" spans="1:28">
      <c r="B69" s="894"/>
      <c r="T69" s="1008"/>
      <c r="U69" s="1008"/>
      <c r="AB69" s="1007"/>
    </row>
    <row r="70" spans="1:28">
      <c r="B70" s="894"/>
      <c r="T70" s="1008"/>
      <c r="U70" s="1008"/>
      <c r="AB70" s="1007"/>
    </row>
    <row r="71" spans="1:28">
      <c r="B71" s="894"/>
      <c r="T71" s="1008"/>
      <c r="U71" s="1008"/>
      <c r="AB71" s="1007"/>
    </row>
    <row r="72" spans="1:28">
      <c r="B72" s="894"/>
      <c r="T72" s="1008"/>
      <c r="U72" s="1008"/>
      <c r="AB72" s="1007"/>
    </row>
    <row r="73" spans="1:28">
      <c r="B73" s="894"/>
      <c r="T73" s="1008"/>
      <c r="U73" s="1008"/>
      <c r="AB73" s="1007"/>
    </row>
    <row r="74" spans="1:28">
      <c r="B74" s="894"/>
      <c r="T74" s="1008"/>
      <c r="AB74" s="1007"/>
    </row>
    <row r="75" spans="1:28">
      <c r="B75" s="894"/>
      <c r="T75" s="1008"/>
      <c r="AB75" s="1007"/>
    </row>
    <row r="76" spans="1:28">
      <c r="B76" s="894"/>
      <c r="T76" s="1008"/>
      <c r="AB76" s="1007"/>
    </row>
    <row r="77" spans="1:28">
      <c r="B77" s="894"/>
      <c r="T77" s="1008"/>
      <c r="AB77" s="1007"/>
    </row>
    <row r="78" spans="1:28">
      <c r="B78" s="894"/>
      <c r="T78" s="1008"/>
      <c r="AB78" s="1007"/>
    </row>
    <row r="79" spans="1:28">
      <c r="B79" s="894"/>
      <c r="T79" s="1008"/>
      <c r="AB79" s="1007"/>
    </row>
    <row r="80" spans="1:28">
      <c r="B80" s="894"/>
      <c r="T80" s="1008"/>
      <c r="AB80" s="1007"/>
    </row>
    <row r="81" spans="28:28">
      <c r="AB81" s="1007"/>
    </row>
    <row r="82" spans="28:28">
      <c r="AB82" s="1007"/>
    </row>
    <row r="83" spans="28:28">
      <c r="AB83" s="1007"/>
    </row>
    <row r="84" spans="28:28">
      <c r="AB84" s="1007"/>
    </row>
    <row r="85" spans="28:28">
      <c r="AB85" s="1007"/>
    </row>
    <row r="86" spans="28:28">
      <c r="AB86" s="1007"/>
    </row>
    <row r="87" spans="28:28">
      <c r="AB87" s="1007"/>
    </row>
    <row r="88" spans="28:28">
      <c r="AB88" s="1007"/>
    </row>
    <row r="89" spans="28:28">
      <c r="AB89" s="1007"/>
    </row>
    <row r="90" spans="28:28">
      <c r="AB90" s="1007"/>
    </row>
    <row r="91" spans="28:28">
      <c r="AB91" s="1007"/>
    </row>
    <row r="92" spans="28:28">
      <c r="AB92" s="1007"/>
    </row>
    <row r="93" spans="28:28">
      <c r="AB93" s="1007"/>
    </row>
    <row r="94" spans="28:28">
      <c r="AB94" s="1007"/>
    </row>
    <row r="95" spans="28:28">
      <c r="AB95" s="1007"/>
    </row>
    <row r="96" spans="28:28">
      <c r="AB96" s="1007"/>
    </row>
    <row r="97" spans="28:28">
      <c r="AB97" s="1007"/>
    </row>
    <row r="98" spans="28:28">
      <c r="AB98" s="1007"/>
    </row>
    <row r="99" spans="28:28">
      <c r="AB99" s="1007"/>
    </row>
    <row r="100" spans="28:28">
      <c r="AB100" s="1007"/>
    </row>
    <row r="101" spans="28:28">
      <c r="AB101" s="1007"/>
    </row>
    <row r="102" spans="28:28">
      <c r="AB102" s="1007"/>
    </row>
    <row r="103" spans="28:28">
      <c r="AB103" s="1007"/>
    </row>
    <row r="104" spans="28:28">
      <c r="AB104" s="1007"/>
    </row>
    <row r="105" spans="28:28">
      <c r="AB105" s="1007"/>
    </row>
    <row r="106" spans="28:28">
      <c r="AB106" s="1007"/>
    </row>
    <row r="107" spans="28:28">
      <c r="AB107" s="1007"/>
    </row>
    <row r="108" spans="28:28">
      <c r="AB108" s="1007"/>
    </row>
    <row r="109" spans="28:28">
      <c r="AB109" s="1007"/>
    </row>
    <row r="110" spans="28:28">
      <c r="AB110" s="1007"/>
    </row>
    <row r="111" spans="28:28">
      <c r="AB111" s="1007"/>
    </row>
    <row r="112" spans="28:28">
      <c r="AB112" s="1007"/>
    </row>
    <row r="113" spans="28:28">
      <c r="AB113" s="1007"/>
    </row>
    <row r="114" spans="28:28">
      <c r="AB114" s="1007"/>
    </row>
    <row r="115" spans="28:28">
      <c r="AB115" s="1007"/>
    </row>
  </sheetData>
  <mergeCells count="2">
    <mergeCell ref="Y5:AA5"/>
    <mergeCell ref="C12:U12"/>
  </mergeCells>
  <pageMargins left="0.5" right="0.5" top="0.6" bottom="0.25" header="0" footer="0.25"/>
  <pageSetup scale="58" orientation="landscape" r:id="rId1"/>
  <headerFooter scaleWithDoc="0">
    <oddFooter>&amp;R&amp;8 112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5"/>
  <sheetViews>
    <sheetView showGridLines="0" showOutlineSymbols="0" zoomScaleNormal="100" workbookViewId="0"/>
  </sheetViews>
  <sheetFormatPr defaultColWidth="8.90625" defaultRowHeight="15"/>
  <cols>
    <col min="1" max="1" width="31.54296875" style="160" customWidth="1"/>
    <col min="2" max="2" width="1.08984375" style="160" customWidth="1"/>
    <col min="3" max="3" width="10" style="160" customWidth="1"/>
    <col min="4" max="4" width="1.08984375" style="160" customWidth="1"/>
    <col min="5" max="5" width="10" style="160" customWidth="1"/>
    <col min="6" max="6" width="1.1796875" style="160" customWidth="1"/>
    <col min="7" max="7" width="10" style="160" customWidth="1"/>
    <col min="8" max="8" width="1.1796875" style="160" customWidth="1"/>
    <col min="9" max="9" width="10" style="160" customWidth="1"/>
    <col min="10" max="10" width="1.453125" style="160" customWidth="1"/>
    <col min="11" max="11" width="10" style="160" customWidth="1"/>
    <col min="12" max="12" width="1.36328125" style="160" customWidth="1"/>
    <col min="13" max="13" width="9.90625" style="160" customWidth="1"/>
    <col min="14" max="14" width="1.1796875" style="160" customWidth="1"/>
    <col min="15" max="15" width="10" style="160" customWidth="1"/>
    <col min="16" max="16" width="1.1796875" style="160" customWidth="1"/>
    <col min="17" max="17" width="12.1796875" style="160" bestFit="1" customWidth="1"/>
    <col min="18" max="18" width="1.1796875" style="160" customWidth="1"/>
    <col min="19" max="19" width="9.6328125" style="160" customWidth="1"/>
    <col min="20" max="20" width="1.36328125" style="160" customWidth="1"/>
    <col min="21" max="21" width="10.36328125" style="160" customWidth="1"/>
    <col min="22" max="22" width="1.6328125" style="160" customWidth="1"/>
    <col min="23" max="23" width="10.6328125" style="160" customWidth="1"/>
    <col min="24" max="24" width="1.453125" style="160" customWidth="1"/>
    <col min="25" max="25" width="9.90625" style="160" customWidth="1"/>
    <col min="26" max="26" width="1.1796875" style="160" customWidth="1"/>
    <col min="27" max="27" width="9.6328125" style="160" customWidth="1"/>
    <col min="28" max="28" width="1.08984375" style="160" customWidth="1"/>
    <col min="29" max="16384" width="8.90625" style="160"/>
  </cols>
  <sheetData>
    <row r="1" spans="1:28">
      <c r="A1" s="1472" t="s">
        <v>1343</v>
      </c>
    </row>
    <row r="3" spans="1:28" ht="14.25" customHeight="1">
      <c r="A3" s="199" t="s">
        <v>0</v>
      </c>
      <c r="B3" s="2"/>
      <c r="C3" s="2"/>
      <c r="D3" s="2"/>
      <c r="E3" s="2"/>
      <c r="F3" s="2"/>
      <c r="G3" s="2"/>
      <c r="H3" s="2"/>
      <c r="I3" s="2"/>
      <c r="J3" s="3"/>
      <c r="K3" s="3"/>
      <c r="L3" s="3"/>
      <c r="M3" s="3"/>
      <c r="N3" s="3"/>
      <c r="O3" s="3"/>
      <c r="P3" s="3"/>
      <c r="Q3" s="3"/>
      <c r="R3" s="3"/>
      <c r="S3" s="3"/>
      <c r="T3" s="3"/>
      <c r="U3" s="3"/>
      <c r="V3" s="3"/>
      <c r="W3" s="3"/>
      <c r="X3" s="3"/>
      <c r="Y3" s="3"/>
      <c r="Z3" s="3"/>
      <c r="AA3" s="2"/>
      <c r="AB3" s="877"/>
    </row>
    <row r="4" spans="1:28" ht="15.75" customHeight="1">
      <c r="A4" s="202" t="s">
        <v>906</v>
      </c>
      <c r="B4" s="2"/>
      <c r="C4" s="2"/>
      <c r="D4" s="2"/>
      <c r="E4" s="2"/>
      <c r="F4" s="2"/>
      <c r="G4" s="2"/>
      <c r="H4" s="2"/>
      <c r="I4" s="2"/>
      <c r="J4" s="3"/>
      <c r="K4" s="3"/>
      <c r="L4" s="3"/>
      <c r="M4" s="3"/>
      <c r="N4" s="3"/>
      <c r="O4" s="3"/>
      <c r="P4" s="3"/>
      <c r="Q4" s="3"/>
      <c r="R4" s="3"/>
      <c r="S4" s="3"/>
      <c r="T4" s="3"/>
      <c r="U4" s="3"/>
      <c r="V4" s="3"/>
      <c r="W4" s="3"/>
      <c r="X4" s="3"/>
      <c r="Y4" s="248" t="s">
        <v>6</v>
      </c>
      <c r="Z4" s="248"/>
      <c r="AA4" s="248"/>
      <c r="AB4" s="877"/>
    </row>
    <row r="5" spans="1:28" ht="15.75" customHeight="1">
      <c r="A5" s="199" t="s">
        <v>664</v>
      </c>
      <c r="B5" s="2"/>
      <c r="C5" s="2"/>
      <c r="D5" s="2"/>
      <c r="E5" s="2"/>
      <c r="F5" s="2"/>
      <c r="G5" s="2"/>
      <c r="H5" s="2"/>
      <c r="I5" s="2"/>
      <c r="J5" s="3"/>
      <c r="K5" s="3"/>
      <c r="L5" s="3"/>
      <c r="M5" s="3"/>
      <c r="N5" s="3"/>
      <c r="O5" s="3"/>
      <c r="P5" s="3"/>
      <c r="Q5" s="3"/>
      <c r="R5" s="3"/>
      <c r="S5" s="3"/>
      <c r="T5" s="3"/>
      <c r="U5" s="3"/>
      <c r="V5" s="3"/>
      <c r="W5" s="3"/>
      <c r="X5" s="3"/>
      <c r="Y5" s="2390" t="s">
        <v>868</v>
      </c>
      <c r="Z5" s="2391"/>
      <c r="AA5" s="2392"/>
      <c r="AB5" s="877"/>
    </row>
    <row r="6" spans="1:28" ht="15.75" customHeight="1">
      <c r="A6" s="202" t="s">
        <v>2444</v>
      </c>
      <c r="B6" s="2"/>
      <c r="C6" s="2"/>
      <c r="D6" s="2"/>
      <c r="E6" s="2"/>
      <c r="F6" s="2"/>
      <c r="G6" s="2"/>
      <c r="H6" s="2"/>
      <c r="I6" s="2"/>
      <c r="J6" s="3"/>
      <c r="K6" s="3"/>
      <c r="L6" s="3"/>
      <c r="M6" s="3"/>
      <c r="N6" s="3"/>
      <c r="O6" s="3"/>
      <c r="P6" s="3"/>
      <c r="Q6" s="3"/>
      <c r="R6" s="3"/>
      <c r="S6" s="3"/>
      <c r="T6" s="3"/>
      <c r="U6" s="3"/>
      <c r="V6" s="3"/>
      <c r="W6" s="3"/>
      <c r="X6" s="3"/>
      <c r="Y6" s="3"/>
      <c r="Z6" s="3"/>
      <c r="AA6" s="3"/>
      <c r="AB6" s="877"/>
    </row>
    <row r="7" spans="1:28" ht="15" customHeight="1">
      <c r="A7" s="199" t="s">
        <v>4</v>
      </c>
      <c r="B7" s="2"/>
      <c r="C7" s="2"/>
      <c r="D7" s="2"/>
      <c r="E7" s="2"/>
      <c r="F7" s="2"/>
      <c r="G7" s="2"/>
      <c r="H7" s="2"/>
      <c r="I7" s="2"/>
      <c r="J7" s="3"/>
      <c r="K7" s="3"/>
      <c r="L7" s="3"/>
      <c r="M7" s="3"/>
      <c r="N7" s="3"/>
      <c r="O7" s="3"/>
      <c r="P7" s="3"/>
      <c r="Q7" s="3"/>
      <c r="R7" s="3"/>
      <c r="S7" s="3"/>
      <c r="T7" s="3"/>
      <c r="U7" s="3"/>
      <c r="V7" s="3"/>
      <c r="W7" s="3"/>
      <c r="X7" s="3"/>
      <c r="Y7" s="3"/>
      <c r="Z7" s="3"/>
      <c r="AA7" s="3"/>
      <c r="AB7" s="877"/>
    </row>
    <row r="8" spans="1:28" ht="4.5" customHeight="1">
      <c r="A8" s="3" t="s">
        <v>6</v>
      </c>
      <c r="B8" s="3"/>
      <c r="C8" s="3"/>
      <c r="D8" s="3"/>
      <c r="E8" s="3"/>
      <c r="F8" s="3"/>
      <c r="G8" s="3"/>
      <c r="H8" s="3"/>
      <c r="I8" s="3"/>
      <c r="J8" s="3"/>
      <c r="K8" s="3"/>
      <c r="L8" s="3"/>
      <c r="M8" s="3"/>
      <c r="N8" s="3"/>
      <c r="O8" s="3"/>
      <c r="P8" s="3"/>
      <c r="Q8" s="3"/>
      <c r="R8" s="3"/>
      <c r="S8" s="3"/>
      <c r="T8" s="3"/>
      <c r="U8" s="3"/>
      <c r="V8" s="3"/>
      <c r="W8" s="3"/>
      <c r="X8" s="3"/>
      <c r="Y8" s="3"/>
      <c r="Z8" s="3"/>
      <c r="AA8" s="3"/>
      <c r="AB8" s="877"/>
    </row>
    <row r="9" spans="1:28" ht="15.75" customHeight="1">
      <c r="A9" s="2"/>
      <c r="B9" s="883" t="s">
        <v>6</v>
      </c>
      <c r="C9" s="2393" t="s">
        <v>666</v>
      </c>
      <c r="D9" s="2394"/>
      <c r="E9" s="2394"/>
      <c r="F9" s="2394"/>
      <c r="G9" s="2394"/>
      <c r="H9" s="2394"/>
      <c r="I9" s="2394"/>
      <c r="J9" s="2394"/>
      <c r="K9" s="2394"/>
      <c r="L9" s="2394"/>
      <c r="M9" s="2394"/>
      <c r="N9" s="2394"/>
      <c r="O9" s="2394"/>
      <c r="P9" s="2394"/>
      <c r="Q9" s="2394"/>
      <c r="R9" s="2394"/>
      <c r="S9" s="2394"/>
      <c r="T9" s="2394"/>
      <c r="U9" s="2394"/>
      <c r="V9" s="883" t="s">
        <v>6</v>
      </c>
      <c r="W9" s="2" t="s">
        <v>6</v>
      </c>
      <c r="X9" s="2"/>
      <c r="Y9" s="880" t="s">
        <v>271</v>
      </c>
      <c r="Z9" s="880"/>
      <c r="AA9" s="880"/>
      <c r="AB9" s="879"/>
    </row>
    <row r="10" spans="1:28" ht="15.75" customHeight="1">
      <c r="A10" s="2"/>
      <c r="B10" s="883"/>
      <c r="C10" s="890"/>
      <c r="D10" s="815"/>
      <c r="E10" s="884" t="s">
        <v>668</v>
      </c>
      <c r="F10" s="815"/>
      <c r="G10" s="815"/>
      <c r="H10" s="815"/>
      <c r="I10" s="815"/>
      <c r="J10" s="815"/>
      <c r="K10" s="815"/>
      <c r="L10" s="815"/>
      <c r="M10" s="815"/>
      <c r="N10" s="815"/>
      <c r="O10" s="815"/>
      <c r="P10" s="815"/>
      <c r="Q10" s="815"/>
      <c r="R10" s="815"/>
      <c r="S10" s="815"/>
      <c r="T10" s="815"/>
      <c r="U10" s="815"/>
      <c r="V10" s="883"/>
      <c r="W10" s="2"/>
      <c r="X10" s="2"/>
      <c r="Y10" s="1009"/>
      <c r="Z10" s="1009"/>
      <c r="AA10" s="1009"/>
      <c r="AB10" s="879"/>
    </row>
    <row r="11" spans="1:28" ht="14.1" customHeight="1">
      <c r="A11" s="879"/>
      <c r="B11" s="879"/>
      <c r="C11" s="884" t="s">
        <v>6</v>
      </c>
      <c r="D11" s="887"/>
      <c r="E11" s="884" t="s">
        <v>670</v>
      </c>
      <c r="F11" s="887"/>
      <c r="G11" s="884" t="s">
        <v>671</v>
      </c>
      <c r="H11" s="887"/>
      <c r="I11" s="884" t="s">
        <v>6</v>
      </c>
      <c r="J11" s="887"/>
      <c r="K11" s="884" t="s">
        <v>672</v>
      </c>
      <c r="L11" s="887"/>
      <c r="M11" s="884" t="s">
        <v>673</v>
      </c>
      <c r="N11" s="887"/>
      <c r="O11" s="884" t="s">
        <v>673</v>
      </c>
      <c r="P11" s="887"/>
      <c r="Q11" s="884" t="s">
        <v>674</v>
      </c>
      <c r="R11" s="887"/>
      <c r="S11" s="884" t="s">
        <v>6</v>
      </c>
      <c r="T11" s="879"/>
      <c r="U11" s="882" t="s">
        <v>675</v>
      </c>
      <c r="V11" s="879"/>
      <c r="W11" s="882" t="s">
        <v>753</v>
      </c>
      <c r="X11" s="879"/>
      <c r="Y11" s="881" t="s">
        <v>6</v>
      </c>
      <c r="Z11" s="881"/>
      <c r="AA11" s="881" t="s">
        <v>6</v>
      </c>
      <c r="AB11" s="886"/>
    </row>
    <row r="12" spans="1:28" ht="14.1" customHeight="1">
      <c r="A12" s="882" t="s">
        <v>679</v>
      </c>
      <c r="B12" s="879"/>
      <c r="C12" s="884" t="s">
        <v>503</v>
      </c>
      <c r="D12" s="887"/>
      <c r="E12" s="884" t="s">
        <v>680</v>
      </c>
      <c r="F12" s="887"/>
      <c r="G12" s="888" t="s">
        <v>754</v>
      </c>
      <c r="H12" s="887"/>
      <c r="I12" s="884" t="s">
        <v>681</v>
      </c>
      <c r="J12" s="887"/>
      <c r="K12" s="887" t="s">
        <v>682</v>
      </c>
      <c r="L12" s="887"/>
      <c r="M12" s="884" t="s">
        <v>755</v>
      </c>
      <c r="N12" s="887"/>
      <c r="O12" s="884" t="s">
        <v>683</v>
      </c>
      <c r="P12" s="887"/>
      <c r="Q12" s="888" t="s">
        <v>684</v>
      </c>
      <c r="R12" s="887"/>
      <c r="S12" s="888" t="s">
        <v>504</v>
      </c>
      <c r="T12" s="879"/>
      <c r="U12" s="882" t="s">
        <v>685</v>
      </c>
      <c r="V12" s="879"/>
      <c r="W12" s="882" t="s">
        <v>756</v>
      </c>
      <c r="X12" s="879"/>
      <c r="Y12" s="889" t="s">
        <v>2440</v>
      </c>
      <c r="Z12" s="890"/>
      <c r="AA12" s="889" t="s">
        <v>2343</v>
      </c>
      <c r="AB12" s="886"/>
    </row>
    <row r="13" spans="1:28" ht="3.9" customHeight="1">
      <c r="A13" s="891"/>
      <c r="B13" s="3"/>
      <c r="C13" s="891"/>
      <c r="D13" s="3"/>
      <c r="E13" s="891"/>
      <c r="F13" s="3"/>
      <c r="G13" s="3"/>
      <c r="H13" s="3"/>
      <c r="I13" s="891"/>
      <c r="J13" s="3"/>
      <c r="K13" s="891"/>
      <c r="L13" s="3"/>
      <c r="M13" s="891"/>
      <c r="N13" s="3"/>
      <c r="O13" s="891"/>
      <c r="P13" s="3"/>
      <c r="Q13" s="3"/>
      <c r="R13" s="3"/>
      <c r="S13" s="891"/>
      <c r="T13" s="3"/>
      <c r="U13" s="891"/>
      <c r="V13" s="3"/>
      <c r="W13" s="891"/>
      <c r="X13" s="3"/>
      <c r="Y13" s="891"/>
      <c r="Z13" s="207"/>
      <c r="AA13" s="891"/>
      <c r="AB13" s="877"/>
    </row>
    <row r="14" spans="1:28" s="992" customFormat="1" ht="20.100000000000001" customHeight="1">
      <c r="A14" s="993" t="s">
        <v>908</v>
      </c>
      <c r="B14" s="877" t="s">
        <v>6</v>
      </c>
      <c r="C14" s="893">
        <v>0</v>
      </c>
      <c r="D14" s="893"/>
      <c r="E14" s="893">
        <v>148188</v>
      </c>
      <c r="F14" s="893"/>
      <c r="G14" s="893">
        <v>0</v>
      </c>
      <c r="H14" s="893"/>
      <c r="I14" s="893">
        <v>0</v>
      </c>
      <c r="J14" s="893"/>
      <c r="K14" s="893">
        <v>0</v>
      </c>
      <c r="L14" s="893"/>
      <c r="M14" s="893">
        <v>9302</v>
      </c>
      <c r="N14" s="893"/>
      <c r="O14" s="893">
        <v>0</v>
      </c>
      <c r="P14" s="893"/>
      <c r="Q14" s="893">
        <v>0</v>
      </c>
      <c r="R14" s="893"/>
      <c r="S14" s="893">
        <v>0</v>
      </c>
      <c r="T14" s="893"/>
      <c r="U14" s="893">
        <f>ROUND(SUM(B14:S14),1)</f>
        <v>157490</v>
      </c>
      <c r="V14" s="893"/>
      <c r="W14" s="893">
        <v>55746</v>
      </c>
      <c r="X14" s="893"/>
      <c r="Y14" s="893">
        <f>ROUND(SUM(U14:X14),1)</f>
        <v>213236</v>
      </c>
      <c r="Z14" s="893"/>
      <c r="AA14" s="893">
        <v>160116</v>
      </c>
      <c r="AB14" s="893"/>
    </row>
    <row r="15" spans="1:28" ht="20.100000000000001" customHeight="1">
      <c r="A15" s="993" t="s">
        <v>909</v>
      </c>
      <c r="B15" s="877" t="s">
        <v>6</v>
      </c>
      <c r="C15" s="896">
        <v>0</v>
      </c>
      <c r="D15" s="877"/>
      <c r="E15" s="896">
        <v>0</v>
      </c>
      <c r="F15" s="877"/>
      <c r="G15" s="896">
        <v>0</v>
      </c>
      <c r="H15" s="877"/>
      <c r="I15" s="896">
        <v>0</v>
      </c>
      <c r="J15" s="877"/>
      <c r="K15" s="901">
        <v>46777</v>
      </c>
      <c r="L15" s="877"/>
      <c r="M15" s="896">
        <v>0</v>
      </c>
      <c r="N15" s="877"/>
      <c r="O15" s="896">
        <v>0</v>
      </c>
      <c r="P15" s="877"/>
      <c r="Q15" s="896">
        <v>0</v>
      </c>
      <c r="R15" s="877"/>
      <c r="S15" s="896">
        <v>0</v>
      </c>
      <c r="T15" s="877"/>
      <c r="U15" s="898">
        <f>ROUND(SUM(B15:S15),1)</f>
        <v>46777</v>
      </c>
      <c r="V15" s="877"/>
      <c r="W15" s="896">
        <v>5988</v>
      </c>
      <c r="X15" s="877"/>
      <c r="Y15" s="898">
        <f>ROUND(SUM(U15:X15),1)</f>
        <v>52765</v>
      </c>
      <c r="Z15" s="877"/>
      <c r="AA15" s="898">
        <v>46010</v>
      </c>
      <c r="AB15" s="877"/>
    </row>
    <row r="16" spans="1:28" ht="20.100000000000001" customHeight="1">
      <c r="A16" s="993" t="s">
        <v>910</v>
      </c>
      <c r="B16" s="877" t="s">
        <v>6</v>
      </c>
      <c r="C16" s="896">
        <v>0</v>
      </c>
      <c r="D16" s="877"/>
      <c r="E16" s="896">
        <v>0</v>
      </c>
      <c r="F16" s="877"/>
      <c r="G16" s="896">
        <v>0</v>
      </c>
      <c r="H16" s="877"/>
      <c r="I16" s="896">
        <v>0</v>
      </c>
      <c r="J16" s="877"/>
      <c r="K16" s="896">
        <v>0</v>
      </c>
      <c r="L16" s="877"/>
      <c r="M16" s="896">
        <v>0</v>
      </c>
      <c r="N16" s="877"/>
      <c r="O16" s="896">
        <v>0</v>
      </c>
      <c r="P16" s="877"/>
      <c r="Q16" s="896">
        <v>0</v>
      </c>
      <c r="R16" s="877"/>
      <c r="S16" s="901">
        <v>645439</v>
      </c>
      <c r="T16" s="877"/>
      <c r="U16" s="898">
        <f t="shared" ref="U16:U19" si="0">ROUND(SUM(B16:S16),1)</f>
        <v>645439</v>
      </c>
      <c r="V16" s="877"/>
      <c r="W16" s="901">
        <v>1374987</v>
      </c>
      <c r="X16" s="877"/>
      <c r="Y16" s="898">
        <f t="shared" ref="Y16:Y19" si="1">ROUND(SUM(U16:X16),1)</f>
        <v>2020426</v>
      </c>
      <c r="Z16" s="877"/>
      <c r="AA16" s="898">
        <v>1803705</v>
      </c>
      <c r="AB16" s="877"/>
    </row>
    <row r="17" spans="1:28" ht="20.100000000000001" customHeight="1">
      <c r="A17" s="988" t="s">
        <v>911</v>
      </c>
      <c r="B17" s="877" t="s">
        <v>6</v>
      </c>
      <c r="C17" s="896">
        <v>0</v>
      </c>
      <c r="D17" s="900" t="s">
        <v>6</v>
      </c>
      <c r="E17" s="896">
        <v>0</v>
      </c>
      <c r="F17" s="877"/>
      <c r="G17" s="896">
        <v>0</v>
      </c>
      <c r="H17" s="900" t="s">
        <v>6</v>
      </c>
      <c r="I17" s="896">
        <v>0</v>
      </c>
      <c r="J17" s="900" t="s">
        <v>6</v>
      </c>
      <c r="K17" s="896">
        <v>0</v>
      </c>
      <c r="L17" s="900" t="s">
        <v>6</v>
      </c>
      <c r="M17" s="896">
        <v>0</v>
      </c>
      <c r="N17" s="900" t="s">
        <v>6</v>
      </c>
      <c r="O17" s="896">
        <v>0</v>
      </c>
      <c r="P17" s="900" t="s">
        <v>6</v>
      </c>
      <c r="Q17" s="896">
        <v>0</v>
      </c>
      <c r="R17" s="900" t="s">
        <v>6</v>
      </c>
      <c r="S17" s="896">
        <v>0</v>
      </c>
      <c r="T17" s="900" t="s">
        <v>6</v>
      </c>
      <c r="U17" s="898">
        <f t="shared" si="0"/>
        <v>0</v>
      </c>
      <c r="V17" s="900" t="s">
        <v>6</v>
      </c>
      <c r="W17" s="901">
        <v>0</v>
      </c>
      <c r="X17" s="900" t="s">
        <v>6</v>
      </c>
      <c r="Y17" s="898">
        <f t="shared" si="1"/>
        <v>0</v>
      </c>
      <c r="Z17" s="900" t="s">
        <v>6</v>
      </c>
      <c r="AA17" s="901">
        <v>0</v>
      </c>
      <c r="AB17" s="900"/>
    </row>
    <row r="18" spans="1:28" ht="20.100000000000001" customHeight="1">
      <c r="A18" s="993" t="s">
        <v>912</v>
      </c>
      <c r="B18" s="877" t="s">
        <v>6</v>
      </c>
      <c r="C18" s="896">
        <v>0</v>
      </c>
      <c r="D18" s="877"/>
      <c r="E18" s="896">
        <v>0</v>
      </c>
      <c r="F18" s="877"/>
      <c r="G18" s="896">
        <v>0</v>
      </c>
      <c r="H18" s="877"/>
      <c r="I18" s="896">
        <v>0</v>
      </c>
      <c r="J18" s="877"/>
      <c r="K18" s="896">
        <v>0</v>
      </c>
      <c r="L18" s="877"/>
      <c r="M18" s="896">
        <v>0</v>
      </c>
      <c r="N18" s="877"/>
      <c r="O18" s="896">
        <v>0</v>
      </c>
      <c r="P18" s="877"/>
      <c r="Q18" s="896">
        <v>0</v>
      </c>
      <c r="R18" s="877"/>
      <c r="S18" s="896">
        <v>0</v>
      </c>
      <c r="T18" s="877"/>
      <c r="U18" s="898">
        <f t="shared" si="0"/>
        <v>0</v>
      </c>
      <c r="V18" s="877"/>
      <c r="W18" s="901">
        <v>34644</v>
      </c>
      <c r="X18" s="877"/>
      <c r="Y18" s="898">
        <f t="shared" si="1"/>
        <v>34644</v>
      </c>
      <c r="Z18" s="877"/>
      <c r="AA18" s="898">
        <v>21109</v>
      </c>
      <c r="AB18" s="877"/>
    </row>
    <row r="19" spans="1:28" ht="20.100000000000001" customHeight="1">
      <c r="A19" s="993" t="s">
        <v>913</v>
      </c>
      <c r="B19" s="877" t="s">
        <v>6</v>
      </c>
      <c r="C19" s="997">
        <v>0</v>
      </c>
      <c r="D19" s="877"/>
      <c r="E19" s="998">
        <v>0</v>
      </c>
      <c r="F19" s="877"/>
      <c r="G19" s="997">
        <v>0</v>
      </c>
      <c r="H19" s="877"/>
      <c r="I19" s="997">
        <v>0</v>
      </c>
      <c r="J19" s="877"/>
      <c r="K19" s="997">
        <v>0</v>
      </c>
      <c r="L19" s="877"/>
      <c r="M19" s="997">
        <v>0</v>
      </c>
      <c r="N19" s="877"/>
      <c r="O19" s="997">
        <v>0</v>
      </c>
      <c r="P19" s="877"/>
      <c r="Q19" s="997">
        <v>0</v>
      </c>
      <c r="R19" s="877"/>
      <c r="S19" s="997">
        <v>0</v>
      </c>
      <c r="T19" s="877"/>
      <c r="U19" s="898">
        <f t="shared" si="0"/>
        <v>0</v>
      </c>
      <c r="V19" s="877"/>
      <c r="W19" s="998">
        <v>5101</v>
      </c>
      <c r="X19" s="877"/>
      <c r="Y19" s="898">
        <f t="shared" si="1"/>
        <v>5101</v>
      </c>
      <c r="Z19" s="877"/>
      <c r="AA19" s="999">
        <v>6216</v>
      </c>
      <c r="AB19" s="877"/>
    </row>
    <row r="20" spans="1:28" ht="21.75" customHeight="1" thickBot="1">
      <c r="A20" s="879" t="s">
        <v>749</v>
      </c>
      <c r="B20" s="877" t="s">
        <v>6</v>
      </c>
      <c r="C20" s="904">
        <f>ROUND(SUM(C14:C19),1)</f>
        <v>0</v>
      </c>
      <c r="D20" s="904"/>
      <c r="E20" s="904">
        <f>ROUND(SUM(E14:E19),1)</f>
        <v>148188</v>
      </c>
      <c r="F20" s="904"/>
      <c r="G20" s="904">
        <f>ROUND(SUM(G14:G19),1)</f>
        <v>0</v>
      </c>
      <c r="H20" s="904"/>
      <c r="I20" s="904">
        <f>ROUND(SUM(I14:I19),1)</f>
        <v>0</v>
      </c>
      <c r="J20" s="904"/>
      <c r="K20" s="904">
        <f>ROUND(SUM(K14:K19),1)</f>
        <v>46777</v>
      </c>
      <c r="L20" s="904"/>
      <c r="M20" s="904">
        <f>ROUND(SUM(M14:M19),1)</f>
        <v>9302</v>
      </c>
      <c r="N20" s="904"/>
      <c r="O20" s="904">
        <f>ROUND(SUM(O14:O19),1)</f>
        <v>0</v>
      </c>
      <c r="P20" s="904"/>
      <c r="Q20" s="1000">
        <f>ROUND(SUM(Q14:Q19),1)</f>
        <v>0</v>
      </c>
      <c r="R20" s="904"/>
      <c r="S20" s="904">
        <f>ROUND(SUM(S14:S19),1)</f>
        <v>645439</v>
      </c>
      <c r="T20" s="904"/>
      <c r="U20" s="1000">
        <f>ROUND(SUM(U14:U19),1)</f>
        <v>849706</v>
      </c>
      <c r="V20" s="904"/>
      <c r="W20" s="1000">
        <f>ROUND(SUM(W14:W19),1)</f>
        <v>1476466</v>
      </c>
      <c r="X20" s="904"/>
      <c r="Y20" s="1010">
        <f>ROUND(SUM(Y14:Y19),1)</f>
        <v>2326172</v>
      </c>
      <c r="Z20" s="904"/>
      <c r="AA20" s="904">
        <f>ROUND(SUM(AA14:AA19),1)</f>
        <v>2037156</v>
      </c>
      <c r="AB20" s="904"/>
    </row>
    <row r="21" spans="1:28" ht="11.25" customHeight="1" thickTop="1">
      <c r="A21" s="877"/>
      <c r="B21" s="877"/>
      <c r="C21" s="908"/>
      <c r="D21" s="877"/>
      <c r="E21" s="1003"/>
      <c r="F21" s="877"/>
      <c r="G21" s="908"/>
      <c r="H21" s="877"/>
      <c r="I21" s="908"/>
      <c r="J21" s="877"/>
      <c r="K21" s="908"/>
      <c r="L21" s="877"/>
      <c r="M21" s="908"/>
      <c r="N21" s="877"/>
      <c r="O21" s="908"/>
      <c r="P21" s="877"/>
      <c r="Q21" s="877"/>
      <c r="R21" s="877"/>
      <c r="S21" s="908"/>
      <c r="T21" s="877"/>
      <c r="U21" s="910"/>
      <c r="V21" s="877"/>
      <c r="W21" s="895"/>
      <c r="X21" s="877"/>
      <c r="Y21" s="906"/>
      <c r="Z21" s="895"/>
      <c r="AA21" s="1011"/>
      <c r="AB21" s="877"/>
    </row>
    <row r="22" spans="1:28" s="207" customFormat="1" ht="13.2">
      <c r="A22" s="895"/>
      <c r="F22" s="877"/>
      <c r="G22" s="1012"/>
      <c r="U22" s="1013"/>
      <c r="AA22" s="1013"/>
    </row>
    <row r="23" spans="1:28">
      <c r="A23" s="248"/>
      <c r="B23" s="248"/>
      <c r="C23" s="248"/>
      <c r="D23" s="248"/>
      <c r="E23" s="248"/>
      <c r="F23" s="877"/>
      <c r="G23" s="1012"/>
      <c r="H23" s="248"/>
      <c r="I23" s="248"/>
      <c r="J23" s="248"/>
      <c r="K23" s="248"/>
      <c r="L23" s="248"/>
      <c r="M23" s="248"/>
      <c r="N23" s="248"/>
      <c r="O23" s="248"/>
      <c r="P23" s="248"/>
      <c r="Q23" s="248"/>
      <c r="R23" s="248"/>
      <c r="S23" s="248"/>
      <c r="T23" s="248"/>
      <c r="U23" s="917"/>
      <c r="V23" s="917"/>
      <c r="W23" s="917"/>
      <c r="X23" s="248"/>
      <c r="Y23" s="917"/>
      <c r="Z23" s="917"/>
      <c r="AA23" s="917"/>
      <c r="AB23" s="877"/>
    </row>
    <row r="24" spans="1:28">
      <c r="B24" s="248"/>
      <c r="C24" s="248"/>
      <c r="D24" s="248"/>
      <c r="E24" s="248"/>
      <c r="F24" s="900"/>
      <c r="G24" s="1012"/>
      <c r="H24" s="248"/>
      <c r="I24" s="248"/>
      <c r="J24" s="248"/>
      <c r="K24" s="248"/>
      <c r="L24" s="248"/>
      <c r="M24" s="894"/>
      <c r="N24" s="248"/>
      <c r="O24" s="248"/>
      <c r="P24" s="248"/>
      <c r="Q24" s="248"/>
      <c r="R24" s="248"/>
      <c r="S24" s="248"/>
      <c r="T24" s="248"/>
      <c r="U24" s="917"/>
      <c r="V24" s="917"/>
      <c r="W24" s="917"/>
      <c r="X24" s="248"/>
      <c r="Y24" s="917"/>
      <c r="Z24" s="917"/>
      <c r="AA24" s="248"/>
      <c r="AB24" s="877"/>
    </row>
    <row r="25" spans="1:28">
      <c r="A25" s="248"/>
      <c r="B25" s="248"/>
      <c r="C25" s="248"/>
      <c r="D25" s="248"/>
      <c r="E25" s="248"/>
      <c r="F25" s="877"/>
      <c r="G25" s="1012"/>
      <c r="H25" s="248"/>
      <c r="I25" s="248"/>
      <c r="J25" s="248"/>
      <c r="K25" s="248"/>
      <c r="L25" s="248"/>
      <c r="M25" s="248"/>
      <c r="N25" s="248"/>
      <c r="O25" s="248"/>
      <c r="P25" s="248"/>
      <c r="Q25" s="248"/>
      <c r="R25" s="248"/>
      <c r="S25" s="248"/>
      <c r="T25" s="248"/>
      <c r="U25" s="917"/>
      <c r="V25" s="917"/>
      <c r="W25" s="917"/>
      <c r="X25" s="248"/>
      <c r="Y25" s="917"/>
      <c r="Z25" s="917"/>
      <c r="AA25" s="248"/>
      <c r="AB25" s="877"/>
    </row>
    <row r="26" spans="1:28">
      <c r="A26" s="248"/>
      <c r="B26" s="248"/>
      <c r="C26" s="248"/>
      <c r="D26" s="248"/>
      <c r="E26" s="248"/>
      <c r="F26" s="877"/>
      <c r="G26" s="1012"/>
      <c r="H26" s="248"/>
      <c r="I26" s="248"/>
      <c r="J26" s="248"/>
      <c r="K26" s="248"/>
      <c r="L26" s="248"/>
      <c r="M26" s="248"/>
      <c r="N26" s="248"/>
      <c r="O26" s="248"/>
      <c r="P26" s="248"/>
      <c r="Q26" s="248"/>
      <c r="R26" s="248"/>
      <c r="S26" s="248"/>
      <c r="T26" s="248"/>
      <c r="U26" s="917"/>
      <c r="V26" s="917"/>
      <c r="W26" s="917"/>
      <c r="X26" s="248"/>
      <c r="Y26" s="917"/>
      <c r="Z26" s="917"/>
      <c r="AA26" s="248"/>
      <c r="AB26" s="877"/>
    </row>
    <row r="27" spans="1:28">
      <c r="F27" s="877"/>
      <c r="G27" s="1014"/>
      <c r="T27" s="912"/>
      <c r="U27" s="913"/>
      <c r="V27" s="913"/>
      <c r="W27" s="913"/>
      <c r="Y27" s="913"/>
      <c r="Z27" s="913"/>
      <c r="AB27" s="894"/>
    </row>
    <row r="28" spans="1:28">
      <c r="F28" s="877"/>
      <c r="G28" s="1012"/>
      <c r="T28" s="912"/>
      <c r="U28" s="913"/>
      <c r="AB28" s="894"/>
    </row>
    <row r="29" spans="1:28">
      <c r="F29" s="877"/>
      <c r="G29" s="1012"/>
      <c r="T29" s="912"/>
      <c r="U29" s="913"/>
      <c r="AB29" s="894"/>
    </row>
    <row r="30" spans="1:28">
      <c r="F30" s="900"/>
      <c r="G30" s="1012"/>
      <c r="T30" s="912"/>
      <c r="U30" s="913"/>
      <c r="AB30" s="894"/>
    </row>
    <row r="31" spans="1:28">
      <c r="F31" s="877"/>
      <c r="G31" s="1012"/>
      <c r="T31" s="912"/>
      <c r="U31" s="913"/>
      <c r="AB31" s="894"/>
    </row>
    <row r="32" spans="1:28">
      <c r="F32" s="877"/>
      <c r="G32" s="1012"/>
      <c r="T32" s="912"/>
      <c r="U32" s="913"/>
      <c r="AB32" s="894"/>
    </row>
    <row r="33" spans="6:28">
      <c r="F33" s="877"/>
      <c r="G33" s="1012"/>
      <c r="T33" s="912"/>
      <c r="U33" s="913"/>
      <c r="AB33" s="894"/>
    </row>
    <row r="34" spans="6:28">
      <c r="F34" s="877"/>
      <c r="G34" s="1012"/>
      <c r="T34" s="912"/>
      <c r="AB34" s="894"/>
    </row>
    <row r="35" spans="6:28">
      <c r="F35" s="877"/>
      <c r="G35" s="1014"/>
      <c r="T35" s="912"/>
      <c r="AB35" s="894"/>
    </row>
    <row r="36" spans="6:28">
      <c r="F36" s="877"/>
      <c r="G36" s="1014"/>
      <c r="T36" s="912"/>
      <c r="AB36" s="894"/>
    </row>
    <row r="37" spans="6:28">
      <c r="F37" s="877"/>
      <c r="G37" s="1012"/>
      <c r="T37" s="912"/>
      <c r="AB37" s="894"/>
    </row>
    <row r="38" spans="6:28">
      <c r="F38" s="877"/>
      <c r="G38" s="1012"/>
      <c r="T38" s="912"/>
      <c r="AB38" s="894"/>
    </row>
    <row r="39" spans="6:28">
      <c r="F39" s="877"/>
      <c r="G39" s="1012"/>
      <c r="T39" s="912"/>
      <c r="AB39" s="894"/>
    </row>
    <row r="40" spans="6:28">
      <c r="F40" s="877"/>
      <c r="G40" s="1012"/>
      <c r="T40" s="912"/>
      <c r="AB40" s="894"/>
    </row>
    <row r="41" spans="6:28">
      <c r="F41" s="877"/>
      <c r="G41" s="1012"/>
      <c r="AB41" s="894"/>
    </row>
    <row r="42" spans="6:28">
      <c r="F42" s="877"/>
      <c r="G42" s="1012"/>
      <c r="AB42" s="894"/>
    </row>
    <row r="43" spans="6:28">
      <c r="F43" s="877"/>
      <c r="G43" s="1012"/>
      <c r="AB43" s="894"/>
    </row>
    <row r="44" spans="6:28">
      <c r="F44" s="877"/>
      <c r="G44" s="1014"/>
      <c r="AB44" s="894"/>
    </row>
    <row r="45" spans="6:28">
      <c r="F45" s="877"/>
      <c r="G45" s="1012"/>
      <c r="AB45" s="894"/>
    </row>
    <row r="46" spans="6:28">
      <c r="F46" s="877"/>
      <c r="G46" s="1012"/>
      <c r="AB46" s="894"/>
    </row>
    <row r="47" spans="6:28">
      <c r="F47" s="877"/>
      <c r="G47" s="1012"/>
      <c r="AB47" s="894"/>
    </row>
    <row r="48" spans="6:28">
      <c r="F48" s="877"/>
      <c r="G48" s="1012"/>
      <c r="AB48" s="894"/>
    </row>
    <row r="49" spans="6:28">
      <c r="F49" s="877"/>
      <c r="AB49" s="894"/>
    </row>
    <row r="50" spans="6:28">
      <c r="F50" s="885"/>
      <c r="AB50" s="894"/>
    </row>
    <row r="51" spans="6:28">
      <c r="F51" s="877"/>
      <c r="AB51" s="894"/>
    </row>
    <row r="52" spans="6:28">
      <c r="F52" s="877"/>
      <c r="AB52" s="894"/>
    </row>
    <row r="53" spans="6:28">
      <c r="F53" s="877"/>
      <c r="AB53" s="894"/>
    </row>
    <row r="54" spans="6:28">
      <c r="F54" s="1015"/>
      <c r="AB54" s="894"/>
    </row>
    <row r="55" spans="6:28">
      <c r="F55" s="3"/>
      <c r="AB55" s="894"/>
    </row>
    <row r="56" spans="6:28">
      <c r="AB56" s="894"/>
    </row>
    <row r="57" spans="6:28">
      <c r="F57" s="207"/>
      <c r="AB57" s="894"/>
    </row>
    <row r="58" spans="6:28">
      <c r="F58" s="248"/>
      <c r="AB58" s="894"/>
    </row>
    <row r="59" spans="6:28">
      <c r="F59" s="248"/>
      <c r="AB59" s="894"/>
    </row>
    <row r="60" spans="6:28">
      <c r="F60" s="248"/>
      <c r="AB60" s="894"/>
    </row>
    <row r="61" spans="6:28">
      <c r="F61" s="248"/>
      <c r="AB61" s="894"/>
    </row>
    <row r="62" spans="6:28">
      <c r="AB62" s="894"/>
    </row>
    <row r="63" spans="6:28">
      <c r="AB63" s="894"/>
    </row>
    <row r="64" spans="6:28">
      <c r="AB64" s="894"/>
    </row>
    <row r="65" spans="28:28">
      <c r="AB65" s="894"/>
    </row>
    <row r="66" spans="28:28">
      <c r="AB66" s="894"/>
    </row>
    <row r="67" spans="28:28">
      <c r="AB67" s="894"/>
    </row>
    <row r="68" spans="28:28">
      <c r="AB68" s="894"/>
    </row>
    <row r="69" spans="28:28">
      <c r="AB69" s="894"/>
    </row>
    <row r="70" spans="28:28">
      <c r="AB70" s="894"/>
    </row>
    <row r="71" spans="28:28">
      <c r="AB71" s="894"/>
    </row>
    <row r="72" spans="28:28">
      <c r="AB72" s="894"/>
    </row>
    <row r="73" spans="28:28">
      <c r="AB73" s="894"/>
    </row>
    <row r="74" spans="28:28">
      <c r="AB74" s="894"/>
    </row>
    <row r="75" spans="28:28">
      <c r="AB75" s="894"/>
    </row>
  </sheetData>
  <mergeCells count="2">
    <mergeCell ref="Y5:AA5"/>
    <mergeCell ref="C9:U9"/>
  </mergeCells>
  <pageMargins left="0.37" right="0.5" top="0.6" bottom="0.25" header="0" footer="0.25"/>
  <pageSetup scale="60" orientation="landscape" r:id="rId1"/>
  <headerFooter scaleWithDoc="0">
    <oddFooter>&amp;R&amp;8 113</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showGridLines="0" zoomScale="90" zoomScaleNormal="90" workbookViewId="0"/>
  </sheetViews>
  <sheetFormatPr defaultRowHeight="15"/>
  <cols>
    <col min="1" max="1" width="3.6328125" customWidth="1"/>
    <col min="2" max="2" width="49.1796875" customWidth="1"/>
    <col min="3" max="4" width="1.6328125" customWidth="1"/>
    <col min="5" max="5" width="14.36328125" customWidth="1"/>
    <col min="7" max="7" width="41.08984375" customWidth="1"/>
    <col min="8" max="8" width="1.6328125" customWidth="1"/>
    <col min="9" max="9" width="14.54296875" customWidth="1"/>
  </cols>
  <sheetData>
    <row r="1" spans="1:9">
      <c r="A1" s="1472" t="s">
        <v>1343</v>
      </c>
    </row>
    <row r="3" spans="1:9" ht="15.75" customHeight="1">
      <c r="A3" s="243" t="s">
        <v>663</v>
      </c>
      <c r="B3" s="243"/>
      <c r="C3" s="243"/>
      <c r="D3" s="243"/>
    </row>
    <row r="4" spans="1:9" ht="15.75" customHeight="1">
      <c r="A4" s="1016" t="s">
        <v>914</v>
      </c>
      <c r="B4" s="243"/>
      <c r="C4" s="243"/>
      <c r="D4" s="243"/>
      <c r="I4" s="1017" t="s">
        <v>907</v>
      </c>
    </row>
    <row r="5" spans="1:9" ht="15.75" customHeight="1">
      <c r="A5" s="243" t="s">
        <v>915</v>
      </c>
      <c r="B5" s="243"/>
      <c r="C5" s="243"/>
      <c r="D5" s="243"/>
    </row>
    <row r="6" spans="1:9" ht="15.75" customHeight="1">
      <c r="A6" s="1016" t="s">
        <v>2454</v>
      </c>
      <c r="B6" s="243"/>
      <c r="C6" s="243"/>
      <c r="D6" s="243"/>
    </row>
    <row r="7" spans="1:9" ht="15.75" customHeight="1">
      <c r="A7" s="1016"/>
      <c r="B7" s="243"/>
      <c r="C7" s="243"/>
      <c r="D7" s="243"/>
    </row>
    <row r="9" spans="1:9" ht="15.6">
      <c r="B9" s="775" t="s">
        <v>916</v>
      </c>
    </row>
    <row r="10" spans="1:9">
      <c r="B10" t="s">
        <v>917</v>
      </c>
      <c r="H10" s="771" t="s">
        <v>6</v>
      </c>
      <c r="I10" s="1018">
        <v>1247613898</v>
      </c>
    </row>
    <row r="11" spans="1:9">
      <c r="B11" t="s">
        <v>918</v>
      </c>
      <c r="H11" t="s">
        <v>6</v>
      </c>
      <c r="I11" s="1019">
        <v>10148700</v>
      </c>
    </row>
    <row r="12" spans="1:9" ht="16.2" thickBot="1">
      <c r="B12" s="775" t="s">
        <v>919</v>
      </c>
      <c r="H12" s="771" t="s">
        <v>6</v>
      </c>
      <c r="I12" s="1020">
        <f>ROUND(SUM(I10:I11),0)</f>
        <v>1257762598</v>
      </c>
    </row>
    <row r="13" spans="1:9" ht="15.6" thickTop="1">
      <c r="E13" s="1021"/>
      <c r="I13" s="1022"/>
    </row>
    <row r="14" spans="1:9" ht="15.6">
      <c r="B14" s="775" t="s">
        <v>920</v>
      </c>
      <c r="E14" s="1021"/>
      <c r="I14" s="1022"/>
    </row>
    <row r="15" spans="1:9" ht="15.6">
      <c r="B15" s="775" t="s">
        <v>921</v>
      </c>
      <c r="E15" s="1021"/>
      <c r="I15" s="1022"/>
    </row>
    <row r="16" spans="1:9">
      <c r="B16" t="s">
        <v>922</v>
      </c>
      <c r="E16" s="1021"/>
      <c r="H16" s="771" t="s">
        <v>6</v>
      </c>
      <c r="I16" s="1023">
        <v>152294394</v>
      </c>
    </row>
    <row r="17" spans="2:9">
      <c r="B17" t="s">
        <v>923</v>
      </c>
      <c r="E17" s="1021"/>
      <c r="H17" t="s">
        <v>6</v>
      </c>
      <c r="I17" s="1024">
        <v>-152294394</v>
      </c>
    </row>
    <row r="18" spans="2:9" ht="16.2" thickBot="1">
      <c r="B18" s="775" t="s">
        <v>924</v>
      </c>
      <c r="E18" s="1021"/>
      <c r="H18" s="771" t="s">
        <v>6</v>
      </c>
      <c r="I18" s="1025">
        <f>ROUND(SUM(I16+I17),0)</f>
        <v>0</v>
      </c>
    </row>
    <row r="19" spans="2:9" ht="15.6" thickTop="1">
      <c r="E19" s="1021"/>
      <c r="I19" s="1026"/>
    </row>
    <row r="20" spans="2:9" ht="15.6">
      <c r="B20" s="775" t="s">
        <v>925</v>
      </c>
      <c r="E20" s="1021"/>
      <c r="I20" s="1022"/>
    </row>
    <row r="21" spans="2:9">
      <c r="B21" t="s">
        <v>926</v>
      </c>
      <c r="E21" s="1021"/>
      <c r="H21" s="771" t="s">
        <v>6</v>
      </c>
      <c r="I21" s="1023">
        <v>473298928</v>
      </c>
    </row>
    <row r="22" spans="2:9">
      <c r="B22" t="s">
        <v>927</v>
      </c>
      <c r="E22" s="1021"/>
      <c r="H22" t="s">
        <v>6</v>
      </c>
      <c r="I22" s="1024">
        <v>-473298928</v>
      </c>
    </row>
    <row r="23" spans="2:9" ht="16.2" thickBot="1">
      <c r="B23" s="775" t="s">
        <v>928</v>
      </c>
      <c r="E23" s="1021"/>
      <c r="H23" s="771" t="s">
        <v>6</v>
      </c>
      <c r="I23" s="1025">
        <f>ROUND(SUM(I21+I22),0)</f>
        <v>0</v>
      </c>
    </row>
    <row r="24" spans="2:9" ht="15.6" thickTop="1">
      <c r="E24" s="1027"/>
      <c r="I24" s="1027"/>
    </row>
    <row r="25" spans="2:9" ht="15" customHeight="1">
      <c r="B25" s="771" t="s">
        <v>929</v>
      </c>
      <c r="C25" s="1028"/>
      <c r="D25" s="1028"/>
      <c r="E25" s="1028"/>
      <c r="F25" s="1028"/>
      <c r="G25" s="1028"/>
      <c r="H25" s="1028"/>
      <c r="I25" s="1028"/>
    </row>
    <row r="26" spans="2:9" ht="12.75" customHeight="1">
      <c r="B26" s="1029" t="s">
        <v>930</v>
      </c>
      <c r="C26" s="1028"/>
      <c r="D26" s="1028"/>
      <c r="E26" s="1028"/>
      <c r="F26" s="1028"/>
    </row>
    <row r="27" spans="2:9" ht="12.75" customHeight="1">
      <c r="B27" s="1029" t="s">
        <v>931</v>
      </c>
      <c r="C27" s="1028"/>
      <c r="D27" s="1028"/>
      <c r="E27" s="1028"/>
      <c r="F27" s="1028"/>
    </row>
    <row r="28" spans="2:9" ht="12.75" customHeight="1">
      <c r="B28" s="1029" t="s">
        <v>2497</v>
      </c>
      <c r="C28" s="1028"/>
      <c r="D28" s="1028"/>
      <c r="E28" s="1028"/>
      <c r="F28" s="1028"/>
    </row>
    <row r="29" spans="2:9" ht="12.75" customHeight="1">
      <c r="B29" s="1030"/>
      <c r="C29" s="1028"/>
      <c r="D29" s="1028"/>
      <c r="E29" s="1028"/>
      <c r="F29" s="1028"/>
    </row>
    <row r="30" spans="2:9" ht="12" customHeight="1">
      <c r="B30" s="1028"/>
      <c r="C30" s="1028"/>
      <c r="D30" s="1028"/>
      <c r="E30" s="1028"/>
      <c r="F30" s="1028"/>
    </row>
    <row r="31" spans="2:9" ht="12.75" customHeight="1">
      <c r="B31" s="1031" t="s">
        <v>932</v>
      </c>
      <c r="C31" s="1028"/>
      <c r="D31" s="1028"/>
      <c r="E31" s="1028"/>
      <c r="F31" s="1028"/>
      <c r="G31" s="1032" t="s">
        <v>933</v>
      </c>
      <c r="H31" s="1033" t="s">
        <v>6</v>
      </c>
      <c r="I31" s="1034">
        <f>+E52</f>
        <v>191223898</v>
      </c>
    </row>
    <row r="32" spans="2:9" ht="12.75" customHeight="1">
      <c r="B32" s="1035" t="s">
        <v>934</v>
      </c>
      <c r="C32" s="1028"/>
      <c r="D32" s="1028"/>
      <c r="E32" s="1028"/>
      <c r="F32" s="1028"/>
      <c r="G32" s="1036"/>
      <c r="H32" s="1028"/>
      <c r="I32" s="1037"/>
    </row>
    <row r="33" spans="2:10" ht="12.75" customHeight="1">
      <c r="B33" s="1038" t="s">
        <v>935</v>
      </c>
      <c r="C33" s="1028"/>
      <c r="D33" s="1039" t="s">
        <v>6</v>
      </c>
      <c r="E33" s="1040">
        <v>50000000</v>
      </c>
      <c r="F33" s="1028"/>
      <c r="G33" s="1036" t="s">
        <v>937</v>
      </c>
      <c r="H33" s="1028" t="s">
        <v>6</v>
      </c>
      <c r="I33" s="1037">
        <v>65000000</v>
      </c>
      <c r="J33" s="1027"/>
    </row>
    <row r="34" spans="2:10" ht="12.75" customHeight="1">
      <c r="B34" s="1036" t="s">
        <v>936</v>
      </c>
      <c r="C34" s="1028"/>
      <c r="D34" s="1039" t="s">
        <v>6</v>
      </c>
      <c r="E34" s="1037">
        <v>58712842</v>
      </c>
      <c r="F34" s="1028"/>
      <c r="G34" s="1036" t="s">
        <v>939</v>
      </c>
      <c r="H34" s="1028" t="s">
        <v>6</v>
      </c>
      <c r="I34" s="1037">
        <v>65000000</v>
      </c>
    </row>
    <row r="35" spans="2:10" ht="12.75" customHeight="1">
      <c r="B35" s="1036" t="s">
        <v>938</v>
      </c>
      <c r="C35" s="1028"/>
      <c r="D35" s="1039" t="s">
        <v>6</v>
      </c>
      <c r="E35" s="1037">
        <v>3917297</v>
      </c>
      <c r="F35" s="1028"/>
      <c r="G35" s="1036" t="s">
        <v>941</v>
      </c>
      <c r="H35" s="1028" t="s">
        <v>6</v>
      </c>
      <c r="I35" s="1037">
        <v>68600000</v>
      </c>
    </row>
    <row r="36" spans="2:10" ht="12.75" customHeight="1">
      <c r="B36" s="1036" t="s">
        <v>940</v>
      </c>
      <c r="C36" s="1028"/>
      <c r="D36" s="1039" t="s">
        <v>6</v>
      </c>
      <c r="E36" s="1037">
        <f>5422008+3250</f>
        <v>5425258</v>
      </c>
      <c r="F36" s="1028"/>
      <c r="G36" s="1036" t="s">
        <v>943</v>
      </c>
      <c r="H36" s="1028" t="s">
        <v>6</v>
      </c>
      <c r="I36" s="1037">
        <v>72962000</v>
      </c>
    </row>
    <row r="37" spans="2:10" ht="12" customHeight="1">
      <c r="B37" s="1036" t="s">
        <v>942</v>
      </c>
      <c r="C37" s="1028"/>
      <c r="D37" s="1039" t="s">
        <v>6</v>
      </c>
      <c r="E37" s="1037">
        <v>1698783</v>
      </c>
      <c r="F37" s="1028"/>
      <c r="G37" s="1036" t="s">
        <v>945</v>
      </c>
      <c r="H37" s="1028" t="s">
        <v>6</v>
      </c>
      <c r="I37" s="228">
        <v>74300000</v>
      </c>
    </row>
    <row r="38" spans="2:10" ht="12.75" customHeight="1">
      <c r="B38" s="1036" t="s">
        <v>944</v>
      </c>
      <c r="C38" s="1028"/>
      <c r="D38" s="1039" t="s">
        <v>6</v>
      </c>
      <c r="E38" s="1037">
        <v>3381320</v>
      </c>
      <c r="F38" s="1028"/>
      <c r="G38" s="1036" t="s">
        <v>947</v>
      </c>
      <c r="H38" s="1028" t="s">
        <v>6</v>
      </c>
      <c r="I38" s="987">
        <v>79790000</v>
      </c>
    </row>
    <row r="39" spans="2:10" ht="12.75" customHeight="1">
      <c r="B39" s="1036" t="s">
        <v>946</v>
      </c>
      <c r="C39" s="1028"/>
      <c r="D39" s="1039" t="s">
        <v>6</v>
      </c>
      <c r="E39" s="1037">
        <v>642650</v>
      </c>
      <c r="F39" s="1028"/>
      <c r="G39" s="1036" t="s">
        <v>949</v>
      </c>
      <c r="H39" s="1028" t="s">
        <v>6</v>
      </c>
      <c r="I39" s="1041">
        <v>82910000</v>
      </c>
    </row>
    <row r="40" spans="2:10" ht="12.75" customHeight="1">
      <c r="B40" s="1036" t="s">
        <v>948</v>
      </c>
      <c r="C40" s="1028"/>
      <c r="D40" s="1039" t="s">
        <v>6</v>
      </c>
      <c r="E40" s="1037">
        <v>6992071</v>
      </c>
      <c r="F40" s="1028"/>
      <c r="G40" s="1036" t="s">
        <v>951</v>
      </c>
      <c r="H40" s="1028" t="s">
        <v>6</v>
      </c>
      <c r="I40" s="1041">
        <v>84000000</v>
      </c>
    </row>
    <row r="41" spans="2:10" ht="12.75" customHeight="1">
      <c r="B41" s="1036" t="s">
        <v>950</v>
      </c>
      <c r="C41" s="1028"/>
      <c r="D41" s="1039" t="s">
        <v>6</v>
      </c>
      <c r="E41" s="1037">
        <v>7722315</v>
      </c>
      <c r="F41" s="1028"/>
      <c r="G41" s="1036" t="s">
        <v>953</v>
      </c>
      <c r="H41" s="1028" t="s">
        <v>6</v>
      </c>
      <c r="I41" s="1041">
        <v>78000000</v>
      </c>
    </row>
    <row r="42" spans="2:10" ht="12.75" customHeight="1">
      <c r="B42" s="1036" t="s">
        <v>952</v>
      </c>
      <c r="C42" s="1028"/>
      <c r="D42" s="1039" t="s">
        <v>6</v>
      </c>
      <c r="E42" s="1037">
        <v>1027379</v>
      </c>
      <c r="F42" s="1028"/>
      <c r="G42" s="1036" t="s">
        <v>955</v>
      </c>
      <c r="H42" s="1042" t="s">
        <v>6</v>
      </c>
      <c r="I42" s="1041">
        <v>72514000</v>
      </c>
    </row>
    <row r="43" spans="2:10" ht="12.75" customHeight="1">
      <c r="B43" s="1036" t="s">
        <v>954</v>
      </c>
      <c r="C43" s="1028"/>
      <c r="D43" s="1039" t="s">
        <v>6</v>
      </c>
      <c r="E43" s="1037">
        <v>375882</v>
      </c>
      <c r="F43" s="1028"/>
      <c r="G43" s="1036" t="s">
        <v>957</v>
      </c>
      <c r="H43" s="1042" t="s">
        <v>6</v>
      </c>
      <c r="I43" s="1041">
        <v>86951000</v>
      </c>
    </row>
    <row r="44" spans="2:10" ht="12.75" customHeight="1">
      <c r="B44" s="1036" t="s">
        <v>956</v>
      </c>
      <c r="C44" s="1028"/>
      <c r="D44" s="1039" t="s">
        <v>6</v>
      </c>
      <c r="E44" s="1037">
        <v>269700</v>
      </c>
      <c r="F44" s="1028"/>
      <c r="G44" s="1036" t="s">
        <v>963</v>
      </c>
      <c r="H44" t="s">
        <v>6</v>
      </c>
      <c r="I44" s="1043">
        <v>100000000</v>
      </c>
    </row>
    <row r="45" spans="2:10" ht="12.75" customHeight="1">
      <c r="B45" s="1036" t="s">
        <v>958</v>
      </c>
      <c r="C45" s="1028"/>
      <c r="D45" s="1039" t="s">
        <v>6</v>
      </c>
      <c r="E45" s="1037">
        <v>169329</v>
      </c>
      <c r="F45" s="1028"/>
      <c r="G45" s="1036" t="s">
        <v>1820</v>
      </c>
      <c r="H45" s="771" t="s">
        <v>6</v>
      </c>
      <c r="I45" s="1541">
        <v>126363000</v>
      </c>
    </row>
    <row r="46" spans="2:10" ht="12.75" customHeight="1" thickBot="1">
      <c r="B46" s="1036" t="s">
        <v>959</v>
      </c>
      <c r="C46" s="1028"/>
      <c r="D46" s="1039" t="s">
        <v>6</v>
      </c>
      <c r="E46" s="1037">
        <v>124878</v>
      </c>
      <c r="F46" s="1028"/>
      <c r="G46" s="1031" t="s">
        <v>966</v>
      </c>
      <c r="H46" s="1046" t="s">
        <v>6</v>
      </c>
      <c r="I46" s="1047">
        <f>ROUND(SUM(I31:I45),0)</f>
        <v>1247613898</v>
      </c>
      <c r="J46" s="1027"/>
    </row>
    <row r="47" spans="2:10" ht="12.75" customHeight="1" thickTop="1">
      <c r="B47" s="1036" t="s">
        <v>960</v>
      </c>
      <c r="C47" s="1028"/>
      <c r="D47" s="1039" t="s">
        <v>6</v>
      </c>
      <c r="E47" s="1041">
        <v>615641</v>
      </c>
      <c r="F47" s="1028"/>
      <c r="G47" s="1031"/>
      <c r="H47" s="1046"/>
      <c r="I47" s="2136"/>
      <c r="J47" s="1027"/>
    </row>
    <row r="48" spans="2:10" ht="12.75" customHeight="1">
      <c r="B48" s="1036" t="s">
        <v>961</v>
      </c>
      <c r="D48" s="1039" t="s">
        <v>6</v>
      </c>
      <c r="E48" s="1041">
        <v>49676865</v>
      </c>
      <c r="F48" s="1042"/>
      <c r="G48" s="1031"/>
      <c r="H48" s="1046"/>
      <c r="I48" s="2136"/>
      <c r="J48" s="1042"/>
    </row>
    <row r="49" spans="1:10" ht="12.75" customHeight="1">
      <c r="B49" s="1036" t="s">
        <v>962</v>
      </c>
      <c r="D49" s="1039" t="s">
        <v>6</v>
      </c>
      <c r="E49" s="1041">
        <v>234777</v>
      </c>
      <c r="G49" s="1031"/>
      <c r="H49" s="1046"/>
      <c r="I49" s="2136"/>
      <c r="J49" s="1042"/>
    </row>
    <row r="50" spans="1:10" ht="12.75" customHeight="1">
      <c r="B50" s="1036" t="s">
        <v>964</v>
      </c>
      <c r="D50" t="s">
        <v>6</v>
      </c>
      <c r="E50" s="1037">
        <v>97732</v>
      </c>
      <c r="G50" s="1031"/>
      <c r="H50" s="1046"/>
      <c r="I50" s="2136"/>
      <c r="J50" s="1042"/>
    </row>
    <row r="51" spans="1:10" ht="12.75" customHeight="1">
      <c r="B51" s="1036" t="s">
        <v>2354</v>
      </c>
      <c r="D51" s="1037">
        <v>139179</v>
      </c>
      <c r="E51" s="1037">
        <v>139179</v>
      </c>
      <c r="F51" s="1028"/>
      <c r="G51" s="1031"/>
      <c r="H51" s="1046"/>
      <c r="I51" s="2136"/>
    </row>
    <row r="52" spans="1:10" ht="12.75" customHeight="1">
      <c r="B52" s="1044" t="s">
        <v>965</v>
      </c>
      <c r="D52" s="1033" t="s">
        <v>6</v>
      </c>
      <c r="E52" s="1045">
        <f>ROUND(SUM(E33:E51),0)</f>
        <v>191223898</v>
      </c>
      <c r="F52" s="1028"/>
      <c r="G52" s="1031"/>
      <c r="H52" s="1046"/>
      <c r="I52" s="2136"/>
    </row>
    <row r="53" spans="1:10" ht="12.75" customHeight="1">
      <c r="B53" s="1044"/>
      <c r="D53" s="1033"/>
      <c r="E53" s="1034"/>
      <c r="F53" s="1028"/>
      <c r="G53" s="1031"/>
      <c r="H53" s="1046"/>
      <c r="I53" s="2136"/>
    </row>
    <row r="54" spans="1:10" ht="12.75" customHeight="1">
      <c r="B54" s="1044"/>
      <c r="D54" s="1033"/>
      <c r="E54" s="1034"/>
      <c r="F54" s="1028"/>
      <c r="G54" s="1031"/>
      <c r="H54" s="1046"/>
      <c r="I54" s="2136"/>
    </row>
    <row r="55" spans="1:10" ht="12.75" customHeight="1">
      <c r="F55" s="1028"/>
      <c r="G55" s="1031"/>
      <c r="H55" s="1046"/>
      <c r="I55" s="2136"/>
    </row>
    <row r="56" spans="1:10" ht="12.75" customHeight="1">
      <c r="F56" s="1028"/>
    </row>
    <row r="57" spans="1:10" ht="15.75" customHeight="1">
      <c r="A57" s="243" t="s">
        <v>663</v>
      </c>
      <c r="F57" s="1028"/>
      <c r="I57" s="1017" t="s">
        <v>907</v>
      </c>
    </row>
    <row r="58" spans="1:10" ht="15.75" customHeight="1">
      <c r="A58" s="1016" t="s">
        <v>2413</v>
      </c>
      <c r="F58" s="1028"/>
      <c r="I58" s="1048" t="s">
        <v>130</v>
      </c>
    </row>
    <row r="59" spans="1:10" ht="15.75" customHeight="1">
      <c r="A59" s="243" t="s">
        <v>915</v>
      </c>
      <c r="F59" s="1028"/>
    </row>
    <row r="60" spans="1:10" ht="15.75" customHeight="1">
      <c r="A60" s="1016" t="s">
        <v>2454</v>
      </c>
      <c r="F60" s="1028"/>
    </row>
    <row r="61" spans="1:10" ht="12.75" customHeight="1">
      <c r="F61" s="1028"/>
    </row>
    <row r="62" spans="1:10" ht="12.75" customHeight="1">
      <c r="F62" s="1028"/>
    </row>
    <row r="63" spans="1:10" ht="15" customHeight="1">
      <c r="B63" s="771" t="s">
        <v>967</v>
      </c>
      <c r="F63" s="1028"/>
    </row>
    <row r="64" spans="1:10" ht="12.75" customHeight="1">
      <c r="F64" s="1028"/>
    </row>
    <row r="65" spans="2:9" ht="12.75" customHeight="1">
      <c r="B65" s="1049" t="s">
        <v>968</v>
      </c>
      <c r="C65" s="1028"/>
      <c r="D65" s="1028"/>
      <c r="F65" s="1028"/>
      <c r="G65" s="1049" t="s">
        <v>969</v>
      </c>
      <c r="H65" s="1028"/>
      <c r="I65" s="1028"/>
    </row>
    <row r="66" spans="2:9" ht="12" customHeight="1">
      <c r="B66" s="1038" t="s">
        <v>970</v>
      </c>
      <c r="C66" t="s">
        <v>6</v>
      </c>
      <c r="D66" s="1050" t="s">
        <v>6</v>
      </c>
      <c r="E66" s="1051">
        <v>6932932</v>
      </c>
      <c r="F66" s="1028"/>
      <c r="G66" s="1049" t="s">
        <v>971</v>
      </c>
      <c r="H66" s="1028"/>
      <c r="I66" s="1028"/>
    </row>
    <row r="67" spans="2:9" ht="12.75" customHeight="1">
      <c r="B67" s="1038" t="s">
        <v>972</v>
      </c>
      <c r="C67" t="s">
        <v>6</v>
      </c>
      <c r="D67" s="1028"/>
      <c r="E67" s="1052">
        <v>62238750</v>
      </c>
      <c r="F67" s="1028"/>
      <c r="G67" s="1036" t="s">
        <v>973</v>
      </c>
      <c r="H67" s="1050" t="s">
        <v>6</v>
      </c>
      <c r="I67" s="1051">
        <v>3146805</v>
      </c>
    </row>
    <row r="68" spans="2:9" ht="12.75" customHeight="1">
      <c r="B68" s="1038" t="s">
        <v>974</v>
      </c>
      <c r="C68" t="s">
        <v>6</v>
      </c>
      <c r="D68" s="1028"/>
      <c r="E68" s="1052">
        <v>6799862</v>
      </c>
      <c r="F68" s="1028"/>
      <c r="G68" s="1036" t="s">
        <v>975</v>
      </c>
      <c r="H68" s="1028" t="s">
        <v>6</v>
      </c>
      <c r="I68" s="1052">
        <v>13929926</v>
      </c>
    </row>
    <row r="69" spans="2:9" ht="12.75" customHeight="1">
      <c r="B69" s="1038" t="s">
        <v>976</v>
      </c>
      <c r="C69" t="s">
        <v>6</v>
      </c>
      <c r="D69" s="1028"/>
      <c r="E69" s="1052">
        <v>47353816</v>
      </c>
      <c r="F69" s="1028"/>
      <c r="G69" s="1036" t="s">
        <v>977</v>
      </c>
      <c r="H69" s="1028" t="s">
        <v>6</v>
      </c>
      <c r="I69" s="1052">
        <v>12917100</v>
      </c>
    </row>
    <row r="70" spans="2:9" ht="12.75" customHeight="1">
      <c r="B70" s="1038" t="s">
        <v>978</v>
      </c>
      <c r="C70" t="s">
        <v>6</v>
      </c>
      <c r="D70" s="1028"/>
      <c r="E70" s="1053">
        <v>28969034</v>
      </c>
      <c r="F70" s="1028"/>
      <c r="G70" s="1036" t="s">
        <v>979</v>
      </c>
      <c r="H70" s="1028" t="s">
        <v>6</v>
      </c>
      <c r="I70" s="1052">
        <v>23172661</v>
      </c>
    </row>
    <row r="71" spans="2:9" ht="12.75" customHeight="1" thickBot="1">
      <c r="B71" s="1049" t="s">
        <v>980</v>
      </c>
      <c r="C71" t="s">
        <v>6</v>
      </c>
      <c r="D71" s="1050" t="s">
        <v>6</v>
      </c>
      <c r="E71" s="1047">
        <f>ROUND(SUM(E66:E70),0)</f>
        <v>152294394</v>
      </c>
      <c r="F71" s="1028"/>
      <c r="G71" s="1036" t="s">
        <v>981</v>
      </c>
      <c r="H71" s="1028" t="s">
        <v>6</v>
      </c>
      <c r="I71" s="1052">
        <v>42700850</v>
      </c>
    </row>
    <row r="72" spans="2:9" ht="12.75" customHeight="1" thickTop="1">
      <c r="B72" s="1028"/>
      <c r="D72" s="1028"/>
      <c r="E72" s="1054"/>
      <c r="F72" s="1028"/>
      <c r="G72" s="1036" t="s">
        <v>982</v>
      </c>
      <c r="H72" s="1028" t="s">
        <v>6</v>
      </c>
      <c r="I72" s="1052">
        <v>18482584</v>
      </c>
    </row>
    <row r="73" spans="2:9" ht="12.75" customHeight="1">
      <c r="B73" s="1049" t="s">
        <v>983</v>
      </c>
      <c r="D73" s="1028"/>
      <c r="E73" s="1052"/>
      <c r="F73" s="1028"/>
      <c r="G73" s="1036" t="s">
        <v>984</v>
      </c>
      <c r="H73" s="1028" t="s">
        <v>6</v>
      </c>
      <c r="I73" s="1052">
        <v>64808688</v>
      </c>
    </row>
    <row r="74" spans="2:9" ht="12.75" customHeight="1">
      <c r="B74" s="1038" t="s">
        <v>985</v>
      </c>
      <c r="C74" t="s">
        <v>6</v>
      </c>
      <c r="D74" s="1050" t="s">
        <v>6</v>
      </c>
      <c r="E74" s="1051">
        <v>50764798</v>
      </c>
      <c r="F74" s="1028"/>
      <c r="G74" s="1036" t="s">
        <v>986</v>
      </c>
      <c r="H74" s="1028" t="s">
        <v>6</v>
      </c>
      <c r="I74" s="1052">
        <v>48606516</v>
      </c>
    </row>
    <row r="75" spans="2:9" ht="12.75" customHeight="1">
      <c r="B75" s="1038" t="s">
        <v>987</v>
      </c>
      <c r="C75" t="s">
        <v>6</v>
      </c>
      <c r="D75" s="1028"/>
      <c r="E75" s="1052">
        <v>50764798</v>
      </c>
      <c r="F75" s="1028"/>
      <c r="G75" s="1036" t="s">
        <v>988</v>
      </c>
      <c r="H75" s="1028" t="s">
        <v>6</v>
      </c>
      <c r="I75" s="1052">
        <v>132483599</v>
      </c>
    </row>
    <row r="76" spans="2:9" ht="12.75" customHeight="1">
      <c r="B76" s="1038" t="s">
        <v>989</v>
      </c>
      <c r="C76" t="s">
        <v>6</v>
      </c>
      <c r="D76" s="1028"/>
      <c r="E76" s="1053">
        <v>50764798</v>
      </c>
      <c r="F76" s="1028"/>
      <c r="G76" s="1036" t="s">
        <v>990</v>
      </c>
      <c r="H76" s="1028" t="s">
        <v>6</v>
      </c>
      <c r="I76" s="1052">
        <v>68888999</v>
      </c>
    </row>
    <row r="77" spans="2:9" ht="12.75" customHeight="1" thickBot="1">
      <c r="B77" s="1049" t="s">
        <v>991</v>
      </c>
      <c r="C77" t="s">
        <v>6</v>
      </c>
      <c r="D77" s="1050" t="s">
        <v>6</v>
      </c>
      <c r="E77" s="1047">
        <f>ROUND(SUM(E74:E76),0)</f>
        <v>152294394</v>
      </c>
      <c r="F77" s="1028"/>
      <c r="G77" s="1036" t="s">
        <v>992</v>
      </c>
      <c r="H77" s="1028" t="s">
        <v>6</v>
      </c>
      <c r="I77" s="1053">
        <v>44161200</v>
      </c>
    </row>
    <row r="78" spans="2:9" ht="12.75" customHeight="1" thickTop="1" thickBot="1">
      <c r="B78" s="1028"/>
      <c r="C78" s="1028"/>
      <c r="D78" s="1042"/>
      <c r="F78" s="1028"/>
      <c r="G78" s="1031" t="s">
        <v>993</v>
      </c>
      <c r="H78" s="1050" t="s">
        <v>6</v>
      </c>
      <c r="I78" s="1047">
        <f>ROUND(SUM(I67:I77),0)</f>
        <v>473298928</v>
      </c>
    </row>
    <row r="79" spans="2:9" ht="12.75" customHeight="1" thickTop="1">
      <c r="B79" s="1028"/>
      <c r="C79" s="1028"/>
      <c r="D79" s="1028"/>
      <c r="E79" s="1028"/>
      <c r="F79" s="1028"/>
      <c r="G79" s="1028"/>
      <c r="H79" s="1028"/>
      <c r="I79" s="1042"/>
    </row>
    <row r="80" spans="2:9" ht="12.75" customHeight="1">
      <c r="G80" s="1031" t="s">
        <v>994</v>
      </c>
      <c r="H80" s="1028"/>
      <c r="I80" s="1028"/>
    </row>
    <row r="81" spans="7:9" ht="12.75" customHeight="1">
      <c r="G81" s="1049" t="s">
        <v>995</v>
      </c>
      <c r="H81" s="1028"/>
      <c r="I81" s="1028"/>
    </row>
    <row r="82" spans="7:9" ht="12.75" customHeight="1">
      <c r="G82" s="1036" t="s">
        <v>996</v>
      </c>
      <c r="H82" s="1050" t="s">
        <v>6</v>
      </c>
      <c r="I82" s="1051">
        <v>3146805</v>
      </c>
    </row>
    <row r="83" spans="7:9" ht="12.75" customHeight="1">
      <c r="G83" s="1036" t="s">
        <v>997</v>
      </c>
      <c r="H83" s="1028" t="s">
        <v>6</v>
      </c>
      <c r="I83" s="1052">
        <v>4729660</v>
      </c>
    </row>
    <row r="84" spans="7:9" ht="12.75" customHeight="1">
      <c r="G84" s="1036" t="s">
        <v>998</v>
      </c>
      <c r="H84" s="1028" t="s">
        <v>6</v>
      </c>
      <c r="I84" s="1052">
        <v>14253064</v>
      </c>
    </row>
    <row r="85" spans="7:9" ht="12.75" customHeight="1">
      <c r="G85" s="1036" t="s">
        <v>999</v>
      </c>
      <c r="H85" s="1028" t="s">
        <v>6</v>
      </c>
      <c r="I85" s="1052">
        <v>7864302</v>
      </c>
    </row>
    <row r="86" spans="7:9" ht="12.75" customHeight="1">
      <c r="G86" s="1036" t="s">
        <v>1000</v>
      </c>
      <c r="H86" s="1028" t="s">
        <v>6</v>
      </c>
      <c r="I86" s="1052">
        <v>65873511</v>
      </c>
    </row>
    <row r="87" spans="7:9" ht="12.75" customHeight="1">
      <c r="G87" s="1036" t="s">
        <v>1001</v>
      </c>
      <c r="H87" s="1028" t="s">
        <v>6</v>
      </c>
      <c r="I87" s="1052">
        <v>18482584</v>
      </c>
    </row>
    <row r="88" spans="7:9" ht="12.75" customHeight="1">
      <c r="G88" s="1036" t="s">
        <v>1002</v>
      </c>
      <c r="H88" s="1028" t="s">
        <v>6</v>
      </c>
      <c r="I88" s="1052">
        <v>16202172</v>
      </c>
    </row>
    <row r="89" spans="7:9" ht="12.75" customHeight="1">
      <c r="G89" s="1036" t="s">
        <v>1003</v>
      </c>
      <c r="H89" s="1028" t="s">
        <v>6</v>
      </c>
      <c r="I89" s="1052">
        <v>16202172</v>
      </c>
    </row>
    <row r="90" spans="7:9" ht="12.75" customHeight="1">
      <c r="G90" s="1036" t="s">
        <v>1004</v>
      </c>
      <c r="H90" s="1028" t="s">
        <v>6</v>
      </c>
      <c r="I90" s="1052">
        <v>16202172</v>
      </c>
    </row>
    <row r="91" spans="7:9" ht="12.75" customHeight="1">
      <c r="G91" s="1036" t="s">
        <v>1005</v>
      </c>
      <c r="H91" s="1028" t="s">
        <v>6</v>
      </c>
      <c r="I91" s="1052">
        <v>16202172</v>
      </c>
    </row>
    <row r="92" spans="7:9" ht="12.75" customHeight="1">
      <c r="G92" s="1036" t="s">
        <v>1006</v>
      </c>
      <c r="H92" s="1028" t="s">
        <v>6</v>
      </c>
      <c r="I92" s="1052">
        <v>16202172</v>
      </c>
    </row>
    <row r="93" spans="7:9" ht="12.75" customHeight="1">
      <c r="G93" s="1036" t="s">
        <v>1007</v>
      </c>
      <c r="H93" s="1028" t="s">
        <v>6</v>
      </c>
      <c r="I93" s="1052">
        <v>16202172</v>
      </c>
    </row>
    <row r="94" spans="7:9" ht="12.75" customHeight="1">
      <c r="G94" s="1036" t="s">
        <v>1008</v>
      </c>
      <c r="H94" s="1028" t="s">
        <v>6</v>
      </c>
      <c r="I94" s="1052">
        <v>16202172</v>
      </c>
    </row>
    <row r="95" spans="7:9" ht="12.75" customHeight="1">
      <c r="G95" s="1036" t="s">
        <v>992</v>
      </c>
      <c r="H95" s="1028" t="s">
        <v>6</v>
      </c>
      <c r="I95" s="1052">
        <v>44161200</v>
      </c>
    </row>
    <row r="96" spans="7:9" ht="12.75" customHeight="1">
      <c r="G96" s="1036" t="s">
        <v>1009</v>
      </c>
      <c r="H96" s="1028" t="s">
        <v>6</v>
      </c>
      <c r="I96" s="1052">
        <v>67124200</v>
      </c>
    </row>
    <row r="97" spans="7:9" ht="12.75" customHeight="1">
      <c r="G97" s="1036" t="s">
        <v>1010</v>
      </c>
      <c r="H97" s="1028" t="s">
        <v>6</v>
      </c>
      <c r="I97" s="1052">
        <v>67124199</v>
      </c>
    </row>
    <row r="98" spans="7:9" ht="12.75" customHeight="1">
      <c r="G98" s="1036" t="s">
        <v>1011</v>
      </c>
      <c r="H98" s="1028" t="s">
        <v>6</v>
      </c>
      <c r="I98" s="1052">
        <v>22962999</v>
      </c>
    </row>
    <row r="99" spans="7:9" ht="12.75" customHeight="1">
      <c r="G99" s="1036" t="s">
        <v>1012</v>
      </c>
      <c r="H99" s="1028" t="s">
        <v>6</v>
      </c>
      <c r="I99" s="1052">
        <v>14720400</v>
      </c>
    </row>
    <row r="100" spans="7:9" ht="12.75" customHeight="1">
      <c r="G100" s="1036" t="s">
        <v>1013</v>
      </c>
      <c r="H100" s="1028" t="s">
        <v>6</v>
      </c>
      <c r="I100" s="1052">
        <v>14720400</v>
      </c>
    </row>
    <row r="101" spans="7:9" ht="12.75" customHeight="1">
      <c r="G101" s="1036" t="s">
        <v>1014</v>
      </c>
      <c r="H101" s="1028" t="s">
        <v>6</v>
      </c>
      <c r="I101" s="1053">
        <v>14720400</v>
      </c>
    </row>
    <row r="102" spans="7:9" ht="12.75" customHeight="1" thickBot="1">
      <c r="G102" s="1031" t="s">
        <v>1015</v>
      </c>
      <c r="H102" s="1050" t="s">
        <v>6</v>
      </c>
      <c r="I102" s="1047">
        <f>ROUND(SUM(I82:I101),0)</f>
        <v>473298928</v>
      </c>
    </row>
    <row r="103" spans="7:9" ht="15.6" thickTop="1">
      <c r="I103" s="1027"/>
    </row>
  </sheetData>
  <pageMargins left="0.75" right="0.5" top="0.75" bottom="0.25" header="0.3" footer="0.25"/>
  <pageSetup scale="73" firstPageNumber="114" fitToHeight="2" orientation="landscape" useFirstPageNumber="1" r:id="rId1"/>
  <headerFooter scaleWithDoc="0">
    <oddFooter>&amp;R&amp;8&amp;P</oddFooter>
  </headerFooter>
  <rowBreaks count="1" manualBreakCount="1">
    <brk id="5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workbookViewId="0"/>
  </sheetViews>
  <sheetFormatPr defaultColWidth="8.90625" defaultRowHeight="15"/>
  <cols>
    <col min="1" max="1" width="26.08984375" style="1657" customWidth="1"/>
    <col min="2" max="2" width="1.54296875" style="1647" customWidth="1"/>
    <col min="3" max="12" width="12.36328125" style="1647" customWidth="1"/>
    <col min="13" max="16384" width="8.90625" style="1647"/>
  </cols>
  <sheetData>
    <row r="1" spans="1:21">
      <c r="A1" s="1472" t="s">
        <v>1343</v>
      </c>
    </row>
    <row r="3" spans="1:21" ht="17.399999999999999">
      <c r="A3" s="1641" t="s">
        <v>0</v>
      </c>
      <c r="B3" s="1642"/>
      <c r="C3" s="1642"/>
      <c r="D3" s="1642"/>
      <c r="E3" s="1642"/>
      <c r="F3" s="1642"/>
      <c r="G3" s="1642"/>
      <c r="H3" s="1642"/>
      <c r="I3" s="1642"/>
      <c r="J3" s="1643"/>
      <c r="K3" s="1644"/>
      <c r="L3" s="1645" t="s">
        <v>2473</v>
      </c>
      <c r="M3" s="1646"/>
      <c r="N3" s="1646"/>
      <c r="O3" s="1646"/>
      <c r="P3" s="1646"/>
      <c r="Q3" s="1646"/>
      <c r="R3" s="1646"/>
      <c r="S3" s="1646"/>
      <c r="T3" s="1646"/>
      <c r="U3" s="1646"/>
    </row>
    <row r="4" spans="1:21" ht="21">
      <c r="A4" s="1641" t="s">
        <v>1016</v>
      </c>
      <c r="B4" s="1642"/>
      <c r="C4" s="1642"/>
      <c r="D4" s="1642"/>
      <c r="E4" s="1642"/>
      <c r="F4" s="1642"/>
      <c r="G4" s="1642"/>
      <c r="H4" s="1642"/>
      <c r="I4" s="1642"/>
      <c r="J4" s="1646"/>
      <c r="K4" s="1648"/>
      <c r="L4" s="1648"/>
      <c r="M4" s="1649"/>
      <c r="N4" s="1646"/>
      <c r="O4" s="1649"/>
      <c r="P4" s="1649"/>
      <c r="Q4" s="1649"/>
      <c r="R4" s="1649"/>
      <c r="S4" s="1650"/>
      <c r="T4" s="1649"/>
      <c r="U4" s="1650" t="s">
        <v>1017</v>
      </c>
    </row>
    <row r="5" spans="1:21" ht="17.399999999999999">
      <c r="A5" s="1651" t="s">
        <v>2446</v>
      </c>
      <c r="B5" s="1642"/>
      <c r="C5" s="1642"/>
      <c r="D5" s="1642"/>
      <c r="E5" s="1642"/>
      <c r="F5" s="1642"/>
      <c r="G5" s="1642"/>
      <c r="H5" s="1642"/>
      <c r="I5" s="1642"/>
      <c r="J5" s="1642"/>
      <c r="K5" s="1648"/>
      <c r="L5" s="1648"/>
      <c r="M5" s="1646"/>
      <c r="N5" s="1646"/>
      <c r="O5" s="1646"/>
      <c r="P5" s="1646"/>
      <c r="Q5" s="1652"/>
      <c r="R5" s="1646"/>
      <c r="S5" s="1646"/>
      <c r="T5" s="1646"/>
      <c r="U5" s="1646"/>
    </row>
    <row r="6" spans="1:21" ht="17.399999999999999">
      <c r="A6" s="1641" t="s">
        <v>1018</v>
      </c>
      <c r="B6" s="1642"/>
      <c r="C6" s="1642"/>
      <c r="D6" s="1642"/>
      <c r="E6" s="1642"/>
      <c r="F6" s="1642"/>
      <c r="G6" s="1642"/>
      <c r="H6" s="1642"/>
      <c r="I6" s="1642"/>
      <c r="J6" s="1642"/>
      <c r="K6" s="1648"/>
      <c r="L6" s="1648"/>
      <c r="M6" s="1646"/>
      <c r="N6" s="1646"/>
      <c r="O6" s="1646"/>
      <c r="P6" s="1646"/>
      <c r="Q6" s="1646"/>
      <c r="R6" s="1646"/>
      <c r="S6" s="1646"/>
      <c r="T6" s="1646"/>
      <c r="U6" s="1646"/>
    </row>
    <row r="7" spans="1:21" ht="17.399999999999999">
      <c r="A7" s="1653"/>
      <c r="B7" s="1642"/>
      <c r="C7" s="1642"/>
      <c r="D7" s="1642"/>
      <c r="E7" s="1642"/>
      <c r="F7" s="1642"/>
      <c r="G7" s="1642"/>
      <c r="H7" s="1642"/>
      <c r="I7" s="1642"/>
      <c r="J7" s="1642"/>
      <c r="K7" s="1648"/>
      <c r="L7" s="1648"/>
      <c r="M7" s="1646"/>
      <c r="N7" s="1646"/>
      <c r="O7" s="1646"/>
      <c r="P7" s="1646"/>
      <c r="Q7" s="1646"/>
      <c r="R7" s="1646"/>
      <c r="S7" s="1646"/>
      <c r="T7" s="1646"/>
      <c r="U7" s="1646"/>
    </row>
    <row r="8" spans="1:21">
      <c r="A8" s="1654"/>
      <c r="B8" s="1655"/>
      <c r="C8" s="1656" t="s">
        <v>91</v>
      </c>
      <c r="D8" s="1656" t="s">
        <v>92</v>
      </c>
      <c r="E8" s="1656" t="s">
        <v>93</v>
      </c>
      <c r="F8" s="1656" t="s">
        <v>94</v>
      </c>
      <c r="G8" s="1656" t="s">
        <v>95</v>
      </c>
      <c r="H8" s="1656" t="s">
        <v>10</v>
      </c>
      <c r="I8" s="1656" t="s">
        <v>9</v>
      </c>
      <c r="J8" s="1656" t="s">
        <v>1811</v>
      </c>
      <c r="K8" s="1656" t="s">
        <v>2343</v>
      </c>
      <c r="L8" s="1656" t="s">
        <v>2440</v>
      </c>
      <c r="M8" s="1657"/>
      <c r="N8" s="1657"/>
      <c r="O8" s="1657"/>
    </row>
    <row r="9" spans="1:21">
      <c r="A9" s="1658"/>
      <c r="B9" s="1654"/>
      <c r="C9" s="1654"/>
      <c r="D9" s="1654"/>
      <c r="E9" s="1654"/>
      <c r="F9" s="1659"/>
      <c r="G9" s="1659"/>
      <c r="H9" s="1659"/>
      <c r="I9" s="1659"/>
      <c r="J9" s="1659"/>
      <c r="K9" s="1659"/>
      <c r="L9" s="1659"/>
      <c r="M9" s="1659"/>
      <c r="N9" s="1654"/>
      <c r="O9" s="1659"/>
      <c r="P9" s="1660"/>
      <c r="Q9" s="1648"/>
      <c r="R9" s="1660"/>
      <c r="S9" s="1648"/>
      <c r="T9" s="1660"/>
      <c r="U9" s="1648"/>
    </row>
    <row r="10" spans="1:21">
      <c r="A10" s="1657" t="s">
        <v>1019</v>
      </c>
      <c r="B10" s="1661"/>
      <c r="C10" s="1662">
        <v>4.546E-2</v>
      </c>
      <c r="D10" s="1662">
        <v>1.67E-2</v>
      </c>
      <c r="E10" s="1662">
        <v>2.7499999999999998E-3</v>
      </c>
      <c r="F10" s="1662">
        <v>2.2599999999999999E-3</v>
      </c>
      <c r="G10" s="1662">
        <v>1.3600000000000001E-3</v>
      </c>
      <c r="H10" s="1662">
        <v>1.67E-3</v>
      </c>
      <c r="I10" s="1662">
        <v>1.4E-3</v>
      </c>
      <c r="J10" s="1662">
        <v>1.17E-3</v>
      </c>
      <c r="K10" s="1662">
        <v>2.31E-3</v>
      </c>
      <c r="L10" s="1662">
        <v>6.3499999999999997E-3</v>
      </c>
      <c r="M10" s="1663"/>
      <c r="N10" s="1663"/>
      <c r="O10" s="1663"/>
      <c r="P10" s="1664"/>
    </row>
    <row r="11" spans="1:21">
      <c r="B11" s="1665"/>
      <c r="C11" s="1657"/>
      <c r="D11" s="1657"/>
      <c r="E11" s="1657"/>
      <c r="F11" s="1657"/>
      <c r="G11" s="1657"/>
      <c r="H11" s="1657"/>
      <c r="I11" s="1657"/>
      <c r="J11" s="1657"/>
      <c r="K11" s="1657"/>
      <c r="L11" s="1657"/>
      <c r="M11" s="1665"/>
      <c r="N11" s="1665"/>
      <c r="O11" s="1665"/>
    </row>
    <row r="12" spans="1:21">
      <c r="A12" s="1657" t="s">
        <v>1020</v>
      </c>
      <c r="B12" s="1657" t="s">
        <v>6</v>
      </c>
      <c r="C12" s="1666">
        <v>11554.550999999999</v>
      </c>
      <c r="D12" s="1666">
        <v>9980.8539999999994</v>
      </c>
      <c r="E12" s="1666">
        <v>6570.0969999999998</v>
      </c>
      <c r="F12" s="1666">
        <v>7304.2749999999996</v>
      </c>
      <c r="G12" s="1666">
        <v>7955.3729999999996</v>
      </c>
      <c r="H12" s="1666">
        <v>6494.29</v>
      </c>
      <c r="I12" s="1666">
        <v>6767.4</v>
      </c>
      <c r="J12" s="1666">
        <v>8890.9869999999992</v>
      </c>
      <c r="K12" s="1666">
        <v>15000.433999999999</v>
      </c>
      <c r="L12" s="1666">
        <v>12514.837</v>
      </c>
      <c r="M12" s="1667"/>
      <c r="N12" s="1667"/>
      <c r="O12" s="1665"/>
    </row>
    <row r="13" spans="1:21">
      <c r="B13" s="1668"/>
      <c r="C13" s="1666"/>
      <c r="D13" s="1666"/>
      <c r="E13" s="1666"/>
      <c r="F13" s="1666"/>
      <c r="G13" s="1666"/>
      <c r="H13" s="1666"/>
      <c r="I13" s="1666"/>
      <c r="J13" s="1666"/>
      <c r="K13" s="1666"/>
      <c r="L13" s="1666"/>
      <c r="M13" s="1665"/>
      <c r="N13" s="1665"/>
      <c r="O13" s="1665"/>
    </row>
    <row r="14" spans="1:21" ht="16.2">
      <c r="A14" s="1657" t="s">
        <v>1021</v>
      </c>
      <c r="B14" s="1657" t="s">
        <v>6</v>
      </c>
      <c r="C14" s="1666">
        <v>526.66600000000005</v>
      </c>
      <c r="D14" s="1666">
        <v>168.29599999999999</v>
      </c>
      <c r="E14" s="1666">
        <v>22.359000000000002</v>
      </c>
      <c r="F14" s="1666">
        <v>18.222999999999999</v>
      </c>
      <c r="G14" s="1666">
        <v>11.452</v>
      </c>
      <c r="H14" s="1666">
        <v>10.852</v>
      </c>
      <c r="I14" s="1666">
        <v>9.9779999999999998</v>
      </c>
      <c r="J14" s="1666">
        <v>9.2880000000000003</v>
      </c>
      <c r="K14" s="1666">
        <v>34.283000000000001</v>
      </c>
      <c r="L14" s="1666">
        <v>75.093000000000004</v>
      </c>
      <c r="M14" s="1665"/>
      <c r="N14" s="1665"/>
      <c r="O14" s="1665"/>
    </row>
    <row r="15" spans="1:21">
      <c r="B15" s="1665"/>
      <c r="C15" s="1669"/>
      <c r="D15" s="1669"/>
      <c r="E15" s="1669"/>
      <c r="F15" s="1669"/>
      <c r="G15" s="1669"/>
      <c r="H15" s="1669"/>
      <c r="I15" s="1669"/>
      <c r="J15" s="1669"/>
      <c r="K15" s="1669"/>
      <c r="L15" s="1669"/>
      <c r="M15" s="1665"/>
      <c r="N15" s="1665"/>
      <c r="O15" s="1665"/>
    </row>
    <row r="16" spans="1:21">
      <c r="B16" s="1665"/>
      <c r="C16" s="1669"/>
      <c r="D16" s="1669"/>
      <c r="E16" s="1669"/>
      <c r="F16" s="1669"/>
      <c r="G16" s="1669"/>
      <c r="H16" s="1669"/>
      <c r="I16" s="1669"/>
      <c r="J16" s="1669"/>
      <c r="K16" s="1669"/>
      <c r="L16" s="1669"/>
      <c r="M16" s="1665"/>
      <c r="N16" s="1665"/>
      <c r="O16" s="1665"/>
    </row>
    <row r="17" spans="1:15">
      <c r="B17" s="1657"/>
      <c r="C17" s="1670"/>
      <c r="D17" s="1670"/>
      <c r="E17" s="1670"/>
      <c r="F17" s="1670"/>
      <c r="G17" s="1670"/>
      <c r="H17" s="1670"/>
      <c r="I17" s="1670"/>
      <c r="J17" s="1670"/>
      <c r="K17" s="1670"/>
      <c r="L17" s="1670"/>
      <c r="M17" s="1657"/>
      <c r="N17" s="1657"/>
      <c r="O17" s="1657"/>
    </row>
    <row r="18" spans="1:15">
      <c r="B18" s="1657"/>
      <c r="C18" s="1670"/>
      <c r="D18" s="1670"/>
      <c r="E18" s="1670"/>
      <c r="F18" s="1670"/>
      <c r="G18" s="1670"/>
      <c r="H18" s="1670"/>
      <c r="I18" s="1670"/>
      <c r="J18" s="1670"/>
      <c r="K18" s="1670"/>
      <c r="L18" s="1670"/>
      <c r="M18" s="1657"/>
      <c r="N18" s="1657"/>
      <c r="O18" s="1657"/>
    </row>
    <row r="19" spans="1:15">
      <c r="B19" s="1657"/>
      <c r="C19" s="1670"/>
      <c r="D19" s="1670"/>
      <c r="E19" s="1670"/>
      <c r="F19" s="1670"/>
      <c r="G19" s="1670"/>
      <c r="H19" s="1670"/>
      <c r="I19" s="1670"/>
      <c r="J19" s="1670"/>
      <c r="K19" s="1670"/>
      <c r="L19" s="1670"/>
      <c r="M19" s="1657"/>
      <c r="N19" s="1657"/>
      <c r="O19" s="1657"/>
    </row>
    <row r="20" spans="1:15">
      <c r="B20" s="1657"/>
      <c r="C20" s="1670"/>
      <c r="D20" s="1670"/>
      <c r="E20" s="1670"/>
      <c r="F20" s="1670"/>
      <c r="G20" s="1670"/>
      <c r="H20" s="1670"/>
      <c r="I20" s="1670"/>
      <c r="J20" s="1670"/>
      <c r="K20" s="1670"/>
      <c r="L20" s="1670"/>
      <c r="M20" s="1657"/>
      <c r="N20" s="1657"/>
      <c r="O20" s="1657"/>
    </row>
    <row r="21" spans="1:15">
      <c r="B21" s="1657"/>
      <c r="C21" s="1670"/>
      <c r="D21" s="1670"/>
      <c r="E21" s="1670"/>
      <c r="F21" s="1670"/>
      <c r="G21" s="1670"/>
      <c r="H21" s="1670"/>
      <c r="I21" s="1670"/>
      <c r="J21" s="1670"/>
      <c r="K21" s="1670"/>
      <c r="L21" s="1670"/>
      <c r="M21" s="1657"/>
      <c r="N21" s="1657"/>
      <c r="O21" s="1657"/>
    </row>
    <row r="22" spans="1:15">
      <c r="B22" s="1657"/>
      <c r="C22" s="1670"/>
      <c r="D22" s="1670"/>
      <c r="E22" s="1670"/>
      <c r="F22" s="1670"/>
      <c r="G22" s="1670"/>
      <c r="H22" s="1670"/>
      <c r="I22" s="1670"/>
      <c r="J22" s="1670"/>
      <c r="K22" s="1670"/>
      <c r="L22" s="1670"/>
      <c r="M22" s="1657"/>
      <c r="N22" s="1657"/>
      <c r="O22" s="1657"/>
    </row>
    <row r="23" spans="1:15">
      <c r="A23" s="1647"/>
      <c r="C23" s="1671"/>
      <c r="D23" s="1671"/>
      <c r="E23" s="1671"/>
      <c r="F23" s="1671"/>
      <c r="G23" s="1671"/>
      <c r="H23" s="1671"/>
      <c r="I23" s="1671"/>
      <c r="J23" s="1671"/>
      <c r="K23" s="1671"/>
      <c r="L23" s="1671"/>
    </row>
    <row r="24" spans="1:15">
      <c r="A24" s="1647"/>
      <c r="C24" s="1671"/>
      <c r="D24" s="1671"/>
      <c r="E24" s="1671"/>
      <c r="F24" s="1671"/>
      <c r="G24" s="1671"/>
      <c r="H24" s="1671"/>
      <c r="I24" s="1671"/>
      <c r="J24" s="1671"/>
      <c r="K24" s="1671"/>
      <c r="L24" s="1671"/>
    </row>
    <row r="25" spans="1:15">
      <c r="A25" s="1647"/>
      <c r="C25" s="1671"/>
      <c r="D25" s="1671"/>
      <c r="E25" s="1671"/>
      <c r="F25" s="1671"/>
      <c r="G25" s="1671"/>
      <c r="H25" s="1671"/>
      <c r="I25" s="1671"/>
      <c r="J25" s="1671"/>
      <c r="K25" s="1671"/>
      <c r="L25" s="1671"/>
    </row>
    <row r="26" spans="1:15">
      <c r="A26" s="1647"/>
      <c r="C26" s="1671"/>
      <c r="D26" s="1671"/>
      <c r="E26" s="1671"/>
      <c r="F26" s="1671"/>
      <c r="G26" s="1671"/>
      <c r="H26" s="1671"/>
      <c r="I26" s="1671"/>
      <c r="J26" s="1671"/>
      <c r="K26" s="1671"/>
      <c r="L26" s="1671"/>
    </row>
    <row r="27" spans="1:15">
      <c r="A27" s="1647"/>
      <c r="C27" s="1671"/>
      <c r="D27" s="1671"/>
      <c r="E27" s="1671"/>
      <c r="F27" s="1671"/>
      <c r="G27" s="1671"/>
      <c r="H27" s="1671"/>
      <c r="I27" s="1671"/>
      <c r="J27" s="1671"/>
      <c r="K27" s="1671"/>
      <c r="L27" s="1671"/>
    </row>
    <row r="28" spans="1:15">
      <c r="A28" s="1647"/>
      <c r="C28" s="1671"/>
      <c r="D28" s="1671"/>
      <c r="E28" s="1671"/>
      <c r="F28" s="1671"/>
      <c r="G28" s="1671"/>
      <c r="H28" s="1671"/>
      <c r="I28" s="1671"/>
      <c r="J28" s="1671"/>
      <c r="K28" s="1671"/>
      <c r="L28" s="1671"/>
    </row>
    <row r="29" spans="1:15">
      <c r="A29" s="1647"/>
      <c r="C29" s="1671"/>
      <c r="D29" s="1671"/>
      <c r="E29" s="1671"/>
      <c r="F29" s="1671"/>
      <c r="G29" s="1671"/>
      <c r="H29" s="1671"/>
      <c r="I29" s="1671"/>
      <c r="J29" s="1671"/>
      <c r="K29" s="1671"/>
      <c r="L29" s="1671"/>
    </row>
    <row r="30" spans="1:15">
      <c r="A30" s="1647"/>
      <c r="C30" s="1671"/>
      <c r="D30" s="1671"/>
      <c r="E30" s="1671"/>
      <c r="F30" s="1671"/>
      <c r="G30" s="1671"/>
      <c r="H30" s="1671"/>
      <c r="I30" s="1671"/>
      <c r="J30" s="1671"/>
      <c r="K30" s="1671"/>
      <c r="L30" s="1671"/>
    </row>
    <row r="31" spans="1:15">
      <c r="A31" s="1647"/>
      <c r="C31" s="1671"/>
      <c r="D31" s="1671"/>
      <c r="E31" s="1671"/>
      <c r="F31" s="1671"/>
      <c r="G31" s="1671"/>
      <c r="H31" s="1671"/>
      <c r="I31" s="1671"/>
      <c r="J31" s="1671"/>
      <c r="K31" s="1671"/>
      <c r="L31" s="1671"/>
    </row>
    <row r="32" spans="1:15">
      <c r="A32" s="1647"/>
      <c r="C32" s="1671"/>
      <c r="D32" s="1671"/>
      <c r="E32" s="1671"/>
      <c r="F32" s="1671"/>
      <c r="G32" s="1671"/>
      <c r="H32" s="1671"/>
      <c r="I32" s="1671"/>
      <c r="J32" s="1671"/>
      <c r="K32" s="1671"/>
      <c r="L32" s="1671"/>
    </row>
    <row r="33" spans="1:18">
      <c r="A33" s="1647"/>
      <c r="C33" s="1671"/>
      <c r="D33" s="1671"/>
      <c r="E33" s="1671"/>
      <c r="F33" s="1671"/>
      <c r="G33" s="1671"/>
      <c r="H33" s="1671"/>
      <c r="I33" s="1671"/>
      <c r="J33" s="1671"/>
      <c r="K33" s="1671"/>
      <c r="L33" s="1671"/>
    </row>
    <row r="34" spans="1:18">
      <c r="A34" s="1647"/>
      <c r="C34" s="1671"/>
      <c r="D34" s="1671"/>
      <c r="E34" s="1671"/>
      <c r="F34" s="1671"/>
      <c r="G34" s="1671"/>
      <c r="H34" s="1671"/>
      <c r="I34" s="1671"/>
      <c r="J34" s="1671"/>
      <c r="K34" s="1671"/>
      <c r="L34" s="1671"/>
    </row>
    <row r="35" spans="1:18">
      <c r="A35" s="1647"/>
      <c r="C35" s="1671"/>
      <c r="D35" s="1671"/>
      <c r="E35" s="1671"/>
      <c r="F35" s="1671"/>
      <c r="G35" s="1671"/>
      <c r="H35" s="1671"/>
      <c r="I35" s="1671"/>
      <c r="J35" s="1671"/>
      <c r="K35" s="1671"/>
      <c r="L35" s="1671"/>
    </row>
    <row r="36" spans="1:18">
      <c r="A36" s="1647"/>
      <c r="C36" s="1671"/>
      <c r="D36" s="1671"/>
      <c r="E36" s="1671"/>
      <c r="F36" s="1671"/>
      <c r="G36" s="1671"/>
      <c r="H36" s="1671"/>
      <c r="I36" s="1671"/>
      <c r="J36" s="1671"/>
      <c r="K36" s="1671"/>
      <c r="L36" s="1671"/>
    </row>
    <row r="37" spans="1:18">
      <c r="A37" s="1647"/>
      <c r="C37" s="1671"/>
      <c r="D37" s="1671"/>
      <c r="E37" s="1671"/>
      <c r="F37" s="1671"/>
      <c r="G37" s="1671"/>
      <c r="H37" s="1671"/>
      <c r="I37" s="1671"/>
      <c r="J37" s="1671"/>
      <c r="K37" s="1671"/>
      <c r="L37" s="1671"/>
    </row>
    <row r="38" spans="1:18">
      <c r="A38" s="1647"/>
      <c r="C38" s="1671"/>
      <c r="D38" s="1671"/>
      <c r="E38" s="1671"/>
      <c r="F38" s="1671"/>
      <c r="G38" s="1671"/>
      <c r="H38" s="1671"/>
      <c r="I38" s="1671"/>
      <c r="J38" s="1671"/>
      <c r="K38" s="1671"/>
      <c r="L38" s="1671"/>
    </row>
    <row r="39" spans="1:18">
      <c r="A39" s="1647"/>
      <c r="C39" s="1671"/>
      <c r="D39" s="1671"/>
      <c r="E39" s="1671"/>
      <c r="F39" s="1671"/>
      <c r="G39" s="1671"/>
      <c r="H39" s="1671"/>
      <c r="I39" s="1671"/>
      <c r="J39" s="1671"/>
      <c r="K39" s="1671"/>
      <c r="L39" s="1671"/>
    </row>
    <row r="40" spans="1:18">
      <c r="A40" s="1647"/>
      <c r="C40" s="1671"/>
      <c r="D40" s="1671"/>
      <c r="E40" s="1671"/>
      <c r="F40" s="1671"/>
      <c r="G40" s="1671"/>
      <c r="H40" s="1671"/>
      <c r="I40" s="1671"/>
      <c r="J40" s="1671"/>
      <c r="K40" s="1671"/>
      <c r="L40" s="1671"/>
    </row>
    <row r="41" spans="1:18">
      <c r="A41" s="1647"/>
      <c r="C41" s="1671"/>
      <c r="D41" s="1671"/>
      <c r="E41" s="1671"/>
      <c r="F41" s="1671"/>
      <c r="G41" s="1671"/>
      <c r="H41" s="1671"/>
      <c r="I41" s="1671"/>
      <c r="J41" s="1671"/>
      <c r="K41" s="1671"/>
      <c r="L41" s="1671"/>
    </row>
    <row r="42" spans="1:18">
      <c r="A42" s="1647"/>
      <c r="C42" s="1671"/>
      <c r="D42" s="1671"/>
      <c r="E42" s="1671"/>
      <c r="F42" s="1671"/>
      <c r="G42" s="1671"/>
      <c r="H42" s="1671"/>
      <c r="I42" s="1671"/>
      <c r="J42" s="1671"/>
      <c r="K42" s="1671"/>
      <c r="L42" s="1671"/>
    </row>
    <row r="43" spans="1:18" s="1675" customFormat="1" ht="14.25" customHeight="1">
      <c r="A43" s="1672" t="s">
        <v>1022</v>
      </c>
      <c r="B43" s="1673"/>
      <c r="C43" s="1673"/>
      <c r="D43" s="1673"/>
      <c r="E43" s="1673"/>
      <c r="F43" s="1673"/>
      <c r="G43" s="1673"/>
      <c r="H43" s="1673"/>
      <c r="I43" s="1673"/>
      <c r="J43" s="1673"/>
      <c r="K43" s="1673"/>
      <c r="L43" s="1673"/>
      <c r="M43" s="1673"/>
      <c r="N43" s="1673"/>
      <c r="O43" s="1673"/>
      <c r="P43" s="1673"/>
      <c r="Q43" s="1673"/>
      <c r="R43" s="1674"/>
    </row>
    <row r="44" spans="1:18" s="1675" customFormat="1" ht="14.25" customHeight="1">
      <c r="A44" s="1672" t="s">
        <v>1023</v>
      </c>
      <c r="B44" s="1673"/>
      <c r="C44" s="1673"/>
      <c r="D44" s="1673"/>
      <c r="E44" s="1673"/>
      <c r="F44" s="1673"/>
      <c r="G44" s="1673"/>
      <c r="H44" s="1673"/>
      <c r="I44" s="1673"/>
      <c r="J44" s="1673"/>
      <c r="K44" s="1673"/>
      <c r="L44" s="1673"/>
      <c r="M44" s="1673"/>
      <c r="N44" s="1673"/>
      <c r="O44" s="1673"/>
      <c r="P44" s="1673"/>
      <c r="Q44" s="1673"/>
      <c r="R44" s="1674"/>
    </row>
    <row r="45" spans="1:18" s="1675" customFormat="1" ht="14.25" customHeight="1">
      <c r="A45" s="1676" t="s">
        <v>1024</v>
      </c>
      <c r="B45" s="1673"/>
      <c r="C45" s="1673"/>
      <c r="D45" s="1673"/>
      <c r="E45" s="1673"/>
      <c r="F45" s="1673"/>
      <c r="G45" s="1673"/>
      <c r="H45" s="1673"/>
      <c r="I45" s="1673"/>
      <c r="J45" s="1673"/>
      <c r="K45" s="1673"/>
      <c r="L45" s="1673"/>
      <c r="M45" s="1673"/>
      <c r="N45" s="1673"/>
      <c r="O45" s="1673"/>
      <c r="P45" s="1673"/>
      <c r="Q45" s="1673"/>
      <c r="R45" s="1674"/>
    </row>
    <row r="46" spans="1:18" s="1675" customFormat="1" ht="14.25" customHeight="1">
      <c r="A46" s="1672" t="s">
        <v>2574</v>
      </c>
      <c r="B46" s="1673"/>
      <c r="C46" s="1673"/>
      <c r="D46" s="1673"/>
      <c r="E46" s="1673"/>
      <c r="F46" s="1673"/>
      <c r="G46" s="1673"/>
      <c r="H46" s="1673"/>
      <c r="I46" s="1673"/>
      <c r="J46" s="1673"/>
      <c r="K46" s="1673"/>
      <c r="L46" s="1673"/>
      <c r="M46" s="1673"/>
      <c r="N46" s="1673"/>
      <c r="O46" s="1673"/>
      <c r="P46" s="1673"/>
      <c r="Q46" s="1673"/>
      <c r="R46" s="1674"/>
    </row>
    <row r="47" spans="1:18" s="1675" customFormat="1" ht="14.25" customHeight="1">
      <c r="A47" s="1676" t="s">
        <v>2575</v>
      </c>
    </row>
    <row r="48" spans="1:18">
      <c r="B48" s="1657"/>
      <c r="C48" s="1657"/>
      <c r="D48" s="1657"/>
      <c r="E48" s="1657"/>
      <c r="F48" s="1657"/>
      <c r="G48" s="1657"/>
      <c r="H48" s="1657"/>
      <c r="I48" s="1657"/>
      <c r="J48" s="1657"/>
      <c r="K48" s="1657"/>
      <c r="L48" s="1657"/>
    </row>
    <row r="49" spans="2:12">
      <c r="B49" s="1657"/>
      <c r="C49" s="1657"/>
      <c r="D49" s="1657"/>
      <c r="E49" s="1657"/>
      <c r="F49" s="1657"/>
      <c r="G49" s="1657"/>
      <c r="H49" s="1657"/>
      <c r="I49" s="1657"/>
      <c r="J49" s="1657"/>
      <c r="K49" s="1657"/>
      <c r="L49" s="1657"/>
    </row>
  </sheetData>
  <pageMargins left="0.5" right="0.5" top="1" bottom="0.5" header="0.26" footer="0.25"/>
  <pageSetup scale="70" orientation="landscape" r:id="rId1"/>
  <headerFooter scaleWithDoc="0">
    <oddFooter>&amp;R&amp;8 116</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F54"/>
  <sheetViews>
    <sheetView showGridLines="0" showOutlineSymbols="0" zoomScale="80" zoomScaleNormal="80" workbookViewId="0"/>
  </sheetViews>
  <sheetFormatPr defaultColWidth="8.90625" defaultRowHeight="15"/>
  <cols>
    <col min="1" max="1" width="14.36328125" style="155" customWidth="1"/>
    <col min="2" max="2" width="10.90625" style="155" customWidth="1"/>
    <col min="3" max="3" width="12.6328125" style="155" customWidth="1"/>
    <col min="4" max="4" width="11" style="155" customWidth="1"/>
    <col min="5" max="5" width="3.08984375" style="155" customWidth="1"/>
    <col min="6" max="6" width="10.6328125" style="155" customWidth="1"/>
    <col min="7" max="7" width="2.81640625" style="155" customWidth="1"/>
    <col min="8" max="8" width="12.1796875" style="155" customWidth="1"/>
    <col min="9" max="9" width="2.54296875" style="155" customWidth="1"/>
    <col min="10" max="10" width="10.54296875" style="155" customWidth="1"/>
    <col min="11" max="11" width="2.6328125" style="155" customWidth="1"/>
    <col min="12" max="12" width="11.08984375" style="155" customWidth="1"/>
    <col min="13" max="13" width="3" style="155" customWidth="1"/>
    <col min="14" max="14" width="12.36328125" style="155" customWidth="1"/>
    <col min="15" max="15" width="2.6328125" style="155" customWidth="1"/>
    <col min="16" max="16" width="10.453125" style="155" customWidth="1"/>
    <col min="17" max="17" width="2.453125" style="155" customWidth="1"/>
    <col min="18" max="18" width="11.36328125" style="155" customWidth="1"/>
    <col min="19" max="19" width="2.90625" style="155" customWidth="1"/>
    <col min="20" max="20" width="11.81640625" style="155" customWidth="1"/>
    <col min="21" max="21" width="2.90625" style="155" customWidth="1"/>
    <col min="22" max="22" width="10.08984375" style="155" customWidth="1"/>
    <col min="23" max="23" width="2.6328125" style="155" customWidth="1"/>
    <col min="24" max="24" width="10.1796875" style="155" customWidth="1"/>
    <col min="25" max="25" width="2.6328125" style="155" customWidth="1"/>
    <col min="26" max="26" width="3.1796875" style="155" customWidth="1"/>
    <col min="27" max="27" width="11.1796875" style="155" customWidth="1"/>
    <col min="28" max="28" width="3.36328125" style="155" customWidth="1"/>
    <col min="29" max="16384" width="8.90625" style="155"/>
  </cols>
  <sheetData>
    <row r="1" spans="1:29">
      <c r="A1" s="1472" t="s">
        <v>1343</v>
      </c>
      <c r="B1" s="248"/>
      <c r="C1" s="248"/>
      <c r="D1" s="248"/>
      <c r="E1" s="248"/>
      <c r="F1" s="248"/>
      <c r="G1" s="248"/>
      <c r="H1" s="248"/>
      <c r="I1" s="248"/>
      <c r="J1" s="248"/>
      <c r="K1" s="248"/>
      <c r="L1" s="248"/>
      <c r="M1" s="248"/>
      <c r="N1" s="248"/>
      <c r="O1" s="248"/>
      <c r="P1" s="248"/>
      <c r="Q1" s="248"/>
      <c r="R1" s="248"/>
      <c r="S1" s="248"/>
      <c r="T1" s="248"/>
      <c r="U1" s="248"/>
      <c r="V1" s="248"/>
      <c r="W1" s="248"/>
      <c r="X1" s="248"/>
      <c r="Y1" s="248"/>
      <c r="Z1" s="248"/>
      <c r="AA1" s="248"/>
      <c r="AB1" s="248"/>
      <c r="AC1"/>
    </row>
    <row r="2" spans="1:29">
      <c r="A2" s="248"/>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row>
    <row r="3" spans="1:29" ht="17.399999999999999">
      <c r="A3" s="8" t="s">
        <v>0</v>
      </c>
      <c r="B3" s="248"/>
      <c r="C3" s="248"/>
      <c r="D3" s="248"/>
      <c r="E3" s="248"/>
      <c r="F3" s="248"/>
      <c r="G3" s="248"/>
      <c r="H3" s="248"/>
      <c r="I3" s="248"/>
      <c r="J3" s="248"/>
      <c r="K3" s="248"/>
      <c r="L3" s="248"/>
      <c r="M3" s="248"/>
      <c r="N3" s="248"/>
      <c r="O3" s="248"/>
      <c r="P3" s="248"/>
      <c r="Q3" s="248"/>
      <c r="R3" s="248"/>
      <c r="S3" s="248"/>
      <c r="T3" s="248"/>
      <c r="U3" s="248"/>
      <c r="V3" s="248"/>
      <c r="W3" s="248"/>
      <c r="X3" s="1579" t="s">
        <v>2551</v>
      </c>
      <c r="Y3" s="1580"/>
      <c r="Z3" s="1580"/>
      <c r="AA3" s="1580"/>
      <c r="AB3" s="248"/>
      <c r="AC3"/>
    </row>
    <row r="4" spans="1:29" ht="17.399999999999999">
      <c r="A4" s="8" t="s">
        <v>2415</v>
      </c>
      <c r="B4" s="248"/>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row>
    <row r="5" spans="1:29" ht="17.399999999999999">
      <c r="A5" s="1055" t="s">
        <v>2486</v>
      </c>
      <c r="B5" s="248"/>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row>
    <row r="6" spans="1:29" ht="17.399999999999999">
      <c r="A6" s="1641" t="s">
        <v>1018</v>
      </c>
      <c r="B6" s="248"/>
      <c r="C6" s="248"/>
      <c r="D6" s="248"/>
      <c r="E6" s="248"/>
      <c r="F6" s="2026"/>
      <c r="G6" s="248"/>
      <c r="H6" s="248"/>
      <c r="I6" s="248"/>
      <c r="J6" s="248"/>
      <c r="K6" s="248"/>
      <c r="L6" s="248"/>
      <c r="M6" s="248"/>
      <c r="N6" s="248"/>
      <c r="O6" s="248"/>
      <c r="P6" s="248"/>
      <c r="Q6" s="248"/>
      <c r="R6" s="248"/>
      <c r="S6" s="248"/>
      <c r="T6" s="248"/>
      <c r="U6" s="248"/>
      <c r="V6" s="248"/>
      <c r="W6" s="248"/>
      <c r="X6" s="248"/>
      <c r="Y6" s="248"/>
      <c r="Z6" s="248"/>
      <c r="AA6" s="248"/>
      <c r="AB6" s="248"/>
      <c r="AC6"/>
    </row>
    <row r="7" spans="1:29">
      <c r="A7" s="248"/>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row>
    <row r="8" spans="1:29">
      <c r="A8" s="248"/>
      <c r="B8" s="248"/>
      <c r="C8" s="248"/>
      <c r="D8" s="248"/>
      <c r="E8" s="248"/>
      <c r="F8" s="248"/>
      <c r="G8" s="248"/>
      <c r="H8" s="248"/>
      <c r="I8" s="248"/>
      <c r="J8" s="248"/>
      <c r="K8" s="248"/>
      <c r="L8" s="248"/>
      <c r="M8" s="248"/>
      <c r="N8" s="248"/>
      <c r="O8" s="248"/>
      <c r="P8" s="248"/>
      <c r="Q8" s="248"/>
      <c r="R8" s="248"/>
      <c r="S8" s="248"/>
      <c r="T8" s="248"/>
      <c r="U8" s="248"/>
      <c r="V8" s="248"/>
      <c r="W8" s="248"/>
      <c r="X8" s="248"/>
      <c r="Y8" s="248"/>
      <c r="Z8" s="248"/>
      <c r="AA8" s="248"/>
      <c r="AB8" s="248"/>
      <c r="AC8"/>
    </row>
    <row r="9" spans="1:29" ht="15.6">
      <c r="A9" s="248"/>
      <c r="B9" s="248"/>
      <c r="C9" s="248"/>
      <c r="D9" s="248"/>
      <c r="E9" s="248"/>
      <c r="F9" s="248"/>
      <c r="G9" s="248"/>
      <c r="H9" s="2053"/>
      <c r="I9" s="199"/>
      <c r="J9" s="199"/>
      <c r="K9" s="199"/>
      <c r="L9" s="914"/>
      <c r="M9" s="914"/>
      <c r="N9" s="914"/>
      <c r="O9" s="914"/>
      <c r="P9" s="914"/>
      <c r="Q9" s="199"/>
      <c r="R9" s="199"/>
      <c r="S9" s="199"/>
      <c r="T9" s="914"/>
      <c r="U9" s="914"/>
      <c r="V9" s="248"/>
      <c r="W9" s="248"/>
      <c r="X9" s="248"/>
      <c r="Y9" s="248"/>
      <c r="Z9" s="248"/>
      <c r="AA9" s="248"/>
      <c r="AB9" s="248"/>
      <c r="AC9"/>
    </row>
    <row r="10" spans="1:29" ht="15.6">
      <c r="A10" s="248"/>
      <c r="B10" s="248"/>
      <c r="C10" s="248"/>
      <c r="D10" s="248"/>
      <c r="E10" s="248"/>
      <c r="F10" s="248"/>
      <c r="G10" s="248"/>
      <c r="H10" s="595" t="s">
        <v>1028</v>
      </c>
      <c r="I10" s="199"/>
      <c r="J10" s="199"/>
      <c r="K10" s="199"/>
      <c r="L10" s="914" t="s">
        <v>1026</v>
      </c>
      <c r="M10" s="914"/>
      <c r="N10" s="914"/>
      <c r="O10" s="914"/>
      <c r="P10" s="914"/>
      <c r="Q10" s="199"/>
      <c r="R10" s="199"/>
      <c r="S10" s="199"/>
      <c r="T10" s="914" t="s">
        <v>1027</v>
      </c>
      <c r="U10" s="914"/>
      <c r="V10" s="248"/>
      <c r="W10" s="248"/>
      <c r="X10" s="248"/>
      <c r="Y10" s="248"/>
      <c r="Z10" s="248"/>
      <c r="AA10" s="248"/>
      <c r="AB10" s="248"/>
      <c r="AC10"/>
    </row>
    <row r="11" spans="1:29" ht="15.6">
      <c r="A11" s="248"/>
      <c r="B11" s="248"/>
      <c r="C11" s="248"/>
      <c r="D11" s="248"/>
      <c r="E11" s="248"/>
      <c r="F11" s="248"/>
      <c r="G11" s="248"/>
      <c r="H11" s="595" t="s">
        <v>1030</v>
      </c>
      <c r="I11" s="199"/>
      <c r="J11" s="199"/>
      <c r="K11" s="199"/>
      <c r="L11" s="914" t="s">
        <v>507</v>
      </c>
      <c r="M11" s="914"/>
      <c r="N11" s="914"/>
      <c r="O11" s="914"/>
      <c r="P11" s="914"/>
      <c r="Q11" s="199"/>
      <c r="R11" s="199"/>
      <c r="S11" s="199"/>
      <c r="T11" s="914" t="s">
        <v>1029</v>
      </c>
      <c r="U11" s="914"/>
      <c r="V11" s="248"/>
      <c r="W11" s="248"/>
      <c r="X11" s="248"/>
      <c r="Y11" s="248"/>
      <c r="Z11" s="248"/>
      <c r="AA11" s="248"/>
      <c r="AB11" s="248"/>
      <c r="AC11"/>
    </row>
    <row r="12" spans="1:29">
      <c r="A12" s="916"/>
      <c r="B12" s="916"/>
      <c r="C12" s="916"/>
      <c r="D12" s="916"/>
      <c r="E12" s="916"/>
      <c r="F12" s="916"/>
      <c r="G12" s="916"/>
      <c r="H12" s="916"/>
      <c r="I12" s="916"/>
      <c r="J12" s="916"/>
      <c r="K12" s="916"/>
      <c r="L12" s="916"/>
      <c r="M12" s="916"/>
      <c r="N12" s="916"/>
      <c r="O12" s="916"/>
      <c r="P12" s="916"/>
      <c r="Q12" s="916"/>
      <c r="R12" s="916"/>
      <c r="S12" s="916"/>
      <c r="T12" s="916"/>
      <c r="U12" s="916"/>
      <c r="V12" s="248"/>
      <c r="W12" s="248"/>
      <c r="X12" s="248"/>
      <c r="Y12" s="248"/>
      <c r="Z12" s="248"/>
      <c r="AA12" s="248"/>
      <c r="AB12" s="248"/>
      <c r="AC12"/>
    </row>
    <row r="13" spans="1:29">
      <c r="A13" s="2000" t="s">
        <v>1031</v>
      </c>
      <c r="B13" s="2052"/>
      <c r="C13" s="2052"/>
      <c r="D13" s="2052"/>
      <c r="E13" s="2052"/>
      <c r="F13" s="2052"/>
      <c r="G13" s="2052"/>
      <c r="H13" s="1581">
        <v>6.3499999999999997E-3</v>
      </c>
      <c r="I13" s="2302"/>
      <c r="J13" s="2302"/>
      <c r="K13" s="2302"/>
      <c r="L13" s="2302"/>
      <c r="M13" s="2302"/>
      <c r="N13" s="1582">
        <v>12514.837</v>
      </c>
      <c r="O13" s="2302"/>
      <c r="P13" s="2302"/>
      <c r="Q13" s="2302"/>
      <c r="R13" s="2302"/>
      <c r="S13" s="2302"/>
      <c r="T13" s="1582">
        <v>75.093000000000004</v>
      </c>
      <c r="U13" s="1583" t="s">
        <v>270</v>
      </c>
      <c r="V13" s="2052"/>
      <c r="W13" s="2052"/>
      <c r="X13" s="2001"/>
      <c r="Y13" s="2052"/>
      <c r="Z13" s="2052"/>
      <c r="AA13" s="2052"/>
      <c r="AB13" s="248"/>
      <c r="AC13"/>
    </row>
    <row r="14" spans="1:29">
      <c r="A14" s="2052"/>
      <c r="B14" s="2052"/>
      <c r="C14" s="2052"/>
      <c r="D14" s="2052"/>
      <c r="E14" s="2052"/>
      <c r="F14" s="2052"/>
      <c r="G14" s="2052"/>
      <c r="H14" s="1581"/>
      <c r="I14" s="2302"/>
      <c r="J14" s="2302"/>
      <c r="K14" s="2302"/>
      <c r="L14" s="2302"/>
      <c r="M14" s="2302"/>
      <c r="N14" s="1582"/>
      <c r="O14" s="2302"/>
      <c r="P14" s="2302"/>
      <c r="Q14" s="2302"/>
      <c r="R14" s="2302"/>
      <c r="S14" s="2302"/>
      <c r="T14" s="1582"/>
      <c r="U14" s="1583"/>
      <c r="V14" s="2052"/>
      <c r="W14" s="2052"/>
      <c r="X14" s="2052"/>
      <c r="Y14" s="2052"/>
      <c r="Z14" s="2052"/>
      <c r="AA14" s="2052"/>
      <c r="AB14" s="248"/>
      <c r="AC14"/>
    </row>
    <row r="15" spans="1:29">
      <c r="A15" s="2052" t="s">
        <v>1032</v>
      </c>
      <c r="B15" s="2052"/>
      <c r="C15" s="2052"/>
      <c r="D15" s="2052"/>
      <c r="E15" s="2052"/>
      <c r="F15" s="2052"/>
      <c r="G15" s="2052"/>
      <c r="H15" s="1581">
        <v>2.7200000000000002E-3</v>
      </c>
      <c r="I15" s="2302"/>
      <c r="J15" s="2302"/>
      <c r="K15" s="2302"/>
      <c r="L15" s="2302"/>
      <c r="M15" s="2302"/>
      <c r="N15" s="2002">
        <v>422.08100000000002</v>
      </c>
      <c r="O15" s="2302"/>
      <c r="P15" s="2302"/>
      <c r="Q15" s="2302"/>
      <c r="R15" s="2302"/>
      <c r="S15" s="2302"/>
      <c r="T15" s="2002">
        <v>1.149</v>
      </c>
      <c r="U15" s="1583"/>
      <c r="V15" s="2052"/>
      <c r="W15" s="2052"/>
      <c r="X15" s="2052"/>
      <c r="Y15" s="2052"/>
      <c r="Z15" s="2052"/>
      <c r="AA15" s="2052"/>
      <c r="AB15" s="248"/>
      <c r="AC15"/>
    </row>
    <row r="16" spans="1:29">
      <c r="A16" s="2052"/>
      <c r="B16" s="2052"/>
      <c r="C16" s="2052"/>
      <c r="D16" s="2052"/>
      <c r="E16" s="2052"/>
      <c r="F16" s="2052"/>
      <c r="G16" s="2052"/>
      <c r="H16" s="1581"/>
      <c r="I16" s="2302"/>
      <c r="J16" s="2302"/>
      <c r="K16" s="2302"/>
      <c r="L16" s="2302"/>
      <c r="M16" s="2302"/>
      <c r="N16" s="2003"/>
      <c r="O16" s="2302"/>
      <c r="P16" s="2302"/>
      <c r="Q16" s="2302"/>
      <c r="R16" s="2302"/>
      <c r="S16" s="2302"/>
      <c r="T16" s="2003"/>
      <c r="U16" s="1583"/>
      <c r="V16" s="2052"/>
      <c r="W16" s="2052"/>
      <c r="X16" s="2052"/>
      <c r="Y16" s="2052"/>
      <c r="Z16" s="2052"/>
      <c r="AA16" s="2052"/>
      <c r="AB16" s="248"/>
      <c r="AC16"/>
    </row>
    <row r="17" spans="1:29">
      <c r="A17" s="2052" t="s">
        <v>1033</v>
      </c>
      <c r="B17" s="2052"/>
      <c r="C17" s="2052"/>
      <c r="D17" s="2052"/>
      <c r="E17" s="2052"/>
      <c r="F17" s="2052"/>
      <c r="G17" s="2052"/>
      <c r="H17" s="1581"/>
      <c r="I17" s="2302"/>
      <c r="J17" s="2302"/>
      <c r="K17" s="2302"/>
      <c r="L17" s="2302"/>
      <c r="M17" s="2302"/>
      <c r="N17" s="2003"/>
      <c r="O17" s="2302"/>
      <c r="P17" s="2302"/>
      <c r="Q17" s="2302"/>
      <c r="R17" s="2302"/>
      <c r="S17" s="2302"/>
      <c r="T17" s="2003"/>
      <c r="U17" s="1583"/>
      <c r="V17" s="2052"/>
      <c r="W17" s="2052"/>
      <c r="X17" s="2052"/>
      <c r="Y17" s="2052"/>
      <c r="Z17" s="2052"/>
      <c r="AA17" s="2052"/>
      <c r="AB17" s="248"/>
      <c r="AC17"/>
    </row>
    <row r="18" spans="1:29">
      <c r="A18" s="2052" t="s">
        <v>1034</v>
      </c>
      <c r="B18" s="2052"/>
      <c r="C18" s="2052"/>
      <c r="D18" s="2052"/>
      <c r="E18" s="2052"/>
      <c r="F18" s="2052"/>
      <c r="G18" s="2052"/>
      <c r="H18" s="1584">
        <v>0</v>
      </c>
      <c r="I18" s="819"/>
      <c r="J18" s="819"/>
      <c r="K18" s="819"/>
      <c r="L18" s="819"/>
      <c r="M18" s="819"/>
      <c r="N18" s="1585">
        <v>0</v>
      </c>
      <c r="O18" s="2302"/>
      <c r="P18" s="2302"/>
      <c r="Q18" s="2302"/>
      <c r="R18" s="2302"/>
      <c r="S18" s="2302"/>
      <c r="T18" s="2004">
        <v>0</v>
      </c>
      <c r="U18" s="1583"/>
      <c r="V18" s="2052"/>
      <c r="W18" s="2052"/>
      <c r="X18" s="2052"/>
      <c r="Y18" s="2052"/>
      <c r="Z18" s="2052"/>
      <c r="AA18" s="2052"/>
      <c r="AB18" s="248"/>
      <c r="AC18"/>
    </row>
    <row r="19" spans="1:29">
      <c r="A19" s="2005" t="s">
        <v>2391</v>
      </c>
      <c r="B19" s="2052"/>
      <c r="C19" s="2052"/>
      <c r="D19" s="2052"/>
      <c r="E19" s="2052"/>
      <c r="F19" s="2052"/>
      <c r="G19" s="2052"/>
      <c r="H19" s="1581">
        <v>1.158E-2</v>
      </c>
      <c r="I19" s="2302"/>
      <c r="J19" s="2302"/>
      <c r="K19" s="2302"/>
      <c r="L19" s="2302"/>
      <c r="M19" s="2302"/>
      <c r="N19" s="2002">
        <v>49.488999999999997</v>
      </c>
      <c r="O19" s="2302"/>
      <c r="P19" s="2302"/>
      <c r="Q19" s="2302"/>
      <c r="R19" s="2302"/>
      <c r="S19" s="2302"/>
      <c r="T19" s="2002">
        <v>0.57299999999999995</v>
      </c>
      <c r="U19" s="2015" t="s">
        <v>6</v>
      </c>
      <c r="V19" s="2052"/>
      <c r="W19" s="2052"/>
      <c r="X19" s="2052"/>
      <c r="Y19" s="2052"/>
      <c r="Z19" s="2052"/>
      <c r="AA19" s="2052"/>
      <c r="AB19" s="248"/>
      <c r="AC19"/>
    </row>
    <row r="20" spans="1:29">
      <c r="A20" s="2052" t="s">
        <v>1035</v>
      </c>
      <c r="B20" s="2052"/>
      <c r="C20" s="2052"/>
      <c r="D20" s="2052"/>
      <c r="E20" s="2052"/>
      <c r="F20" s="2052"/>
      <c r="G20" s="2052"/>
      <c r="H20" s="1584">
        <v>0</v>
      </c>
      <c r="I20" s="819"/>
      <c r="J20" s="819"/>
      <c r="K20" s="819"/>
      <c r="L20" s="819"/>
      <c r="M20" s="819"/>
      <c r="N20" s="1585">
        <v>0</v>
      </c>
      <c r="O20" s="2302"/>
      <c r="P20" s="2302"/>
      <c r="Q20" s="2302"/>
      <c r="R20" s="2302"/>
      <c r="S20" s="2302"/>
      <c r="T20" s="1585">
        <v>0</v>
      </c>
      <c r="U20" s="1583"/>
      <c r="V20" s="2052"/>
      <c r="W20" s="2052"/>
      <c r="X20" s="2052"/>
      <c r="Y20" s="2052"/>
      <c r="Z20" s="2052"/>
      <c r="AA20" s="2052"/>
      <c r="AB20" s="248"/>
      <c r="AC20"/>
    </row>
    <row r="21" spans="1:29">
      <c r="A21" s="2052" t="s">
        <v>1036</v>
      </c>
      <c r="B21" s="2052"/>
      <c r="C21" s="2052"/>
      <c r="D21" s="2052"/>
      <c r="E21" s="2052"/>
      <c r="F21" s="2052"/>
      <c r="G21" s="2052"/>
      <c r="H21" s="1584">
        <v>0</v>
      </c>
      <c r="I21" s="819"/>
      <c r="J21" s="819"/>
      <c r="K21" s="819"/>
      <c r="L21" s="819"/>
      <c r="M21" s="819"/>
      <c r="N21" s="1585">
        <v>0</v>
      </c>
      <c r="O21" s="2302"/>
      <c r="P21" s="2302"/>
      <c r="Q21" s="2302"/>
      <c r="R21" s="2302"/>
      <c r="S21" s="2302"/>
      <c r="T21" s="1585">
        <v>0</v>
      </c>
      <c r="U21" s="1583"/>
      <c r="V21" s="2052"/>
      <c r="W21" s="2052"/>
      <c r="X21" s="2052"/>
      <c r="Y21" s="2052"/>
      <c r="Z21" s="2052"/>
      <c r="AA21" s="2052"/>
      <c r="AB21" s="248"/>
      <c r="AC21"/>
    </row>
    <row r="22" spans="1:29">
      <c r="A22" s="2052" t="s">
        <v>1037</v>
      </c>
      <c r="B22" s="2052"/>
      <c r="C22" s="2052"/>
      <c r="D22" s="2052"/>
      <c r="E22" s="2052"/>
      <c r="F22" s="2052"/>
      <c r="G22" s="2052"/>
      <c r="H22" s="1581">
        <v>3.2200000000000002E-3</v>
      </c>
      <c r="I22" s="2302"/>
      <c r="J22" s="2302"/>
      <c r="K22" s="2302"/>
      <c r="L22" s="2302"/>
      <c r="M22" s="2302"/>
      <c r="N22" s="2002">
        <v>28.518000000000001</v>
      </c>
      <c r="O22" s="2302"/>
      <c r="P22" s="2302"/>
      <c r="Q22" s="2302"/>
      <c r="R22" s="2302"/>
      <c r="S22" s="2302"/>
      <c r="T22" s="2002">
        <v>9.1999999999999998E-2</v>
      </c>
      <c r="U22" s="1583"/>
      <c r="V22" s="2052"/>
      <c r="W22" s="2052"/>
      <c r="X22" s="2052"/>
      <c r="Y22" s="2052"/>
      <c r="Z22" s="2052"/>
      <c r="AA22" s="2052"/>
      <c r="AB22" s="248"/>
      <c r="AC22"/>
    </row>
    <row r="23" spans="1:29">
      <c r="A23" s="2052" t="s">
        <v>1038</v>
      </c>
      <c r="B23" s="2052"/>
      <c r="C23" s="2052"/>
      <c r="D23" s="2052"/>
      <c r="E23" s="2052"/>
      <c r="F23" s="2052"/>
      <c r="G23" s="2052"/>
      <c r="H23" s="1581">
        <v>3.8400000000000001E-3</v>
      </c>
      <c r="I23" s="2302"/>
      <c r="J23" s="2302"/>
      <c r="K23" s="2302"/>
      <c r="L23" s="2302"/>
      <c r="M23" s="2302"/>
      <c r="N23" s="2002">
        <v>100.08799999999999</v>
      </c>
      <c r="O23" s="2302"/>
      <c r="P23" s="2302"/>
      <c r="Q23" s="2302"/>
      <c r="R23" s="2302"/>
      <c r="S23" s="2302"/>
      <c r="T23" s="2002">
        <v>0.38500000000000001</v>
      </c>
      <c r="U23" s="1583"/>
      <c r="V23" s="2052"/>
      <c r="W23" s="2052"/>
      <c r="X23" s="2052"/>
      <c r="Y23" s="2052"/>
      <c r="Z23" s="2052"/>
      <c r="AA23" s="2052"/>
      <c r="AB23" s="248"/>
      <c r="AC23"/>
    </row>
    <row r="24" spans="1:29">
      <c r="A24" s="2052" t="s">
        <v>1039</v>
      </c>
      <c r="B24" s="2052"/>
      <c r="C24" s="2052"/>
      <c r="D24" s="2052"/>
      <c r="E24" s="2052"/>
      <c r="F24" s="2052"/>
      <c r="G24" s="2052"/>
      <c r="H24" s="1584">
        <v>0</v>
      </c>
      <c r="I24" s="819"/>
      <c r="J24" s="819"/>
      <c r="K24" s="819"/>
      <c r="L24" s="819"/>
      <c r="M24" s="819"/>
      <c r="N24" s="1585">
        <v>0</v>
      </c>
      <c r="O24" s="2302"/>
      <c r="P24" s="2302"/>
      <c r="Q24" s="2302"/>
      <c r="R24" s="2302"/>
      <c r="S24" s="2302"/>
      <c r="T24" s="1585">
        <v>0</v>
      </c>
      <c r="U24" s="1108"/>
      <c r="V24" s="2052"/>
      <c r="W24" s="2052"/>
      <c r="X24" s="2052"/>
      <c r="Y24" s="2052"/>
      <c r="Z24" s="2052"/>
      <c r="AA24" s="2052"/>
      <c r="AB24" s="248"/>
      <c r="AC24"/>
    </row>
    <row r="25" spans="1:29">
      <c r="A25" s="2052" t="s">
        <v>1040</v>
      </c>
      <c r="B25" s="2052"/>
      <c r="C25" s="2052"/>
      <c r="D25" s="2052"/>
      <c r="E25" s="2052"/>
      <c r="F25" s="2052"/>
      <c r="G25" s="2052"/>
      <c r="H25" s="1581">
        <v>4.5700000000000003E-3</v>
      </c>
      <c r="I25" s="2302"/>
      <c r="J25" s="2302"/>
      <c r="K25" s="2302"/>
      <c r="L25" s="2302"/>
      <c r="M25" s="2302"/>
      <c r="N25" s="2002">
        <v>15.762</v>
      </c>
      <c r="O25" s="2302"/>
      <c r="P25" s="2302"/>
      <c r="Q25" s="2302"/>
      <c r="R25" s="2302"/>
      <c r="S25" s="2302"/>
      <c r="T25" s="2002">
        <v>7.1999999999999995E-2</v>
      </c>
      <c r="U25" s="1108"/>
      <c r="V25" s="2052"/>
      <c r="W25" s="2052"/>
      <c r="X25" s="2052"/>
      <c r="Y25" s="2052"/>
      <c r="Z25" s="2052"/>
      <c r="AA25" s="2052"/>
      <c r="AB25" s="248"/>
      <c r="AC25"/>
    </row>
    <row r="26" spans="1:29" ht="15.6">
      <c r="A26" s="533"/>
      <c r="B26" s="2052"/>
      <c r="C26" s="2052"/>
      <c r="D26" s="2052"/>
      <c r="E26" s="2052"/>
      <c r="F26" s="2052"/>
      <c r="G26" s="2052"/>
      <c r="H26" s="2052"/>
      <c r="I26" s="2052"/>
      <c r="J26" s="2052"/>
      <c r="K26" s="2052"/>
      <c r="L26" s="2052"/>
      <c r="M26" s="2052"/>
      <c r="N26" s="2003"/>
      <c r="O26" s="2052"/>
      <c r="P26" s="2052"/>
      <c r="Q26" s="2052"/>
      <c r="R26" s="2052"/>
      <c r="S26" s="2052"/>
      <c r="T26" s="2003"/>
      <c r="U26" s="1108"/>
      <c r="V26" s="2052"/>
      <c r="W26" s="2052"/>
      <c r="X26" s="2052"/>
      <c r="Y26" s="2052"/>
      <c r="Z26" s="2052"/>
      <c r="AA26" s="2052"/>
      <c r="AB26" s="248"/>
      <c r="AC26"/>
    </row>
    <row r="27" spans="1:29" ht="15.6">
      <c r="A27" s="533"/>
      <c r="B27" s="2052"/>
      <c r="C27" s="2052"/>
      <c r="D27" s="2052"/>
      <c r="E27" s="2052"/>
      <c r="F27" s="2052"/>
      <c r="G27" s="2052"/>
      <c r="H27" s="2052"/>
      <c r="I27" s="2052"/>
      <c r="J27" s="2052"/>
      <c r="K27" s="2052"/>
      <c r="L27" s="2052"/>
      <c r="M27" s="2052"/>
      <c r="N27" s="2003"/>
      <c r="O27" s="2052"/>
      <c r="P27" s="2052"/>
      <c r="Q27" s="2052"/>
      <c r="R27" s="2052"/>
      <c r="S27" s="2052"/>
      <c r="T27" s="1108"/>
      <c r="U27" s="1108"/>
      <c r="V27" s="2052"/>
      <c r="W27" s="2052"/>
      <c r="X27" s="2052"/>
      <c r="Y27" s="2052"/>
      <c r="Z27" s="2052"/>
      <c r="AA27" s="2052"/>
      <c r="AB27" s="248"/>
      <c r="AC27"/>
    </row>
    <row r="28" spans="1:29" ht="15.6">
      <c r="A28" s="533"/>
      <c r="B28" s="2052"/>
      <c r="C28" s="2052"/>
      <c r="D28" s="2052"/>
      <c r="E28" s="2052"/>
      <c r="F28" s="2052"/>
      <c r="G28" s="2052"/>
      <c r="H28" s="2052"/>
      <c r="I28" s="2052"/>
      <c r="J28" s="2052"/>
      <c r="K28" s="2052"/>
      <c r="L28" s="2052"/>
      <c r="M28" s="2052"/>
      <c r="N28" s="2052"/>
      <c r="O28" s="2052"/>
      <c r="P28" s="2052"/>
      <c r="Q28" s="2052"/>
      <c r="R28" s="2052"/>
      <c r="S28" s="2052"/>
      <c r="T28" s="1108"/>
      <c r="U28" s="1108"/>
      <c r="V28" s="2052"/>
      <c r="W28" s="2052"/>
      <c r="X28" s="2052"/>
      <c r="Y28" s="2052"/>
      <c r="Z28" s="2052"/>
      <c r="AA28" s="2052"/>
      <c r="AB28" s="248"/>
      <c r="AC28"/>
    </row>
    <row r="29" spans="1:29" ht="15.6">
      <c r="A29" s="2052"/>
      <c r="B29" s="2052"/>
      <c r="C29" s="2052"/>
      <c r="D29" s="2006" t="s">
        <v>2487</v>
      </c>
      <c r="E29" s="2007"/>
      <c r="F29" s="2007"/>
      <c r="G29" s="2007"/>
      <c r="H29" s="2007"/>
      <c r="I29" s="2007"/>
      <c r="J29" s="2007"/>
      <c r="K29" s="2007"/>
      <c r="L29" s="2007"/>
      <c r="M29" s="2007"/>
      <c r="N29" s="2007"/>
      <c r="O29" s="2007"/>
      <c r="P29" s="2007"/>
      <c r="Q29" s="2007"/>
      <c r="R29" s="2007"/>
      <c r="S29" s="2007"/>
      <c r="T29" s="2007"/>
      <c r="U29" s="2007"/>
      <c r="V29" s="2007"/>
      <c r="W29" s="2007"/>
      <c r="X29" s="2007"/>
      <c r="Y29" s="2007"/>
      <c r="Z29" s="2007"/>
      <c r="AA29" s="2007"/>
      <c r="AB29" s="248"/>
      <c r="AC29"/>
    </row>
    <row r="30" spans="1:29" ht="15.6">
      <c r="A30" s="533"/>
      <c r="B30" s="2052"/>
      <c r="C30" s="2052"/>
      <c r="D30" s="2008"/>
      <c r="E30" s="2007"/>
      <c r="F30" s="2007"/>
      <c r="G30" s="2007"/>
      <c r="H30" s="2007"/>
      <c r="I30" s="2007"/>
      <c r="J30" s="2007"/>
      <c r="K30" s="2007"/>
      <c r="L30" s="2007"/>
      <c r="M30" s="2007"/>
      <c r="N30" s="2007"/>
      <c r="O30" s="2007"/>
      <c r="P30" s="2007"/>
      <c r="Q30" s="2007"/>
      <c r="R30" s="2007"/>
      <c r="S30" s="2007"/>
      <c r="T30" s="2007"/>
      <c r="U30" s="2007"/>
      <c r="V30" s="2007"/>
      <c r="W30" s="2007"/>
      <c r="X30" s="2007"/>
      <c r="Y30" s="2007"/>
      <c r="Z30" s="2007"/>
      <c r="AA30" s="2007"/>
      <c r="AB30" s="248"/>
      <c r="AC30"/>
    </row>
    <row r="31" spans="1:29" ht="15.6">
      <c r="A31" s="533"/>
      <c r="B31" s="2052"/>
      <c r="C31" s="2052"/>
      <c r="D31" s="483"/>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248"/>
      <c r="AC31"/>
    </row>
    <row r="32" spans="1:29" ht="15.6">
      <c r="A32" s="533"/>
      <c r="B32" s="2052"/>
      <c r="C32" s="2052"/>
      <c r="D32" s="2009" t="s">
        <v>1041</v>
      </c>
      <c r="E32" s="2010"/>
      <c r="F32" s="2009" t="s">
        <v>1042</v>
      </c>
      <c r="G32" s="2010"/>
      <c r="H32" s="2009" t="s">
        <v>1043</v>
      </c>
      <c r="I32" s="2010"/>
      <c r="J32" s="2009" t="s">
        <v>1044</v>
      </c>
      <c r="K32" s="2010"/>
      <c r="L32" s="2009" t="s">
        <v>1045</v>
      </c>
      <c r="M32" s="2010"/>
      <c r="N32" s="2009" t="s">
        <v>1046</v>
      </c>
      <c r="O32" s="2010"/>
      <c r="P32" s="2009" t="s">
        <v>1047</v>
      </c>
      <c r="Q32" s="2010"/>
      <c r="R32" s="2009" t="s">
        <v>1048</v>
      </c>
      <c r="S32" s="2010"/>
      <c r="T32" s="2009" t="s">
        <v>1049</v>
      </c>
      <c r="U32" s="2010"/>
      <c r="V32" s="2009" t="s">
        <v>1050</v>
      </c>
      <c r="W32" s="2010"/>
      <c r="X32" s="2009" t="s">
        <v>1051</v>
      </c>
      <c r="Y32" s="2010"/>
      <c r="Z32" s="2010"/>
      <c r="AA32" s="2009" t="s">
        <v>1052</v>
      </c>
      <c r="AC32"/>
    </row>
    <row r="33" spans="1:32">
      <c r="A33" s="1586" t="s">
        <v>1053</v>
      </c>
      <c r="B33" s="1586"/>
      <c r="C33" s="1586"/>
      <c r="D33" s="1587"/>
      <c r="E33" s="1587"/>
      <c r="F33" s="1587"/>
      <c r="G33" s="1588"/>
      <c r="H33" s="1588"/>
      <c r="I33" s="1588"/>
      <c r="J33" s="1588"/>
      <c r="K33" s="1588"/>
      <c r="L33" s="1588"/>
      <c r="M33" s="1588"/>
      <c r="N33" s="1588"/>
      <c r="O33" s="1588"/>
      <c r="P33" s="1588"/>
      <c r="Q33" s="1588"/>
      <c r="R33" s="1588"/>
      <c r="S33" s="1588"/>
      <c r="T33" s="1588"/>
      <c r="U33" s="1588"/>
      <c r="V33" s="1588"/>
      <c r="W33" s="1588"/>
      <c r="X33" s="1588"/>
      <c r="Y33" s="1588"/>
      <c r="Z33" s="1588"/>
      <c r="AA33" s="1588"/>
      <c r="AB33" s="248"/>
      <c r="AC33" s="1058"/>
      <c r="AD33" s="1058"/>
    </row>
    <row r="34" spans="1:32">
      <c r="A34" s="2052" t="s">
        <v>1054</v>
      </c>
      <c r="B34" s="2052"/>
      <c r="C34" s="2052"/>
      <c r="D34" s="1581">
        <v>4.6100000000000004E-3</v>
      </c>
      <c r="E34" s="1589"/>
      <c r="F34" s="1581">
        <v>4.5900000000000003E-3</v>
      </c>
      <c r="G34" s="1589"/>
      <c r="H34" s="1581">
        <v>4.7099999999999998E-3</v>
      </c>
      <c r="I34" s="1589"/>
      <c r="J34" s="1581">
        <v>4.9100000000000003E-3</v>
      </c>
      <c r="K34" s="1589"/>
      <c r="L34" s="1581">
        <v>4.8300000000000001E-3</v>
      </c>
      <c r="M34" s="1589"/>
      <c r="N34" s="1581">
        <v>5.1500000000000001E-3</v>
      </c>
      <c r="O34" s="1589"/>
      <c r="P34" s="1581">
        <v>5.4900000000000001E-3</v>
      </c>
      <c r="Q34" s="1589"/>
      <c r="R34" s="1581">
        <v>5.5199999999999997E-3</v>
      </c>
      <c r="S34" s="1589"/>
      <c r="T34" s="1581">
        <v>6.3299999999999997E-3</v>
      </c>
      <c r="U34" s="1589"/>
      <c r="V34" s="1581">
        <v>7.4799999999999997E-3</v>
      </c>
      <c r="W34" s="1589"/>
      <c r="X34" s="1581">
        <v>7.45E-3</v>
      </c>
      <c r="Y34" s="1589"/>
      <c r="Z34" s="1589"/>
      <c r="AA34" s="1581">
        <v>7.9799999999999992E-3</v>
      </c>
      <c r="AB34" s="1059"/>
      <c r="AC34" s="1059"/>
      <c r="AD34" s="1059"/>
      <c r="AE34" s="1057"/>
      <c r="AF34" s="1057"/>
    </row>
    <row r="35" spans="1:32">
      <c r="A35" s="2052" t="s">
        <v>1055</v>
      </c>
      <c r="B35" s="2052"/>
      <c r="C35" s="2052"/>
      <c r="D35" s="1590">
        <v>15638.8</v>
      </c>
      <c r="E35" s="1591"/>
      <c r="F35" s="1590">
        <v>14255</v>
      </c>
      <c r="G35" s="1591"/>
      <c r="H35" s="1590">
        <v>12870.8</v>
      </c>
      <c r="I35" s="1591"/>
      <c r="J35" s="1590">
        <v>12192.2</v>
      </c>
      <c r="K35" s="1591"/>
      <c r="L35" s="1590">
        <v>11927.1</v>
      </c>
      <c r="M35" s="1591"/>
      <c r="N35" s="1590">
        <v>13177.9</v>
      </c>
      <c r="O35" s="1591"/>
      <c r="P35" s="1590">
        <v>13087.3</v>
      </c>
      <c r="Q35" s="1591"/>
      <c r="R35" s="1590">
        <v>12133.1</v>
      </c>
      <c r="S35" s="1591"/>
      <c r="T35" s="1590">
        <v>11117.1</v>
      </c>
      <c r="U35" s="1591"/>
      <c r="V35" s="1590">
        <v>14912.6</v>
      </c>
      <c r="W35" s="1591"/>
      <c r="X35" s="1590">
        <v>17927.5</v>
      </c>
      <c r="Y35" s="1591"/>
      <c r="Z35" s="1591"/>
      <c r="AA35" s="1590">
        <v>15514.6</v>
      </c>
      <c r="AB35" s="248"/>
      <c r="AC35"/>
    </row>
    <row r="36" spans="1:32">
      <c r="A36" s="2052"/>
      <c r="B36" s="2052"/>
      <c r="C36" s="2052"/>
      <c r="D36" s="2302"/>
      <c r="E36" s="2302"/>
      <c r="F36" s="2302"/>
      <c r="G36" s="2302"/>
      <c r="H36" s="2302"/>
      <c r="I36" s="2302"/>
      <c r="J36" s="2302"/>
      <c r="K36" s="2302"/>
      <c r="L36" s="2302"/>
      <c r="M36" s="2302"/>
      <c r="N36" s="2302"/>
      <c r="O36" s="2302"/>
      <c r="P36" s="2302"/>
      <c r="Q36" s="2302"/>
      <c r="R36" s="2302"/>
      <c r="S36" s="2302"/>
      <c r="T36" s="2302"/>
      <c r="U36" s="2302"/>
      <c r="V36" s="2302"/>
      <c r="W36" s="2302"/>
      <c r="X36" s="2302"/>
      <c r="Y36" s="2302"/>
      <c r="Z36" s="2302"/>
      <c r="AA36" s="2302"/>
      <c r="AB36" s="248"/>
      <c r="AC36"/>
    </row>
    <row r="37" spans="1:32">
      <c r="A37" s="2052" t="s">
        <v>1032</v>
      </c>
      <c r="B37" s="2052"/>
      <c r="C37" s="2052"/>
      <c r="D37" s="2011"/>
      <c r="E37" s="2011"/>
      <c r="F37" s="2011"/>
      <c r="G37" s="2011"/>
      <c r="H37" s="2011"/>
      <c r="I37" s="2011"/>
      <c r="J37" s="2011"/>
      <c r="K37" s="2011"/>
      <c r="L37" s="2011"/>
      <c r="M37" s="2011"/>
      <c r="N37" s="2011"/>
      <c r="O37" s="2011"/>
      <c r="P37" s="2011"/>
      <c r="Q37" s="2011"/>
      <c r="R37" s="2011"/>
      <c r="S37" s="2011"/>
      <c r="T37" s="2011"/>
      <c r="U37" s="2011"/>
      <c r="V37" s="2011"/>
      <c r="W37" s="2302"/>
      <c r="X37" s="2302"/>
      <c r="Y37" s="2302"/>
      <c r="Z37" s="2302"/>
      <c r="AA37" s="2302"/>
      <c r="AB37" s="1056"/>
      <c r="AC37" s="1058"/>
      <c r="AD37" s="1058"/>
      <c r="AE37" s="1058"/>
      <c r="AF37" s="1058"/>
    </row>
    <row r="38" spans="1:32">
      <c r="A38" s="2052" t="s">
        <v>1054</v>
      </c>
      <c r="B38" s="2052"/>
      <c r="C38" s="2052"/>
      <c r="D38" s="1581">
        <v>2.8500000000000001E-3</v>
      </c>
      <c r="E38" s="2012"/>
      <c r="F38" s="1581">
        <v>2.8600000000000001E-3</v>
      </c>
      <c r="G38" s="1589"/>
      <c r="H38" s="1581">
        <v>1.97E-3</v>
      </c>
      <c r="I38" s="1589"/>
      <c r="J38" s="1581">
        <v>2.47E-3</v>
      </c>
      <c r="K38" s="1589"/>
      <c r="L38" s="1581">
        <v>4.0000000000000002E-4</v>
      </c>
      <c r="M38" s="1589"/>
      <c r="N38" s="1581">
        <v>2.4299999999999999E-3</v>
      </c>
      <c r="O38" s="1589"/>
      <c r="P38" s="1581">
        <v>2.5100000000000001E-3</v>
      </c>
      <c r="Q38" s="1589"/>
      <c r="R38" s="1581">
        <v>2.5400000000000002E-3</v>
      </c>
      <c r="S38" s="1589"/>
      <c r="T38" s="1581">
        <v>2.5600000000000002E-3</v>
      </c>
      <c r="U38" s="1589"/>
      <c r="V38" s="1581">
        <v>4.0499999999999998E-3</v>
      </c>
      <c r="W38" s="1589"/>
      <c r="X38" s="1581">
        <v>4.0499999999999998E-3</v>
      </c>
      <c r="Y38" s="1589"/>
      <c r="Z38" s="1589"/>
      <c r="AA38" s="1581">
        <v>4.0800000000000003E-3</v>
      </c>
      <c r="AB38" s="1057"/>
      <c r="AC38" s="1060"/>
      <c r="AD38" s="1061"/>
      <c r="AE38" s="1061"/>
    </row>
    <row r="39" spans="1:32">
      <c r="A39" s="2052" t="s">
        <v>1055</v>
      </c>
      <c r="B39" s="2052"/>
      <c r="C39" s="2052"/>
      <c r="D39" s="1590">
        <v>196.2</v>
      </c>
      <c r="E39" s="1590"/>
      <c r="F39" s="1590">
        <v>183.9</v>
      </c>
      <c r="G39" s="1590"/>
      <c r="H39" s="1590">
        <v>188.7</v>
      </c>
      <c r="I39" s="1590"/>
      <c r="J39" s="1590">
        <v>2069.6999999999998</v>
      </c>
      <c r="K39" s="1590"/>
      <c r="L39" s="1590">
        <v>442.3</v>
      </c>
      <c r="M39" s="1590"/>
      <c r="N39" s="1590">
        <v>279</v>
      </c>
      <c r="O39" s="1590"/>
      <c r="P39" s="1590">
        <v>39.6</v>
      </c>
      <c r="Q39" s="1590"/>
      <c r="R39" s="1590">
        <v>199.2</v>
      </c>
      <c r="S39" s="1590"/>
      <c r="T39" s="1590">
        <v>71.599999999999994</v>
      </c>
      <c r="U39" s="1590"/>
      <c r="V39" s="1590">
        <v>788.5</v>
      </c>
      <c r="W39" s="1590"/>
      <c r="X39" s="1590">
        <v>391.1</v>
      </c>
      <c r="Y39" s="1590"/>
      <c r="Z39" s="1590"/>
      <c r="AA39" s="1590">
        <v>185.5</v>
      </c>
      <c r="AB39" s="1057"/>
      <c r="AC39" s="1060"/>
      <c r="AD39" s="1061"/>
      <c r="AE39" s="1061"/>
    </row>
    <row r="40" spans="1:32">
      <c r="A40" s="2052"/>
      <c r="B40" s="2052"/>
      <c r="C40" s="2052"/>
      <c r="D40" s="1583"/>
      <c r="E40" s="1583"/>
      <c r="F40" s="1583"/>
      <c r="G40" s="1583"/>
      <c r="H40" s="1583"/>
      <c r="I40" s="1583"/>
      <c r="J40" s="1583"/>
      <c r="K40" s="1583"/>
      <c r="L40" s="1583"/>
      <c r="M40" s="1583"/>
      <c r="N40" s="1583"/>
      <c r="O40" s="1583"/>
      <c r="P40" s="1583"/>
      <c r="Q40" s="1583"/>
      <c r="R40" s="1583"/>
      <c r="S40" s="1583"/>
      <c r="T40" s="1583"/>
      <c r="U40" s="1583"/>
      <c r="V40" s="1583"/>
      <c r="W40" s="1583"/>
      <c r="X40" s="1583"/>
      <c r="Y40" s="1583"/>
      <c r="Z40" s="1583"/>
      <c r="AA40" s="1583"/>
      <c r="AB40" s="248"/>
      <c r="AC40"/>
    </row>
    <row r="41" spans="1:32">
      <c r="A41" s="2005" t="s">
        <v>2559</v>
      </c>
      <c r="B41" s="2052"/>
      <c r="C41" s="2052"/>
      <c r="D41" s="2302"/>
      <c r="E41" s="2302"/>
      <c r="F41" s="2302"/>
      <c r="G41" s="2302"/>
      <c r="H41" s="2302"/>
      <c r="I41" s="2302"/>
      <c r="J41" s="2302"/>
      <c r="K41" s="2302"/>
      <c r="L41" s="2302"/>
      <c r="M41" s="2302"/>
      <c r="N41" s="2302"/>
      <c r="O41" s="2302"/>
      <c r="P41" s="2302"/>
      <c r="Q41" s="2302"/>
      <c r="R41" s="2302"/>
      <c r="S41" s="2302"/>
      <c r="T41" s="2302"/>
      <c r="U41" s="2302"/>
      <c r="V41" s="2302"/>
      <c r="W41" s="2302"/>
      <c r="X41" s="2302"/>
      <c r="Y41" s="2302"/>
      <c r="Z41" s="2302"/>
      <c r="AA41" s="2302"/>
      <c r="AB41" s="1056"/>
      <c r="AC41" s="1058"/>
      <c r="AD41" s="1058"/>
      <c r="AE41" s="1058"/>
      <c r="AF41" s="1058"/>
    </row>
    <row r="42" spans="1:32">
      <c r="A42" s="2052" t="s">
        <v>1054</v>
      </c>
      <c r="B42" s="2052"/>
      <c r="C42" s="2052"/>
      <c r="D42" s="1581">
        <v>6.8799999999999998E-3</v>
      </c>
      <c r="E42" s="1589"/>
      <c r="F42" s="1581">
        <v>5.8799999999999998E-3</v>
      </c>
      <c r="G42" s="1589"/>
      <c r="H42" s="1581">
        <v>4.3800000000000002E-3</v>
      </c>
      <c r="I42" s="1589"/>
      <c r="J42" s="1581">
        <v>5.2500000000000003E-3</v>
      </c>
      <c r="K42" s="1589"/>
      <c r="L42" s="1581">
        <v>6.3899999999999998E-3</v>
      </c>
      <c r="M42" s="1589"/>
      <c r="N42" s="1581">
        <v>6.6100000000000004E-3</v>
      </c>
      <c r="O42" s="1589"/>
      <c r="P42" s="1581">
        <v>6.7400000000000003E-3</v>
      </c>
      <c r="Q42" s="1589"/>
      <c r="R42" s="1581">
        <v>5.8500000000000002E-3</v>
      </c>
      <c r="S42" s="1589"/>
      <c r="T42" s="1581">
        <v>5.5599999999999998E-3</v>
      </c>
      <c r="U42" s="1589"/>
      <c r="V42" s="1581">
        <v>5.3600000000000002E-3</v>
      </c>
      <c r="W42" s="1589"/>
      <c r="X42" s="1581">
        <v>7.2500000000000004E-3</v>
      </c>
      <c r="Y42" s="1589"/>
      <c r="Z42" s="1589"/>
      <c r="AA42" s="1581">
        <v>6.0499999999999998E-3</v>
      </c>
      <c r="AB42" s="1057"/>
      <c r="AC42" s="1057"/>
      <c r="AD42" s="1057"/>
      <c r="AE42" s="1057"/>
      <c r="AF42" s="1057"/>
    </row>
    <row r="43" spans="1:32">
      <c r="A43" s="2052" t="s">
        <v>1055</v>
      </c>
      <c r="B43" s="2052"/>
      <c r="C43" s="2052"/>
      <c r="D43" s="1590">
        <v>113.1</v>
      </c>
      <c r="E43" s="1590"/>
      <c r="F43" s="1590">
        <v>151.30000000000001</v>
      </c>
      <c r="G43" s="1590"/>
      <c r="H43" s="1590">
        <v>268.3</v>
      </c>
      <c r="I43" s="1590"/>
      <c r="J43" s="1590">
        <v>192</v>
      </c>
      <c r="K43" s="1590"/>
      <c r="L43" s="1590">
        <v>126.8</v>
      </c>
      <c r="M43" s="1590"/>
      <c r="N43" s="1590">
        <v>129.4</v>
      </c>
      <c r="O43" s="1590"/>
      <c r="P43" s="1590">
        <v>134.80000000000001</v>
      </c>
      <c r="Q43" s="1590"/>
      <c r="R43" s="1590">
        <v>209</v>
      </c>
      <c r="S43" s="1590"/>
      <c r="T43" s="1590">
        <v>287.5</v>
      </c>
      <c r="U43" s="1590"/>
      <c r="V43" s="1590">
        <v>353.4</v>
      </c>
      <c r="W43" s="1590"/>
      <c r="X43" s="1590">
        <v>130.1</v>
      </c>
      <c r="Y43" s="1590"/>
      <c r="Z43" s="1590"/>
      <c r="AA43" s="1590">
        <v>222.6</v>
      </c>
      <c r="AB43" s="248"/>
      <c r="AC43"/>
    </row>
    <row r="44" spans="1:32">
      <c r="A44" s="2052"/>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2052"/>
      <c r="Y44" s="2052"/>
      <c r="Z44" s="2052"/>
      <c r="AA44" s="2052"/>
    </row>
    <row r="45" spans="1:32">
      <c r="A45" s="2011"/>
      <c r="B45" s="2011"/>
      <c r="C45" s="2011"/>
      <c r="D45" s="2011"/>
      <c r="E45" s="2011"/>
      <c r="F45" s="2011"/>
      <c r="G45" s="2011"/>
      <c r="H45" s="2011"/>
      <c r="I45" s="2011"/>
      <c r="J45" s="2011"/>
      <c r="K45" s="2011"/>
      <c r="L45" s="2011"/>
      <c r="M45" s="2011"/>
      <c r="N45" s="2011"/>
      <c r="O45" s="2011"/>
      <c r="P45" s="2011"/>
      <c r="Q45" s="2011"/>
      <c r="R45" s="2011"/>
      <c r="S45" s="2011"/>
      <c r="T45" s="2011"/>
      <c r="U45" s="2011"/>
      <c r="V45" s="2011"/>
      <c r="W45" s="2011"/>
      <c r="X45" s="2011"/>
      <c r="Y45" s="2011"/>
      <c r="Z45" s="2011"/>
      <c r="AA45" s="2011"/>
    </row>
    <row r="46" spans="1:32">
      <c r="A46" s="2011"/>
      <c r="B46" s="2011"/>
      <c r="C46" s="2011"/>
      <c r="D46" s="2011"/>
      <c r="E46" s="2011"/>
      <c r="F46" s="2011"/>
      <c r="G46" s="2011"/>
      <c r="H46" s="2011"/>
      <c r="I46" s="2011"/>
      <c r="J46" s="2011"/>
      <c r="K46" s="2011"/>
      <c r="L46" s="2011"/>
      <c r="M46" s="2011"/>
      <c r="N46" s="2011"/>
      <c r="O46" s="2011"/>
      <c r="P46" s="2011"/>
      <c r="Q46" s="2011"/>
      <c r="R46" s="2011"/>
      <c r="S46" s="2011"/>
      <c r="T46" s="2011"/>
      <c r="U46" s="2011"/>
      <c r="V46" s="2011"/>
      <c r="W46" s="2011"/>
      <c r="X46" s="2011"/>
      <c r="Y46" s="2011"/>
      <c r="Z46" s="2011"/>
      <c r="AA46" s="2011"/>
    </row>
    <row r="47" spans="1:32">
      <c r="A47" s="2011"/>
      <c r="B47" s="2011"/>
      <c r="C47" s="2011"/>
      <c r="D47" s="2011"/>
      <c r="E47" s="2011"/>
      <c r="F47" s="2011"/>
      <c r="G47" s="2011"/>
      <c r="H47" s="2011"/>
      <c r="I47" s="2011"/>
      <c r="J47" s="2011"/>
      <c r="K47" s="2011"/>
      <c r="L47" s="2011"/>
      <c r="M47" s="2011"/>
      <c r="N47" s="2011"/>
      <c r="O47" s="2011"/>
      <c r="P47" s="2011"/>
      <c r="Q47" s="2011"/>
      <c r="R47" s="2011"/>
      <c r="S47" s="2011"/>
      <c r="T47" s="2011"/>
      <c r="U47" s="2011"/>
      <c r="V47" s="2011"/>
      <c r="W47" s="2011"/>
      <c r="X47" s="2011"/>
      <c r="Y47" s="2011"/>
      <c r="Z47" s="2011"/>
      <c r="AA47" s="2011"/>
      <c r="AB47" s="248"/>
      <c r="AC47"/>
    </row>
    <row r="48" spans="1:32">
      <c r="A48" s="1672" t="s">
        <v>1022</v>
      </c>
      <c r="B48" s="2052"/>
      <c r="C48" s="2052"/>
      <c r="D48" s="2052"/>
      <c r="E48" s="2052"/>
      <c r="F48" s="2052"/>
      <c r="G48" s="2052"/>
      <c r="H48" s="2052"/>
      <c r="I48" s="2052"/>
      <c r="J48" s="2052"/>
      <c r="K48" s="2052"/>
      <c r="L48" s="2052"/>
      <c r="M48" s="2052"/>
      <c r="N48" s="2052"/>
      <c r="O48" s="2052"/>
      <c r="P48" s="2052"/>
      <c r="Q48" s="2052"/>
      <c r="R48" s="2052"/>
      <c r="S48" s="2052"/>
      <c r="T48" s="2052"/>
      <c r="U48" s="2052"/>
      <c r="V48" s="2052"/>
      <c r="W48" s="2052"/>
      <c r="X48" s="2052"/>
      <c r="Y48" s="2052"/>
      <c r="Z48" s="2052"/>
      <c r="AA48" s="2052"/>
      <c r="AB48" s="248"/>
      <c r="AC48"/>
    </row>
    <row r="49" spans="1:29">
      <c r="A49" s="1672" t="s">
        <v>1023</v>
      </c>
      <c r="B49" s="2052"/>
      <c r="C49" s="2052"/>
      <c r="D49" s="2052"/>
      <c r="E49" s="2052"/>
      <c r="F49" s="2052"/>
      <c r="G49" s="2052"/>
      <c r="H49" s="2052"/>
      <c r="I49" s="2052"/>
      <c r="J49" s="2052"/>
      <c r="K49" s="2052"/>
      <c r="L49" s="2052"/>
      <c r="M49" s="2052"/>
      <c r="N49" s="2052"/>
      <c r="O49" s="2052"/>
      <c r="P49" s="2052"/>
      <c r="Q49" s="2052"/>
      <c r="R49" s="2052"/>
      <c r="S49" s="2052"/>
      <c r="T49" s="2052"/>
      <c r="U49" s="2052"/>
      <c r="V49" s="2052"/>
      <c r="W49" s="2052"/>
      <c r="X49" s="2052"/>
      <c r="Y49" s="2052"/>
      <c r="Z49" s="2052"/>
      <c r="AA49" s="2052"/>
      <c r="AB49" s="248"/>
      <c r="AC49"/>
    </row>
    <row r="50" spans="1:29">
      <c r="A50" s="1676" t="s">
        <v>1024</v>
      </c>
      <c r="B50" s="2052"/>
      <c r="C50" s="2052"/>
      <c r="D50" s="2052"/>
      <c r="E50" s="2052"/>
      <c r="F50" s="2052"/>
      <c r="G50" s="2052"/>
      <c r="H50" s="2052"/>
      <c r="I50" s="2052"/>
      <c r="J50" s="2052"/>
      <c r="K50" s="2052"/>
      <c r="L50" s="2052"/>
      <c r="M50" s="2052"/>
      <c r="N50" s="2052"/>
      <c r="O50" s="2052"/>
      <c r="P50" s="2052"/>
      <c r="Q50" s="2052"/>
      <c r="R50" s="2052"/>
      <c r="S50" s="2052"/>
      <c r="T50" s="2052"/>
      <c r="U50" s="2052"/>
      <c r="V50" s="2052"/>
      <c r="W50" s="2052"/>
      <c r="X50" s="2052"/>
      <c r="Y50" s="2052"/>
      <c r="Z50" s="2052"/>
      <c r="AA50" s="2052"/>
      <c r="AB50" s="248"/>
      <c r="AC50"/>
    </row>
    <row r="51" spans="1:29" ht="15.6">
      <c r="A51" s="1672" t="s">
        <v>2574</v>
      </c>
      <c r="B51" s="533"/>
      <c r="C51" s="2052"/>
      <c r="D51" s="2052"/>
      <c r="E51" s="2052"/>
      <c r="F51" s="2052"/>
      <c r="G51" s="2052"/>
      <c r="H51" s="2052"/>
      <c r="I51" s="2052"/>
      <c r="J51" s="2052"/>
      <c r="K51" s="2052"/>
      <c r="L51" s="2052"/>
      <c r="M51" s="2052"/>
      <c r="N51" s="2052"/>
      <c r="O51" s="2052"/>
      <c r="P51" s="2052"/>
      <c r="Q51" s="2052"/>
      <c r="R51" s="2052"/>
      <c r="S51" s="2052"/>
      <c r="T51" s="2052"/>
      <c r="U51" s="2052"/>
      <c r="V51" s="2052"/>
      <c r="W51" s="2052"/>
      <c r="X51" s="2052"/>
      <c r="Y51" s="2052"/>
      <c r="Z51" s="2052"/>
      <c r="AA51" s="2052"/>
    </row>
    <row r="52" spans="1:29" ht="15.6">
      <c r="A52" s="1676" t="s">
        <v>2575</v>
      </c>
      <c r="B52" s="766"/>
      <c r="C52" s="2011"/>
      <c r="D52" s="2011"/>
      <c r="E52" s="2011"/>
      <c r="F52" s="2011"/>
      <c r="G52" s="2011"/>
      <c r="H52" s="2011"/>
      <c r="I52" s="2011"/>
      <c r="J52" s="2011"/>
      <c r="K52" s="2011"/>
      <c r="L52" s="2011"/>
      <c r="M52" s="2011"/>
      <c r="N52" s="2011"/>
      <c r="O52" s="2011"/>
      <c r="P52" s="2011"/>
      <c r="Q52" s="2011"/>
      <c r="R52" s="2011"/>
      <c r="S52" s="2011"/>
      <c r="T52" s="2011"/>
      <c r="U52" s="2011"/>
      <c r="V52" s="2011"/>
      <c r="W52" s="2011"/>
      <c r="X52" s="2011"/>
      <c r="Y52" s="2011"/>
      <c r="Z52" s="2011"/>
      <c r="AA52" s="2011"/>
    </row>
    <row r="53" spans="1:29">
      <c r="A53" s="2011"/>
      <c r="B53" s="2011"/>
      <c r="C53" s="2011"/>
      <c r="D53" s="2011"/>
      <c r="E53" s="2011"/>
      <c r="F53" s="2011"/>
      <c r="G53" s="2011"/>
      <c r="H53" s="2011"/>
      <c r="I53" s="2011"/>
      <c r="J53" s="2011"/>
      <c r="K53" s="2011"/>
      <c r="L53" s="2011"/>
      <c r="M53" s="2011"/>
      <c r="N53" s="2011"/>
      <c r="O53" s="2011"/>
      <c r="P53" s="2011"/>
      <c r="Q53" s="2011"/>
      <c r="R53" s="2011"/>
      <c r="S53" s="2011"/>
      <c r="T53" s="2011"/>
      <c r="U53" s="2011"/>
      <c r="V53" s="2011"/>
      <c r="W53" s="2011"/>
      <c r="X53" s="2011"/>
      <c r="Y53" s="2011"/>
      <c r="Z53" s="2011"/>
      <c r="AA53" s="2011"/>
    </row>
    <row r="54" spans="1:29">
      <c r="A54" s="2013"/>
      <c r="B54" s="2011"/>
      <c r="C54" s="2011"/>
      <c r="D54" s="2011"/>
      <c r="E54" s="2011"/>
      <c r="F54" s="2011"/>
      <c r="G54" s="2011"/>
      <c r="H54" s="2011"/>
      <c r="I54" s="2011"/>
      <c r="J54" s="2011"/>
      <c r="K54" s="2011"/>
      <c r="L54" s="2011"/>
      <c r="M54" s="2011"/>
      <c r="N54" s="2011"/>
      <c r="O54" s="2011"/>
      <c r="P54" s="2011"/>
      <c r="Q54" s="2011"/>
      <c r="R54" s="2011"/>
      <c r="S54" s="2011"/>
      <c r="T54" s="2011"/>
      <c r="U54" s="2011"/>
      <c r="V54" s="2011"/>
      <c r="W54" s="2011"/>
      <c r="X54" s="2011"/>
      <c r="Y54" s="2011"/>
      <c r="Z54" s="2011"/>
      <c r="AA54" s="2011"/>
    </row>
  </sheetData>
  <pageMargins left="0.5" right="0.5" top="1" bottom="0.25" header="0.5" footer="0.25"/>
  <pageSetup scale="52" orientation="landscape" r:id="rId1"/>
  <headerFooter scaleWithDoc="0">
    <oddFooter>&amp;R&amp;8 117</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51"/>
  <sheetViews>
    <sheetView showGridLines="0" showOutlineSymbols="0" zoomScale="75" zoomScaleNormal="75" workbookViewId="0"/>
  </sheetViews>
  <sheetFormatPr defaultColWidth="8.36328125" defaultRowHeight="13.2"/>
  <cols>
    <col min="1" max="1" width="40.453125" style="1066" customWidth="1"/>
    <col min="2" max="2" width="2.08984375" style="1066" customWidth="1"/>
    <col min="3" max="3" width="13.453125" style="1066" customWidth="1"/>
    <col min="4" max="4" width="2.08984375" style="1066" customWidth="1"/>
    <col min="5" max="5" width="13.81640625" style="1066" customWidth="1"/>
    <col min="6" max="6" width="2.08984375" style="1066" customWidth="1"/>
    <col min="7" max="7" width="16.453125" style="1066" customWidth="1"/>
    <col min="8" max="8" width="2.08984375" style="1066" customWidth="1"/>
    <col min="9" max="9" width="15.08984375" style="1066" bestFit="1" customWidth="1"/>
    <col min="10" max="10" width="2.08984375" style="1066" customWidth="1"/>
    <col min="11" max="11" width="15.08984375" style="1066" bestFit="1" customWidth="1"/>
    <col min="12" max="12" width="2.08984375" style="1066" customWidth="1"/>
    <col min="13" max="13" width="14.453125" style="1066" customWidth="1"/>
    <col min="14" max="14" width="2.08984375" style="1066" customWidth="1"/>
    <col min="15" max="15" width="17.1796875" style="1066" customWidth="1"/>
    <col min="16" max="16" width="2.453125" style="1066" customWidth="1"/>
    <col min="17" max="17" width="18.1796875" style="1066" customWidth="1"/>
    <col min="18" max="16384" width="8.36328125" style="1066"/>
  </cols>
  <sheetData>
    <row r="1" spans="1:19" ht="15" customHeight="1">
      <c r="A1" s="1472" t="s">
        <v>1343</v>
      </c>
    </row>
    <row r="3" spans="1:19" ht="19.2">
      <c r="A3" s="1062" t="s">
        <v>0</v>
      </c>
      <c r="B3" s="1063"/>
      <c r="C3" s="1064"/>
      <c r="D3" s="1064"/>
      <c r="E3" s="1064"/>
      <c r="F3" s="1064"/>
      <c r="G3" s="1064"/>
      <c r="H3" s="1064"/>
      <c r="I3" s="1064"/>
      <c r="J3" s="1064"/>
      <c r="K3" s="1064"/>
      <c r="L3" s="1064"/>
      <c r="M3" s="1064"/>
      <c r="N3" s="1064"/>
      <c r="O3" s="1064"/>
      <c r="P3" s="1065"/>
    </row>
    <row r="4" spans="1:19" ht="19.2">
      <c r="A4" s="1062" t="s">
        <v>1342</v>
      </c>
      <c r="B4" s="1063"/>
      <c r="C4" s="1064"/>
      <c r="D4" s="1064"/>
      <c r="E4" s="1064"/>
      <c r="F4" s="1064"/>
      <c r="G4" s="1064"/>
      <c r="H4" s="1064"/>
      <c r="I4" s="1064"/>
      <c r="J4" s="1064"/>
      <c r="K4" s="1064"/>
      <c r="L4" s="1064"/>
      <c r="M4" s="1064"/>
      <c r="N4" s="1064"/>
      <c r="P4" s="1065"/>
      <c r="Q4" s="1067" t="s">
        <v>1025</v>
      </c>
    </row>
    <row r="5" spans="1:19" ht="19.2">
      <c r="A5" s="1068" t="s">
        <v>2452</v>
      </c>
      <c r="B5" s="1063"/>
      <c r="C5" s="1064"/>
      <c r="D5" s="1064"/>
      <c r="E5" s="1064"/>
      <c r="F5" s="1064"/>
      <c r="G5" s="1064"/>
      <c r="H5" s="1064"/>
      <c r="I5" s="1064"/>
      <c r="J5" s="1064"/>
      <c r="K5" s="1064"/>
      <c r="L5" s="1064"/>
      <c r="M5" s="1064"/>
      <c r="N5" s="1064"/>
      <c r="O5" s="1064"/>
      <c r="P5" s="1065"/>
    </row>
    <row r="6" spans="1:19" ht="15">
      <c r="A6" s="1063"/>
      <c r="B6" s="1064"/>
      <c r="C6" s="2018" t="s">
        <v>6</v>
      </c>
      <c r="D6" s="1064"/>
      <c r="E6" s="1064"/>
      <c r="F6" s="1064"/>
      <c r="G6" s="1064"/>
      <c r="H6" s="1064"/>
      <c r="I6" s="1064"/>
      <c r="J6" s="1064"/>
      <c r="K6" s="1064"/>
      <c r="L6" s="1064"/>
      <c r="N6" s="1064"/>
      <c r="O6" s="1064"/>
      <c r="P6" s="1065"/>
    </row>
    <row r="7" spans="1:19" ht="15">
      <c r="A7" s="1063"/>
      <c r="B7" s="1064"/>
      <c r="C7" s="1064"/>
      <c r="D7" s="1064"/>
      <c r="E7" s="1064"/>
      <c r="F7" s="1064"/>
      <c r="G7" s="1064"/>
      <c r="H7" s="1064"/>
      <c r="I7" s="1064"/>
      <c r="J7" s="1064"/>
      <c r="K7" s="1064"/>
      <c r="L7" s="1064"/>
      <c r="N7" s="1064"/>
      <c r="O7" s="1064"/>
      <c r="P7" s="1065"/>
    </row>
    <row r="8" spans="1:19" ht="15">
      <c r="A8" s="1064"/>
      <c r="B8" s="1064"/>
      <c r="C8" s="1064"/>
      <c r="D8" s="1064"/>
      <c r="E8" s="1064"/>
      <c r="F8" s="1064"/>
      <c r="G8" s="1064"/>
      <c r="H8" s="1064"/>
      <c r="I8" s="1064"/>
      <c r="J8" s="1064"/>
      <c r="K8" s="1064"/>
      <c r="L8" s="1064"/>
      <c r="N8" s="1064"/>
      <c r="O8" s="1064"/>
      <c r="P8" s="1065"/>
    </row>
    <row r="9" spans="1:19" ht="15">
      <c r="A9" s="1064"/>
      <c r="B9" s="1064"/>
      <c r="C9" s="1064"/>
      <c r="D9" s="1064"/>
      <c r="E9" s="1064"/>
      <c r="F9" s="1064"/>
      <c r="G9" s="1064"/>
      <c r="H9" s="1064"/>
      <c r="I9" s="1064"/>
      <c r="J9" s="1064"/>
      <c r="K9" s="1064"/>
      <c r="L9" s="1064"/>
      <c r="N9" s="1064"/>
      <c r="O9" s="1064"/>
      <c r="P9" s="1065"/>
    </row>
    <row r="10" spans="1:19" ht="15.6">
      <c r="A10" s="1064"/>
      <c r="B10" s="1064"/>
      <c r="C10" s="1069"/>
      <c r="D10" s="1069"/>
      <c r="E10" s="1070" t="s">
        <v>754</v>
      </c>
      <c r="F10" s="1069"/>
      <c r="G10" s="1069"/>
      <c r="H10" s="1069"/>
      <c r="I10" s="1069"/>
      <c r="J10" s="1069"/>
      <c r="K10" s="1069"/>
      <c r="L10" s="1069"/>
      <c r="M10" s="1071"/>
      <c r="N10" s="1069"/>
      <c r="O10" s="1069"/>
      <c r="P10" s="1065"/>
    </row>
    <row r="11" spans="1:19" ht="15.6">
      <c r="A11" s="1063"/>
      <c r="B11" s="1063"/>
      <c r="C11" s="1070" t="s">
        <v>1057</v>
      </c>
      <c r="D11" s="1069"/>
      <c r="E11" s="1070" t="s">
        <v>1058</v>
      </c>
      <c r="F11" s="1069"/>
      <c r="G11" s="1070" t="s">
        <v>1059</v>
      </c>
      <c r="H11" s="1069"/>
      <c r="I11" s="1070" t="s">
        <v>1060</v>
      </c>
      <c r="J11" s="1069"/>
      <c r="K11" s="1070" t="s">
        <v>1061</v>
      </c>
      <c r="L11" s="1069"/>
      <c r="M11" s="1070" t="s">
        <v>1062</v>
      </c>
      <c r="N11" s="1069"/>
      <c r="O11" s="1592"/>
      <c r="P11" s="1593" t="s">
        <v>1063</v>
      </c>
      <c r="Q11" s="1594"/>
      <c r="R11" s="1072"/>
      <c r="S11" s="1072"/>
    </row>
    <row r="12" spans="1:19" ht="18">
      <c r="A12" s="1063"/>
      <c r="B12" s="1063"/>
      <c r="C12" s="1070" t="s">
        <v>1064</v>
      </c>
      <c r="D12" s="1073"/>
      <c r="E12" s="1070" t="s">
        <v>1065</v>
      </c>
      <c r="F12" s="1069"/>
      <c r="G12" s="1070" t="s">
        <v>2426</v>
      </c>
      <c r="H12" s="1069"/>
      <c r="I12" s="1070" t="s">
        <v>1066</v>
      </c>
      <c r="J12" s="1069"/>
      <c r="K12" s="1595" t="s">
        <v>1067</v>
      </c>
      <c r="L12" s="1069"/>
      <c r="M12" s="1070" t="s">
        <v>1068</v>
      </c>
      <c r="N12" s="1069"/>
      <c r="O12" s="1074" t="s">
        <v>2440</v>
      </c>
      <c r="P12" s="1065"/>
      <c r="Q12" s="1075" t="s">
        <v>2343</v>
      </c>
      <c r="R12" s="1072"/>
      <c r="S12" s="1072"/>
    </row>
    <row r="13" spans="1:19" ht="12.75" customHeight="1">
      <c r="A13" s="1063"/>
      <c r="B13" s="1063"/>
      <c r="C13" s="1076"/>
      <c r="D13" s="1063"/>
      <c r="E13" s="1076"/>
      <c r="F13" s="1063"/>
      <c r="G13" s="1076"/>
      <c r="H13" s="1063"/>
      <c r="I13" s="1076"/>
      <c r="J13" s="1063"/>
      <c r="K13" s="1063"/>
      <c r="L13" s="1063"/>
      <c r="M13" s="1076"/>
      <c r="N13" s="1063"/>
      <c r="O13" s="1076"/>
      <c r="P13" s="1072"/>
      <c r="Q13" s="1072"/>
      <c r="R13" s="1072"/>
      <c r="S13" s="1072"/>
    </row>
    <row r="14" spans="1:19" ht="15">
      <c r="A14" s="2054"/>
      <c r="B14" s="2054" t="s">
        <v>6</v>
      </c>
      <c r="C14" s="2054"/>
      <c r="D14" s="2054"/>
      <c r="E14" s="2054"/>
      <c r="F14" s="2054"/>
      <c r="G14" s="2054"/>
      <c r="H14" s="2054"/>
      <c r="I14" s="2054"/>
      <c r="J14" s="2054"/>
      <c r="K14" s="2054"/>
      <c r="L14" s="2054"/>
      <c r="M14" s="2054"/>
      <c r="N14" s="2054"/>
      <c r="O14" s="2054"/>
      <c r="P14" s="2055"/>
      <c r="Q14" s="2055"/>
      <c r="R14" s="1072"/>
      <c r="S14" s="1072"/>
    </row>
    <row r="15" spans="1:19" ht="15">
      <c r="A15" s="2056" t="s">
        <v>1069</v>
      </c>
      <c r="B15" s="2057" t="s">
        <v>6</v>
      </c>
      <c r="C15" s="1596">
        <v>0</v>
      </c>
      <c r="D15" s="1597" t="s">
        <v>6</v>
      </c>
      <c r="E15" s="1596">
        <v>0</v>
      </c>
      <c r="F15" s="1597" t="s">
        <v>6</v>
      </c>
      <c r="G15" s="1598">
        <v>21281250</v>
      </c>
      <c r="H15" s="1597" t="s">
        <v>6</v>
      </c>
      <c r="I15" s="1597">
        <v>9201968000</v>
      </c>
      <c r="J15" s="1597" t="s">
        <v>6</v>
      </c>
      <c r="K15" s="1597">
        <v>1375000000</v>
      </c>
      <c r="L15" s="1597" t="s">
        <v>6</v>
      </c>
      <c r="M15" s="1598">
        <f>120000000+132659914+211000000</f>
        <v>463659914</v>
      </c>
      <c r="N15" s="1597" t="s">
        <v>6</v>
      </c>
      <c r="O15" s="1598">
        <f>ROUND(SUM(C15:M15),1)</f>
        <v>11061909164</v>
      </c>
      <c r="P15" s="1597" t="s">
        <v>6</v>
      </c>
      <c r="Q15" s="1597">
        <v>12136981229</v>
      </c>
      <c r="R15" s="1077"/>
      <c r="S15" s="1072"/>
    </row>
    <row r="16" spans="1:19" ht="15">
      <c r="A16" s="2058"/>
      <c r="B16" s="2058" t="s">
        <v>6</v>
      </c>
      <c r="C16" s="1599"/>
      <c r="D16" s="1599"/>
      <c r="E16" s="1599"/>
      <c r="F16" s="1599"/>
      <c r="G16" s="1599"/>
      <c r="H16" s="1599"/>
      <c r="I16" s="1599"/>
      <c r="J16" s="1599"/>
      <c r="K16" s="1599"/>
      <c r="L16" s="1599"/>
      <c r="M16" s="1599"/>
      <c r="N16" s="1599"/>
      <c r="O16" s="1599"/>
      <c r="P16" s="2059"/>
      <c r="Q16" s="2060"/>
      <c r="R16" s="1077"/>
      <c r="S16" s="1072"/>
    </row>
    <row r="17" spans="1:19" ht="15">
      <c r="A17" s="2056" t="s">
        <v>1070</v>
      </c>
      <c r="B17" s="2058" t="s">
        <v>6</v>
      </c>
      <c r="C17" s="1600">
        <v>0</v>
      </c>
      <c r="D17" s="1599"/>
      <c r="E17" s="1600">
        <v>0</v>
      </c>
      <c r="F17" s="1599"/>
      <c r="G17" s="1601">
        <v>187852000</v>
      </c>
      <c r="H17" s="1599"/>
      <c r="I17" s="1600">
        <v>0</v>
      </c>
      <c r="J17" s="1599"/>
      <c r="K17" s="1600">
        <v>0</v>
      </c>
      <c r="L17" s="1599"/>
      <c r="M17" s="1600">
        <v>0</v>
      </c>
      <c r="N17" s="1599"/>
      <c r="O17" s="1599">
        <f>ROUND(SUM(C17:M17),1)</f>
        <v>187852000</v>
      </c>
      <c r="P17" s="2059"/>
      <c r="Q17" s="1604">
        <v>6145000</v>
      </c>
      <c r="R17" s="1077"/>
      <c r="S17" s="1072"/>
    </row>
    <row r="18" spans="1:19" ht="15">
      <c r="A18" s="2056"/>
      <c r="B18" s="2058"/>
      <c r="C18" s="1600"/>
      <c r="D18" s="1599"/>
      <c r="E18" s="1602"/>
      <c r="F18" s="1599"/>
      <c r="G18" s="1602"/>
      <c r="H18" s="1599"/>
      <c r="I18" s="1600"/>
      <c r="J18" s="1599"/>
      <c r="K18" s="1603"/>
      <c r="L18" s="1599"/>
      <c r="M18" s="1600"/>
      <c r="N18" s="1599"/>
      <c r="O18" s="1599"/>
      <c r="P18" s="2059"/>
      <c r="Q18" s="1604"/>
      <c r="R18" s="1077"/>
      <c r="S18" s="1072"/>
    </row>
    <row r="19" spans="1:19" ht="15">
      <c r="A19" s="2061" t="s">
        <v>2560</v>
      </c>
      <c r="B19" s="2058"/>
      <c r="C19" s="1599"/>
      <c r="D19" s="1599"/>
      <c r="E19" s="1599"/>
      <c r="F19" s="1599"/>
      <c r="G19" s="1599"/>
      <c r="H19" s="1599"/>
      <c r="I19" s="1599"/>
      <c r="J19" s="1599"/>
      <c r="K19" s="1603"/>
      <c r="L19" s="1599"/>
      <c r="M19" s="1599"/>
      <c r="N19" s="1599"/>
      <c r="O19" s="1599"/>
      <c r="P19" s="2059"/>
      <c r="Q19" s="1604"/>
      <c r="R19" s="1077"/>
      <c r="S19" s="1072"/>
    </row>
    <row r="20" spans="1:19" ht="15">
      <c r="A20" s="2062" t="s">
        <v>2392</v>
      </c>
      <c r="B20" s="2058" t="s">
        <v>6</v>
      </c>
      <c r="C20" s="1600">
        <v>51000000</v>
      </c>
      <c r="D20" s="1599"/>
      <c r="E20" s="1600">
        <v>0</v>
      </c>
      <c r="F20" s="1599"/>
      <c r="G20" s="1600">
        <v>0</v>
      </c>
      <c r="H20" s="1599"/>
      <c r="I20" s="1600">
        <v>0</v>
      </c>
      <c r="J20" s="1599"/>
      <c r="K20" s="1600">
        <v>0</v>
      </c>
      <c r="L20" s="1599"/>
      <c r="M20" s="1600">
        <v>0</v>
      </c>
      <c r="N20" s="1599"/>
      <c r="O20" s="1599">
        <f>ROUND(SUM(C20:M20),1)</f>
        <v>51000000</v>
      </c>
      <c r="P20" s="2059"/>
      <c r="Q20" s="1599">
        <v>51000000</v>
      </c>
      <c r="R20" s="1077"/>
      <c r="S20" s="1072"/>
    </row>
    <row r="21" spans="1:19" ht="15">
      <c r="A21" s="2058"/>
      <c r="B21" s="2058" t="s">
        <v>6</v>
      </c>
      <c r="C21" s="1603" t="s">
        <v>6</v>
      </c>
      <c r="D21" s="1599"/>
      <c r="E21" s="1600"/>
      <c r="F21" s="1599"/>
      <c r="G21" s="1600"/>
      <c r="H21" s="1599"/>
      <c r="I21" s="1599"/>
      <c r="J21" s="1599"/>
      <c r="K21" s="1603"/>
      <c r="L21" s="1599"/>
      <c r="M21" s="1599"/>
      <c r="N21" s="1599"/>
      <c r="O21" s="1599"/>
      <c r="P21" s="2059"/>
      <c r="Q21" s="2063"/>
      <c r="R21" s="1077"/>
      <c r="S21" s="1072"/>
    </row>
    <row r="22" spans="1:19" ht="15">
      <c r="A22" s="2056" t="s">
        <v>1071</v>
      </c>
      <c r="B22" s="2058" t="s">
        <v>6</v>
      </c>
      <c r="C22" s="1600">
        <v>0</v>
      </c>
      <c r="D22" s="1599"/>
      <c r="E22" s="1600">
        <v>0</v>
      </c>
      <c r="F22" s="1599"/>
      <c r="G22" s="1600">
        <v>0</v>
      </c>
      <c r="H22" s="1599"/>
      <c r="I22" s="1600">
        <v>0</v>
      </c>
      <c r="J22" s="1599"/>
      <c r="K22" s="1600">
        <v>0</v>
      </c>
      <c r="L22" s="1599"/>
      <c r="M22" s="1600">
        <v>0</v>
      </c>
      <c r="N22" s="1599"/>
      <c r="O22" s="1600">
        <f>ROUND(SUM(C22:M22),1)</f>
        <v>0</v>
      </c>
      <c r="P22" s="2059"/>
      <c r="Q22" s="1600">
        <v>0</v>
      </c>
      <c r="R22" s="1072"/>
      <c r="S22" s="1072"/>
    </row>
    <row r="23" spans="1:19" ht="15">
      <c r="A23" s="2058"/>
      <c r="B23" s="2058" t="s">
        <v>6</v>
      </c>
      <c r="C23" s="1603" t="s">
        <v>6</v>
      </c>
      <c r="D23" s="1599"/>
      <c r="E23" s="1600"/>
      <c r="F23" s="1599"/>
      <c r="G23" s="1600"/>
      <c r="H23" s="1599"/>
      <c r="I23" s="1599"/>
      <c r="J23" s="1599"/>
      <c r="K23" s="1603"/>
      <c r="L23" s="1599"/>
      <c r="M23" s="1599"/>
      <c r="N23" s="1599"/>
      <c r="O23" s="1599"/>
      <c r="P23" s="2059"/>
      <c r="Q23" s="2063"/>
      <c r="R23" s="1072"/>
      <c r="S23" s="1072"/>
    </row>
    <row r="24" spans="1:19" ht="15">
      <c r="A24" s="2056" t="s">
        <v>1072</v>
      </c>
      <c r="B24" s="2058" t="s">
        <v>6</v>
      </c>
      <c r="C24" s="1600">
        <v>0</v>
      </c>
      <c r="D24" s="1599"/>
      <c r="E24" s="1600">
        <v>0</v>
      </c>
      <c r="F24" s="1599"/>
      <c r="G24" s="1600">
        <v>0</v>
      </c>
      <c r="H24" s="1599"/>
      <c r="I24" s="1600">
        <v>0</v>
      </c>
      <c r="J24" s="1599"/>
      <c r="K24" s="1600">
        <v>0</v>
      </c>
      <c r="L24" s="1599"/>
      <c r="M24" s="1600">
        <v>0</v>
      </c>
      <c r="N24" s="1599"/>
      <c r="O24" s="1600">
        <f>ROUND(SUM(C24:M24),1)</f>
        <v>0</v>
      </c>
      <c r="P24" s="2059"/>
      <c r="Q24" s="1600">
        <v>0</v>
      </c>
      <c r="R24" s="1077"/>
      <c r="S24" s="1072"/>
    </row>
    <row r="25" spans="1:19" ht="15">
      <c r="A25" s="2058"/>
      <c r="B25" s="2058" t="s">
        <v>6</v>
      </c>
      <c r="C25" s="1599"/>
      <c r="D25" s="1599"/>
      <c r="E25" s="1599"/>
      <c r="F25" s="1599"/>
      <c r="G25" s="1599"/>
      <c r="H25" s="1599"/>
      <c r="I25" s="1599"/>
      <c r="J25" s="1599"/>
      <c r="K25" s="1603"/>
      <c r="L25" s="1599"/>
      <c r="M25" s="1599"/>
      <c r="N25" s="1599"/>
      <c r="O25" s="1599"/>
      <c r="P25" s="2059"/>
      <c r="Q25" s="2063"/>
      <c r="R25" s="1077"/>
      <c r="S25" s="1072"/>
    </row>
    <row r="26" spans="1:19" ht="15">
      <c r="A26" s="2056" t="s">
        <v>1073</v>
      </c>
      <c r="B26" s="2058" t="s">
        <v>6</v>
      </c>
      <c r="C26" s="1604">
        <v>0</v>
      </c>
      <c r="D26" s="1599"/>
      <c r="E26" s="1600">
        <v>0</v>
      </c>
      <c r="F26" s="1599"/>
      <c r="G26" s="1600">
        <v>28330000</v>
      </c>
      <c r="H26" s="1599"/>
      <c r="I26" s="1600">
        <v>0</v>
      </c>
      <c r="J26" s="1599"/>
      <c r="K26" s="1600">
        <v>0</v>
      </c>
      <c r="L26" s="1599"/>
      <c r="M26" s="1600">
        <v>0</v>
      </c>
      <c r="N26" s="1599"/>
      <c r="O26" s="1599">
        <f>ROUND(SUM(C26:M26),1)</f>
        <v>28330000</v>
      </c>
      <c r="P26" s="2059"/>
      <c r="Q26" s="2063">
        <v>27630000</v>
      </c>
      <c r="R26" s="1077"/>
      <c r="S26" s="1072"/>
    </row>
    <row r="27" spans="1:19" ht="15">
      <c r="A27" s="2058"/>
      <c r="B27" s="2058" t="s">
        <v>6</v>
      </c>
      <c r="C27" s="1599"/>
      <c r="D27" s="1599"/>
      <c r="E27" s="1599"/>
      <c r="F27" s="1599"/>
      <c r="G27" s="1599"/>
      <c r="H27" s="1599"/>
      <c r="I27" s="1599"/>
      <c r="J27" s="1599"/>
      <c r="K27" s="1603"/>
      <c r="L27" s="1599"/>
      <c r="M27" s="1599"/>
      <c r="N27" s="1599"/>
      <c r="O27" s="1599"/>
      <c r="P27" s="2059"/>
      <c r="Q27" s="2063"/>
      <c r="R27" s="1077"/>
      <c r="S27" s="1072"/>
    </row>
    <row r="28" spans="1:19" ht="15">
      <c r="A28" s="2056" t="s">
        <v>1074</v>
      </c>
      <c r="B28" s="2058" t="s">
        <v>6</v>
      </c>
      <c r="C28" s="1600">
        <v>0</v>
      </c>
      <c r="D28" s="1599"/>
      <c r="E28" s="1600">
        <v>0</v>
      </c>
      <c r="F28" s="1599"/>
      <c r="G28" s="1600">
        <v>0</v>
      </c>
      <c r="H28" s="1599"/>
      <c r="I28" s="1600">
        <v>0</v>
      </c>
      <c r="J28" s="1599"/>
      <c r="K28" s="1600">
        <v>0</v>
      </c>
      <c r="L28" s="1599"/>
      <c r="M28" s="1600">
        <v>0</v>
      </c>
      <c r="N28" s="1599"/>
      <c r="O28" s="1600">
        <f>ROUND(SUM(C28:M28),1)</f>
        <v>0</v>
      </c>
      <c r="P28" s="2059"/>
      <c r="Q28" s="2063">
        <v>0</v>
      </c>
      <c r="R28" s="1077"/>
      <c r="S28" s="1072"/>
    </row>
    <row r="29" spans="1:19" ht="15" customHeight="1">
      <c r="A29" s="2058"/>
      <c r="B29" s="2058"/>
      <c r="C29" s="1603"/>
      <c r="D29" s="1599"/>
      <c r="E29" s="1599"/>
      <c r="F29" s="1599"/>
      <c r="G29" s="1599"/>
      <c r="H29" s="1599"/>
      <c r="I29" s="1603"/>
      <c r="J29" s="1599"/>
      <c r="K29" s="1603"/>
      <c r="L29" s="1599"/>
      <c r="M29" s="1603"/>
      <c r="N29" s="1599"/>
      <c r="O29" s="1599"/>
      <c r="P29" s="2059"/>
      <c r="Q29" s="2063"/>
      <c r="R29" s="1077"/>
      <c r="S29" s="1072"/>
    </row>
    <row r="30" spans="1:19" ht="16.5" customHeight="1">
      <c r="A30" s="2056" t="s">
        <v>1075</v>
      </c>
      <c r="B30" s="2058" t="s">
        <v>6</v>
      </c>
      <c r="C30" s="1604">
        <v>19036600</v>
      </c>
      <c r="D30" s="1599"/>
      <c r="E30" s="1605">
        <v>0</v>
      </c>
      <c r="F30" s="1599"/>
      <c r="G30" s="1605">
        <v>0</v>
      </c>
      <c r="H30" s="1599"/>
      <c r="I30" s="1600">
        <v>0</v>
      </c>
      <c r="J30" s="1599"/>
      <c r="K30" s="1606">
        <v>0</v>
      </c>
      <c r="L30" s="1599"/>
      <c r="M30" s="1600">
        <v>0</v>
      </c>
      <c r="N30" s="1599"/>
      <c r="O30" s="1599">
        <f>ROUND(SUM(C30:M30),1)</f>
        <v>19036600</v>
      </c>
      <c r="P30" s="2059"/>
      <c r="Q30" s="2063">
        <v>19476500</v>
      </c>
    </row>
    <row r="31" spans="1:19" ht="30.6" customHeight="1" thickBot="1">
      <c r="A31" s="1069" t="s">
        <v>1076</v>
      </c>
      <c r="B31" s="1078" t="s">
        <v>6</v>
      </c>
      <c r="C31" s="1079">
        <f>ROUND(SUM(C14:C30),1)</f>
        <v>70036600</v>
      </c>
      <c r="D31" s="1080" t="s">
        <v>6</v>
      </c>
      <c r="E31" s="1079">
        <f>ROUND(SUM(E14:E30),1)</f>
        <v>0</v>
      </c>
      <c r="F31" s="1080" t="s">
        <v>6</v>
      </c>
      <c r="G31" s="1079">
        <f>ROUND(SUM(G14:G30),1)</f>
        <v>237463250</v>
      </c>
      <c r="H31" s="1080" t="s">
        <v>6</v>
      </c>
      <c r="I31" s="1079">
        <f>ROUND(SUM(I14:I30),1)</f>
        <v>9201968000</v>
      </c>
      <c r="J31" s="1080" t="s">
        <v>6</v>
      </c>
      <c r="K31" s="1079">
        <f>ROUND(SUM(K14:K30),1)</f>
        <v>1375000000</v>
      </c>
      <c r="L31" s="1080" t="s">
        <v>6</v>
      </c>
      <c r="M31" s="1079">
        <f>ROUND(SUM(M14:M30),1)</f>
        <v>463659914</v>
      </c>
      <c r="N31" s="1081" t="s">
        <v>6</v>
      </c>
      <c r="O31" s="1079">
        <f>ROUND(SUM(O14:O30),1)</f>
        <v>11348127764</v>
      </c>
      <c r="P31" s="1081" t="s">
        <v>6</v>
      </c>
      <c r="Q31" s="1079">
        <f>ROUND(SUM(Q14:Q30),1)</f>
        <v>12241232729</v>
      </c>
      <c r="R31" s="1084"/>
      <c r="S31" s="1085"/>
    </row>
    <row r="32" spans="1:19" ht="13.8" thickTop="1">
      <c r="R32" s="1077"/>
    </row>
    <row r="33" spans="1:18" ht="15">
      <c r="A33" s="2019" t="s">
        <v>1077</v>
      </c>
      <c r="B33" s="1064" t="s">
        <v>6</v>
      </c>
      <c r="C33" s="1082"/>
      <c r="D33" s="1082"/>
      <c r="E33" s="1082"/>
      <c r="F33" s="1082"/>
      <c r="G33" s="1082"/>
      <c r="H33" s="1082"/>
      <c r="I33" s="1082"/>
      <c r="J33" s="1083"/>
      <c r="K33" s="1083"/>
      <c r="L33" s="1083"/>
      <c r="M33" s="1083"/>
      <c r="N33" s="1082"/>
      <c r="O33" s="1082"/>
      <c r="P33" s="1084"/>
      <c r="Q33" s="1084"/>
      <c r="R33" s="1077"/>
    </row>
    <row r="34" spans="1:18">
      <c r="A34" s="1065"/>
      <c r="B34" s="1065"/>
      <c r="C34" s="1077"/>
      <c r="D34" s="1077"/>
      <c r="E34" s="1077"/>
      <c r="F34" s="1077"/>
      <c r="G34" s="1077"/>
      <c r="H34" s="1077"/>
      <c r="I34" s="1077"/>
      <c r="J34" s="1065"/>
      <c r="K34" s="1065"/>
      <c r="L34" s="1065"/>
      <c r="M34" s="1065"/>
      <c r="N34" s="1077"/>
      <c r="O34" s="1077"/>
      <c r="P34" s="1077"/>
      <c r="Q34" s="1077"/>
      <c r="R34" s="1077"/>
    </row>
    <row r="35" spans="1:18">
      <c r="A35" s="2020"/>
      <c r="C35" s="1077"/>
      <c r="D35" s="1077"/>
      <c r="E35" s="1077"/>
      <c r="F35" s="1077"/>
      <c r="G35" s="1077"/>
      <c r="H35" s="1077"/>
      <c r="I35" s="1077"/>
      <c r="N35" s="1077"/>
      <c r="O35" s="1077"/>
      <c r="P35" s="1077"/>
      <c r="Q35" s="1077"/>
      <c r="R35" s="1077"/>
    </row>
    <row r="36" spans="1:18">
      <c r="C36" s="1077"/>
      <c r="D36" s="1077"/>
      <c r="E36" s="1077"/>
      <c r="F36" s="1077"/>
      <c r="G36" s="1077"/>
      <c r="H36" s="1077"/>
      <c r="I36" s="1077"/>
      <c r="N36" s="1077"/>
      <c r="O36" s="1077"/>
      <c r="P36" s="1077"/>
      <c r="Q36" s="1077"/>
      <c r="R36" s="1077"/>
    </row>
    <row r="37" spans="1:18">
      <c r="C37" s="1077"/>
      <c r="D37" s="1077"/>
      <c r="E37" s="1077"/>
      <c r="F37" s="1077"/>
      <c r="G37" s="1077"/>
      <c r="H37" s="1077"/>
      <c r="I37" s="1077"/>
      <c r="N37" s="1077"/>
      <c r="O37" s="1077"/>
      <c r="P37" s="1077"/>
      <c r="Q37" s="1077"/>
      <c r="R37" s="1077"/>
    </row>
    <row r="38" spans="1:18">
      <c r="C38" s="1077"/>
      <c r="D38" s="1077"/>
      <c r="E38" s="1077"/>
      <c r="F38" s="1077"/>
      <c r="G38" s="1077"/>
      <c r="H38" s="1077"/>
      <c r="I38" s="1077"/>
      <c r="N38" s="1077"/>
      <c r="O38" s="1077"/>
      <c r="P38" s="1077"/>
      <c r="Q38" s="1077"/>
      <c r="R38" s="1077"/>
    </row>
    <row r="39" spans="1:18">
      <c r="C39" s="1077"/>
      <c r="D39" s="1077"/>
      <c r="E39" s="1077"/>
      <c r="F39" s="1077"/>
      <c r="G39" s="1077"/>
      <c r="H39" s="1077"/>
      <c r="I39" s="1077"/>
      <c r="N39" s="1077"/>
      <c r="O39" s="1077"/>
      <c r="P39" s="1077"/>
      <c r="Q39" s="1077"/>
      <c r="R39" s="1077"/>
    </row>
    <row r="40" spans="1:18">
      <c r="C40" s="1077"/>
      <c r="D40" s="1077"/>
      <c r="E40" s="1077"/>
      <c r="F40" s="1077"/>
      <c r="G40" s="1077"/>
      <c r="H40" s="1077"/>
      <c r="I40" s="1077"/>
      <c r="N40" s="1077"/>
      <c r="O40" s="1077"/>
      <c r="P40" s="1077"/>
      <c r="Q40" s="1077"/>
      <c r="R40" s="1077"/>
    </row>
    <row r="41" spans="1:18">
      <c r="C41" s="1077"/>
      <c r="D41" s="1077"/>
      <c r="E41" s="1077"/>
      <c r="F41" s="1077"/>
      <c r="G41" s="1077"/>
      <c r="H41" s="1077"/>
      <c r="I41" s="1077"/>
      <c r="N41" s="1077"/>
      <c r="O41" s="1077"/>
      <c r="P41" s="1077"/>
      <c r="Q41" s="1077"/>
      <c r="R41" s="1077"/>
    </row>
    <row r="42" spans="1:18">
      <c r="C42" s="1077"/>
      <c r="D42" s="1077"/>
      <c r="E42" s="1077"/>
      <c r="F42" s="1077"/>
      <c r="G42" s="1077"/>
      <c r="H42" s="1077"/>
      <c r="I42" s="1077"/>
      <c r="N42" s="1077"/>
      <c r="O42" s="1077"/>
      <c r="P42" s="1077"/>
      <c r="Q42" s="1077"/>
      <c r="R42" s="1077"/>
    </row>
    <row r="43" spans="1:18">
      <c r="C43" s="1077"/>
      <c r="D43" s="1077"/>
      <c r="E43" s="1077"/>
      <c r="F43" s="1077"/>
      <c r="G43" s="1077"/>
      <c r="H43" s="1077"/>
      <c r="I43" s="1077"/>
      <c r="N43" s="1077"/>
      <c r="O43" s="1077"/>
      <c r="P43" s="1077"/>
      <c r="Q43" s="1077"/>
      <c r="R43" s="1077"/>
    </row>
    <row r="44" spans="1:18">
      <c r="C44" s="1077"/>
      <c r="D44" s="1077"/>
      <c r="E44" s="1077"/>
      <c r="F44" s="1077"/>
      <c r="G44" s="1077"/>
      <c r="H44" s="1077"/>
      <c r="I44" s="1077"/>
      <c r="N44" s="1077"/>
      <c r="O44" s="1077"/>
      <c r="P44" s="1077"/>
      <c r="Q44" s="1077"/>
      <c r="R44" s="1077"/>
    </row>
    <row r="45" spans="1:18">
      <c r="C45" s="1077"/>
      <c r="D45" s="1077"/>
      <c r="E45" s="1077"/>
      <c r="F45" s="1077"/>
      <c r="G45" s="1077"/>
      <c r="H45" s="1077"/>
      <c r="I45" s="1077"/>
      <c r="N45" s="1077"/>
      <c r="O45" s="1077"/>
      <c r="P45" s="1077"/>
      <c r="Q45" s="1077"/>
      <c r="R45" s="1077"/>
    </row>
    <row r="46" spans="1:18">
      <c r="C46" s="1077"/>
      <c r="D46" s="1077"/>
      <c r="E46" s="1077"/>
      <c r="F46" s="1077"/>
      <c r="G46" s="1077"/>
      <c r="H46" s="1077"/>
      <c r="I46" s="1077"/>
      <c r="N46" s="1077"/>
      <c r="O46" s="1077"/>
      <c r="P46" s="1077"/>
      <c r="Q46" s="1077"/>
      <c r="R46" s="1077"/>
    </row>
    <row r="47" spans="1:18">
      <c r="C47" s="1077"/>
      <c r="D47" s="1077"/>
      <c r="E47" s="1077"/>
      <c r="F47" s="1077"/>
      <c r="G47" s="1077"/>
      <c r="H47" s="1077"/>
      <c r="I47" s="1077"/>
      <c r="N47" s="1077"/>
      <c r="O47" s="1077"/>
      <c r="P47" s="1077"/>
      <c r="Q47" s="1077"/>
      <c r="R47" s="1077"/>
    </row>
    <row r="48" spans="1:18">
      <c r="C48" s="1077"/>
      <c r="D48" s="1077"/>
      <c r="E48" s="1077"/>
      <c r="F48" s="1077"/>
      <c r="G48" s="1077"/>
      <c r="H48" s="1077"/>
      <c r="I48" s="1077"/>
      <c r="N48" s="1077"/>
      <c r="O48" s="1077"/>
      <c r="P48" s="1077"/>
      <c r="Q48" s="1077"/>
      <c r="R48" s="1077"/>
    </row>
    <row r="49" spans="3:18">
      <c r="C49" s="1077"/>
      <c r="D49" s="1077"/>
      <c r="E49" s="1077"/>
      <c r="F49" s="1077"/>
      <c r="G49" s="1077"/>
      <c r="H49" s="1077"/>
      <c r="I49" s="1077"/>
      <c r="N49" s="1077"/>
      <c r="O49" s="1077"/>
      <c r="P49" s="1077"/>
      <c r="Q49" s="1077"/>
      <c r="R49" s="1077"/>
    </row>
    <row r="50" spans="3:18">
      <c r="C50" s="1077"/>
      <c r="D50" s="1077"/>
      <c r="E50" s="1077"/>
      <c r="F50" s="1077"/>
      <c r="G50" s="1077"/>
      <c r="H50" s="1077"/>
      <c r="I50" s="1077"/>
      <c r="N50" s="1077"/>
      <c r="O50" s="1077"/>
      <c r="P50" s="1077"/>
      <c r="Q50" s="1077"/>
      <c r="R50" s="1077"/>
    </row>
    <row r="51" spans="3:18">
      <c r="C51" s="1077"/>
      <c r="D51" s="1077"/>
      <c r="E51" s="1077"/>
      <c r="F51" s="1077"/>
      <c r="G51" s="1077"/>
      <c r="H51" s="1077"/>
      <c r="I51" s="1077"/>
      <c r="N51" s="1077"/>
      <c r="O51" s="1077"/>
      <c r="P51" s="1077"/>
      <c r="Q51" s="1077"/>
      <c r="R51" s="1077"/>
    </row>
  </sheetData>
  <pageMargins left="0.5" right="0.5" top="1" bottom="0.25" header="0.5" footer="0.25"/>
  <pageSetup scale="59" firstPageNumber="118" orientation="landscape" useFirstPageNumber="1" r:id="rId1"/>
  <headerFooter scaleWithDoc="0">
    <oddFooter>&amp;R&amp;9&amp;P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Z77"/>
  <sheetViews>
    <sheetView showGridLines="0" showOutlineSymbols="0" zoomScale="75" zoomScaleNormal="87" workbookViewId="0"/>
  </sheetViews>
  <sheetFormatPr defaultColWidth="9.6328125" defaultRowHeight="13.2" outlineLevelRow="1"/>
  <cols>
    <col min="1" max="1" width="2.90625" style="4" bestFit="1" customWidth="1"/>
    <col min="2" max="2" width="33.08984375" style="4" customWidth="1"/>
    <col min="3" max="3" width="2" style="4" customWidth="1"/>
    <col min="4" max="4" width="2.1796875" style="4" customWidth="1"/>
    <col min="5" max="5" width="16.6328125" style="4" customWidth="1"/>
    <col min="6" max="6" width="16.90625" style="63" customWidth="1"/>
    <col min="7" max="7" width="16.81640625" style="4" customWidth="1"/>
    <col min="8" max="9" width="16.90625" style="4" customWidth="1"/>
    <col min="10" max="10" width="17.54296875" style="4" customWidth="1"/>
    <col min="11" max="11" width="16.81640625" style="4" customWidth="1"/>
    <col min="12" max="12" width="17" style="4" customWidth="1"/>
    <col min="13" max="13" width="17.6328125" style="4" customWidth="1"/>
    <col min="14" max="14" width="16.90625" style="4" customWidth="1"/>
    <col min="15" max="16384" width="9.6328125" style="4"/>
  </cols>
  <sheetData>
    <row r="1" spans="1:234" ht="15" customHeight="1">
      <c r="A1" s="1472" t="s">
        <v>1343</v>
      </c>
    </row>
    <row r="3" spans="1:234" ht="19.5" customHeight="1">
      <c r="A3" s="1" t="s">
        <v>0</v>
      </c>
      <c r="C3" s="3"/>
      <c r="D3" s="2395"/>
      <c r="E3" s="2395"/>
      <c r="F3" s="2395"/>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21" outlineLevel="1">
      <c r="A4" s="5" t="s">
        <v>1078</v>
      </c>
      <c r="C4" s="3"/>
      <c r="D4" s="3"/>
      <c r="G4" s="1465"/>
      <c r="K4" s="1087"/>
      <c r="M4" s="1087"/>
      <c r="N4" s="1087" t="s">
        <v>1056</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ollapsed="1">
      <c r="A5" s="5" t="s">
        <v>2446</v>
      </c>
      <c r="C5" s="3"/>
      <c r="D5" s="3"/>
      <c r="E5" s="1086"/>
      <c r="F5" s="1086"/>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1086"/>
      <c r="F6" s="1086"/>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1086"/>
      <c r="F7" s="1086"/>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1086"/>
      <c r="F8" s="1086"/>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1086"/>
      <c r="F9" s="1086"/>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 customHeight="1">
      <c r="B10" s="3"/>
      <c r="C10" s="3"/>
      <c r="D10" s="3"/>
      <c r="E10" s="1086"/>
      <c r="F10" s="1086"/>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396" t="s">
        <v>1080</v>
      </c>
      <c r="B11" s="2396"/>
      <c r="C11" s="922"/>
      <c r="E11" s="1466" t="s">
        <v>91</v>
      </c>
      <c r="F11" s="1466" t="s">
        <v>92</v>
      </c>
      <c r="G11" s="1466" t="s">
        <v>93</v>
      </c>
      <c r="H11" s="1466" t="s">
        <v>94</v>
      </c>
      <c r="I11" s="1466" t="s">
        <v>95</v>
      </c>
      <c r="J11" s="1466" t="s">
        <v>10</v>
      </c>
      <c r="K11" s="1466" t="s">
        <v>9</v>
      </c>
      <c r="L11" s="1466" t="s">
        <v>1811</v>
      </c>
      <c r="M11" s="1466" t="s">
        <v>2343</v>
      </c>
      <c r="N11" s="1466" t="s">
        <v>2440</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 customHeight="1">
      <c r="A12" s="931"/>
      <c r="C12" s="923"/>
      <c r="E12" s="923"/>
      <c r="F12" s="923"/>
      <c r="G12" s="923"/>
      <c r="H12" s="923"/>
      <c r="I12" s="923"/>
      <c r="J12" s="923"/>
      <c r="K12" s="923"/>
      <c r="L12" s="92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 customHeight="1">
      <c r="A13" s="931" t="s">
        <v>2217</v>
      </c>
      <c r="C13" s="931"/>
      <c r="D13" s="1089" t="s">
        <v>6</v>
      </c>
      <c r="E13" s="1090">
        <v>293656352.61000001</v>
      </c>
      <c r="F13" s="1090">
        <v>284165299.29000002</v>
      </c>
      <c r="G13" s="1090">
        <v>376887975.94999999</v>
      </c>
      <c r="H13" s="1090">
        <v>413840422.81</v>
      </c>
      <c r="I13" s="1090">
        <v>455159430.75999999</v>
      </c>
      <c r="J13" s="1090">
        <v>419499664.89999998</v>
      </c>
      <c r="K13" s="1091">
        <v>442503062.89999998</v>
      </c>
      <c r="L13" s="1091">
        <v>323140719.98000002</v>
      </c>
      <c r="M13" s="1091">
        <v>345240384.01999998</v>
      </c>
      <c r="N13" s="1091">
        <f>'SCH 32'!M41</f>
        <v>298260936.33999997</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 customHeight="1">
      <c r="A14" s="923" t="s">
        <v>1852</v>
      </c>
      <c r="C14" s="923"/>
      <c r="D14" s="1093" t="s">
        <v>6</v>
      </c>
      <c r="E14" s="1092">
        <v>465234183.39999998</v>
      </c>
      <c r="F14" s="1092">
        <v>410549604.43000001</v>
      </c>
      <c r="G14" s="1092">
        <v>318346351.89999998</v>
      </c>
      <c r="H14" s="1092">
        <v>344096270.50999993</v>
      </c>
      <c r="I14" s="1092">
        <v>341941278.04000002</v>
      </c>
      <c r="J14" s="1092">
        <v>322956954.98000002</v>
      </c>
      <c r="K14" s="1092">
        <v>643460447.10000002</v>
      </c>
      <c r="L14" s="1092">
        <v>718739098.23000002</v>
      </c>
      <c r="M14" s="1092">
        <v>1258139231.72</v>
      </c>
      <c r="N14" s="1092">
        <f>'SCH 32'!M57</f>
        <v>979612229.29999995</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 customHeight="1">
      <c r="A15" s="923" t="s">
        <v>1853</v>
      </c>
      <c r="C15" s="923"/>
      <c r="D15" s="1093" t="s">
        <v>6</v>
      </c>
      <c r="E15" s="1092">
        <v>348870.45</v>
      </c>
      <c r="F15" s="1092">
        <v>351073.55</v>
      </c>
      <c r="G15" s="1092">
        <v>0</v>
      </c>
      <c r="H15" s="1094">
        <v>0</v>
      </c>
      <c r="I15" s="1094">
        <v>0</v>
      </c>
      <c r="J15" s="1094">
        <v>0</v>
      </c>
      <c r="K15" s="1094">
        <v>0</v>
      </c>
      <c r="L15" s="1094">
        <v>0</v>
      </c>
      <c r="M15" s="1094">
        <v>0</v>
      </c>
      <c r="N15" s="1094">
        <f>'SCH 32'!M126</f>
        <v>72549.27</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923" t="s">
        <v>1854</v>
      </c>
      <c r="C16" s="923"/>
      <c r="D16" s="1095" t="s">
        <v>6</v>
      </c>
      <c r="E16" s="1088">
        <v>58676950.689999998</v>
      </c>
      <c r="F16" s="1092">
        <v>53137540.490000002</v>
      </c>
      <c r="G16" s="1092">
        <v>55749465.270000003</v>
      </c>
      <c r="H16" s="1092">
        <v>41593035.560000002</v>
      </c>
      <c r="I16" s="1092">
        <v>37435452.57</v>
      </c>
      <c r="J16" s="1092">
        <v>79098819.939999998</v>
      </c>
      <c r="K16" s="1092">
        <v>122773157.23999999</v>
      </c>
      <c r="L16" s="1092">
        <v>233654939.37</v>
      </c>
      <c r="M16" s="1092">
        <v>179316239.49000001</v>
      </c>
      <c r="N16" s="1092">
        <f>'SCH 32'!M170</f>
        <v>234500082.36000001</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 customHeight="1">
      <c r="A17" s="945" t="s">
        <v>1855</v>
      </c>
      <c r="C17" s="923"/>
      <c r="D17" s="1093" t="s">
        <v>6</v>
      </c>
      <c r="E17" s="1097">
        <v>712702520</v>
      </c>
      <c r="F17" s="1098">
        <v>808073754.42999995</v>
      </c>
      <c r="G17" s="1098">
        <v>734593737.91999996</v>
      </c>
      <c r="H17" s="1098">
        <v>856641092.45999992</v>
      </c>
      <c r="I17" s="1098">
        <v>930502988.49000001</v>
      </c>
      <c r="J17" s="1098">
        <v>972368348.38</v>
      </c>
      <c r="K17" s="1096">
        <v>1034847615.92</v>
      </c>
      <c r="L17" s="1096">
        <v>1029229405.6</v>
      </c>
      <c r="M17" s="1096">
        <v>966447979.03999996</v>
      </c>
      <c r="N17" s="1096">
        <f>'SCH 32'!M118</f>
        <v>1246132185.5999999</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2.75" customHeight="1">
      <c r="A18" s="923"/>
      <c r="C18" s="92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21" customHeight="1">
      <c r="A19" s="2"/>
      <c r="C19" s="2"/>
      <c r="D19" s="1099"/>
      <c r="E19" s="1468">
        <f t="shared" ref="E19:N19" si="0">ROUND(SUM(E13:E17),2)</f>
        <v>1530618877.1500001</v>
      </c>
      <c r="F19" s="1468">
        <f t="shared" si="0"/>
        <v>1556277272.1900001</v>
      </c>
      <c r="G19" s="1468">
        <f t="shared" si="0"/>
        <v>1485577531.04</v>
      </c>
      <c r="H19" s="1468">
        <f t="shared" si="0"/>
        <v>1656170821.3399999</v>
      </c>
      <c r="I19" s="1468">
        <f t="shared" si="0"/>
        <v>1765039149.8599999</v>
      </c>
      <c r="J19" s="1468">
        <f t="shared" si="0"/>
        <v>1793923788.2</v>
      </c>
      <c r="K19" s="1468">
        <f t="shared" si="0"/>
        <v>2243584283.1599998</v>
      </c>
      <c r="L19" s="1468">
        <f t="shared" si="0"/>
        <v>2304764163.1799998</v>
      </c>
      <c r="M19" s="1468">
        <f t="shared" si="0"/>
        <v>2749143834.27</v>
      </c>
      <c r="N19" s="1468">
        <f t="shared" si="0"/>
        <v>2758577982.8699999</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14.1" customHeight="1">
      <c r="A20" s="923"/>
      <c r="C20" s="923"/>
      <c r="E20" s="3"/>
      <c r="F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 customHeight="1">
      <c r="A21" s="923"/>
      <c r="C21" s="923"/>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 customHeight="1">
      <c r="A22" s="922" t="s">
        <v>1085</v>
      </c>
      <c r="C22" s="923"/>
      <c r="D22" s="1100"/>
      <c r="E22" s="1467">
        <v>0.10050000000000001</v>
      </c>
      <c r="F22" s="1467">
        <v>1.6799999999999999E-2</v>
      </c>
      <c r="G22" s="1467">
        <v>-4.5400000000000003E-2</v>
      </c>
      <c r="H22" s="1467">
        <v>0.1148</v>
      </c>
      <c r="I22" s="1467">
        <v>6.5699999999999995E-2</v>
      </c>
      <c r="J22" s="1467">
        <v>1.6400000000000001E-2</v>
      </c>
      <c r="K22" s="1467">
        <f t="shared" ref="K22" si="1">ROUND(SUM((+K19-J19)/J19),4)</f>
        <v>0.25069999999999998</v>
      </c>
      <c r="L22" s="1467">
        <f>ROUND(SUM((+L19-K19)/K19),4)</f>
        <v>2.7300000000000001E-2</v>
      </c>
      <c r="M22" s="1467">
        <f>ROUND(SUM((+M19-L19)/L19),4)</f>
        <v>0.1928</v>
      </c>
      <c r="N22" s="1467">
        <f>ROUND(SUM((+N19-M19)/M19),4)</f>
        <v>3.3999999999999998E-3</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 customHeight="1">
      <c r="A23" s="923"/>
      <c r="C23" s="923"/>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 customHeight="1">
      <c r="A24" s="1101" t="s">
        <v>2464</v>
      </c>
      <c r="C24" s="923"/>
      <c r="D24" s="3"/>
      <c r="E24" s="1100"/>
      <c r="F24" s="1100"/>
      <c r="G24" s="1100"/>
      <c r="H24" s="1100"/>
      <c r="I24" s="3"/>
      <c r="J24" s="3"/>
      <c r="K24" s="3"/>
      <c r="L24" s="1100"/>
      <c r="M24" s="1100"/>
      <c r="N24" s="1467">
        <f>ROUND(SUM((+N19-E19)/E19),4)</f>
        <v>0.80230000000000001</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 customHeight="1">
      <c r="B25" s="3"/>
      <c r="C25" s="3"/>
      <c r="D25" s="3"/>
      <c r="E25" s="3"/>
      <c r="F25" s="1086"/>
      <c r="G25" s="207"/>
      <c r="H25" s="207"/>
      <c r="I25" s="3"/>
      <c r="J25" s="3"/>
      <c r="L25" s="207"/>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c r="B26" s="153"/>
      <c r="C26" s="11"/>
      <c r="D26" s="3"/>
      <c r="E26" s="3"/>
      <c r="F26" s="1086"/>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c r="B27" s="153"/>
      <c r="C27" s="11"/>
      <c r="D27" s="3"/>
      <c r="E27" s="3"/>
      <c r="F27" s="1086"/>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c r="B28" s="153"/>
      <c r="C28" s="11"/>
      <c r="D28" s="3"/>
      <c r="E28" s="3"/>
      <c r="F28" s="1086"/>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c r="B29" s="153"/>
      <c r="C29" s="11"/>
      <c r="D29" s="3"/>
      <c r="E29" s="3"/>
      <c r="F29" s="1086"/>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8" customHeight="1">
      <c r="D30" s="3"/>
      <c r="E30" s="3"/>
      <c r="F30" s="1086"/>
      <c r="G30" s="3"/>
      <c r="H30" s="255"/>
      <c r="I30" s="3"/>
      <c r="J30" s="3"/>
      <c r="K30" s="255"/>
      <c r="L30" s="255"/>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1086"/>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1086"/>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1086"/>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1086"/>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1086"/>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1086"/>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1086"/>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1086"/>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1086"/>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1086"/>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1086"/>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1086"/>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1086"/>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1086"/>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1086"/>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1086"/>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1086"/>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1086"/>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1086"/>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1086"/>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1086"/>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c r="D52" s="3"/>
      <c r="E52" s="3"/>
      <c r="F52" s="1086"/>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1086"/>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1086"/>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1086"/>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1086"/>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1086"/>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1086"/>
      <c r="G58" s="3"/>
      <c r="H58" s="3"/>
      <c r="I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J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ht="15">
      <c r="B60" s="820"/>
      <c r="D60" s="3"/>
      <c r="E60" s="3"/>
      <c r="F60" s="1086"/>
      <c r="G60" s="3"/>
      <c r="H60" s="3"/>
      <c r="I60" s="3"/>
      <c r="J60" s="1102"/>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81.75" customHeight="1">
      <c r="A61" s="1103" t="s">
        <v>270</v>
      </c>
      <c r="B61" s="2397" t="s">
        <v>2460</v>
      </c>
      <c r="C61" s="2331"/>
      <c r="D61" s="2331"/>
      <c r="E61" s="2331"/>
      <c r="F61" s="2331"/>
      <c r="G61" s="2331"/>
      <c r="H61" s="2331"/>
      <c r="I61" s="2331"/>
      <c r="J61" s="2331"/>
      <c r="K61" s="2331"/>
      <c r="L61" s="2331"/>
      <c r="M61" s="2331"/>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15">
      <c r="B62" s="820"/>
      <c r="C62" s="3"/>
      <c r="D62" s="3"/>
      <c r="E62" s="3"/>
      <c r="F62" s="1086"/>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
      <c r="B63" s="820"/>
      <c r="C63" s="3"/>
      <c r="D63" s="3"/>
      <c r="E63" s="3"/>
      <c r="F63" s="1086"/>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
      <c r="B64" s="820"/>
      <c r="C64" s="3"/>
      <c r="D64" s="3"/>
      <c r="E64" s="3"/>
      <c r="F64" s="1086"/>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
      <c r="B65" s="820"/>
      <c r="C65" s="3"/>
      <c r="D65" s="3"/>
      <c r="E65" s="3"/>
      <c r="F65" s="1086"/>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
      <c r="B66" s="820"/>
      <c r="C66" s="3"/>
      <c r="D66" s="3"/>
      <c r="E66" s="3"/>
      <c r="F66" s="1086"/>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
      <c r="B67" s="820"/>
      <c r="C67" s="3"/>
      <c r="D67" s="3"/>
      <c r="E67" s="3"/>
      <c r="F67" s="1086"/>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
      <c r="B68" s="820"/>
      <c r="C68" s="3"/>
      <c r="D68" s="3"/>
      <c r="E68" s="3"/>
      <c r="F68" s="1086"/>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c r="B69" s="3"/>
      <c r="C69" s="3"/>
      <c r="D69" s="3"/>
      <c r="E69" s="3"/>
      <c r="F69" s="1086"/>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1086"/>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1086"/>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1086"/>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1086"/>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1086"/>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1086"/>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1086"/>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1086"/>
      <c r="G77" s="3"/>
      <c r="H77" s="3"/>
      <c r="I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sheetData>
  <mergeCells count="3">
    <mergeCell ref="D3:F3"/>
    <mergeCell ref="A11:B11"/>
    <mergeCell ref="B61:M61"/>
  </mergeCells>
  <printOptions horizontalCentered="1"/>
  <pageMargins left="0.5" right="0.5" top="1" bottom="0.25" header="0" footer="0.25"/>
  <pageSetup scale="51" orientation="landscape" r:id="rId1"/>
  <headerFooter scaleWithDoc="0">
    <oddFooter>&amp;R&amp;8 119</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T310"/>
  <sheetViews>
    <sheetView showGridLines="0" showOutlineSymbols="0" zoomScale="80" zoomScaleNormal="70" zoomScaleSheetLayoutView="70" workbookViewId="0"/>
  </sheetViews>
  <sheetFormatPr defaultColWidth="9.6328125" defaultRowHeight="15"/>
  <cols>
    <col min="1" max="1" width="2.81640625" style="1108" customWidth="1"/>
    <col min="2" max="2" width="9.08984375" style="1108" customWidth="1"/>
    <col min="3" max="3" width="1.6328125" style="1108" customWidth="1"/>
    <col min="4" max="4" width="74.81640625" style="1108" customWidth="1"/>
    <col min="5" max="5" width="0.90625" style="1108" customWidth="1"/>
    <col min="6" max="6" width="19.08984375" style="1108" customWidth="1"/>
    <col min="7" max="7" width="3" style="1108" customWidth="1"/>
    <col min="8" max="8" width="2.453125" style="1108" customWidth="1"/>
    <col min="9" max="9" width="9.1796875" style="1108" bestFit="1" customWidth="1"/>
    <col min="10" max="10" width="1.6328125" style="1108" customWidth="1"/>
    <col min="11" max="11" width="56.81640625" style="1108" customWidth="1"/>
    <col min="12" max="12" width="1.36328125" style="1108" customWidth="1"/>
    <col min="13" max="13" width="21.36328125" style="1108" customWidth="1"/>
    <col min="14" max="15" width="9.6328125" style="1108" customWidth="1"/>
    <col min="16" max="16" width="16" style="1108" customWidth="1"/>
    <col min="17" max="16384" width="9.6328125" style="1108"/>
  </cols>
  <sheetData>
    <row r="1" spans="1:13">
      <c r="A1" s="1472" t="s">
        <v>1343</v>
      </c>
    </row>
    <row r="3" spans="1:13" ht="17.399999999999999">
      <c r="A3" s="1104" t="s">
        <v>0</v>
      </c>
      <c r="B3" s="1105"/>
      <c r="C3" s="1105"/>
      <c r="D3" s="1105"/>
      <c r="E3" s="1105"/>
      <c r="F3" s="1106"/>
      <c r="G3" s="1105"/>
      <c r="H3" s="1104"/>
      <c r="I3" s="1105"/>
      <c r="J3" s="1105"/>
      <c r="K3" s="1105"/>
      <c r="L3" s="1105"/>
      <c r="M3" s="1107" t="s">
        <v>1079</v>
      </c>
    </row>
    <row r="4" spans="1:13" ht="22.8">
      <c r="A4" s="1109" t="s">
        <v>1078</v>
      </c>
      <c r="B4" s="1105"/>
      <c r="C4" s="1105"/>
      <c r="D4" s="1105"/>
      <c r="E4" s="1105"/>
      <c r="F4" s="1110"/>
      <c r="G4" s="1110"/>
      <c r="H4" s="1110"/>
      <c r="I4" s="1110"/>
      <c r="J4" s="1110"/>
      <c r="K4" s="1110"/>
      <c r="L4" s="1110"/>
      <c r="M4" s="1107"/>
    </row>
    <row r="5" spans="1:13" ht="17.399999999999999">
      <c r="A5" s="1109" t="s">
        <v>2452</v>
      </c>
      <c r="B5" s="1105"/>
      <c r="C5" s="1105"/>
      <c r="D5" s="1105"/>
      <c r="E5" s="1105"/>
      <c r="F5" s="1106"/>
      <c r="G5" s="1105"/>
      <c r="H5" s="1109"/>
      <c r="I5" s="1105"/>
      <c r="J5" s="1105"/>
      <c r="K5" s="1105"/>
      <c r="L5" s="1105"/>
      <c r="M5" s="1105"/>
    </row>
    <row r="6" spans="1:13" ht="12.75" customHeight="1">
      <c r="A6" s="1111"/>
      <c r="F6" s="1111"/>
      <c r="M6" s="1111"/>
    </row>
    <row r="7" spans="1:13" ht="15.6">
      <c r="B7" s="1112"/>
      <c r="D7" s="1562"/>
      <c r="F7" s="1113" t="s">
        <v>1087</v>
      </c>
      <c r="M7" s="1113" t="s">
        <v>1087</v>
      </c>
    </row>
    <row r="8" spans="1:13" ht="15.6">
      <c r="B8" s="1114" t="s">
        <v>1088</v>
      </c>
      <c r="D8" s="1114" t="s">
        <v>1089</v>
      </c>
      <c r="E8" s="1114"/>
      <c r="F8" s="1115" t="s">
        <v>1090</v>
      </c>
      <c r="I8" s="1114" t="s">
        <v>1088</v>
      </c>
      <c r="K8" s="1114" t="s">
        <v>1089</v>
      </c>
      <c r="L8" s="1114"/>
      <c r="M8" s="1115" t="s">
        <v>1090</v>
      </c>
    </row>
    <row r="9" spans="1:13">
      <c r="A9" s="1108" t="s">
        <v>6</v>
      </c>
      <c r="B9" s="1108" t="s">
        <v>6</v>
      </c>
      <c r="D9" s="1108" t="s">
        <v>6</v>
      </c>
      <c r="F9" s="1108" t="s">
        <v>6</v>
      </c>
      <c r="H9" s="1108" t="s">
        <v>6</v>
      </c>
      <c r="I9" s="1108" t="s">
        <v>6</v>
      </c>
      <c r="K9" s="1108" t="s">
        <v>6</v>
      </c>
      <c r="M9" s="1108" t="s">
        <v>6</v>
      </c>
    </row>
    <row r="10" spans="1:13" ht="15.6">
      <c r="A10" s="1116"/>
      <c r="B10" s="1116"/>
      <c r="D10" s="1117" t="s">
        <v>1081</v>
      </c>
      <c r="E10" s="1117"/>
      <c r="H10" s="1116"/>
      <c r="I10" s="1116"/>
      <c r="K10" s="1118" t="s">
        <v>1091</v>
      </c>
      <c r="L10" s="1118"/>
      <c r="M10" s="1119"/>
    </row>
    <row r="11" spans="1:13">
      <c r="A11" s="1116"/>
      <c r="B11" s="819">
        <v>20452</v>
      </c>
      <c r="D11" s="1562" t="s">
        <v>1856</v>
      </c>
      <c r="E11" s="849" t="s">
        <v>6</v>
      </c>
      <c r="F11" s="1121">
        <v>0</v>
      </c>
      <c r="I11" s="1120">
        <v>22039</v>
      </c>
      <c r="K11" s="1562" t="s">
        <v>1916</v>
      </c>
      <c r="L11" s="849" t="s">
        <v>6</v>
      </c>
      <c r="M11" s="557">
        <v>952355.07</v>
      </c>
    </row>
    <row r="12" spans="1:13">
      <c r="A12" s="1122"/>
      <c r="B12" s="819">
        <v>20501</v>
      </c>
      <c r="D12" s="1562" t="s">
        <v>1857</v>
      </c>
      <c r="E12" s="849" t="s">
        <v>6</v>
      </c>
      <c r="F12" s="557">
        <v>0</v>
      </c>
      <c r="I12" s="819">
        <v>22046</v>
      </c>
      <c r="K12" s="1562" t="s">
        <v>1917</v>
      </c>
      <c r="L12" s="849" t="s">
        <v>6</v>
      </c>
      <c r="M12" s="557">
        <v>64025512.219999999</v>
      </c>
    </row>
    <row r="13" spans="1:13">
      <c r="A13" s="1116"/>
      <c r="B13" s="1120">
        <v>20810</v>
      </c>
      <c r="D13" s="1562" t="s">
        <v>1858</v>
      </c>
      <c r="E13" s="849" t="s">
        <v>6</v>
      </c>
      <c r="F13" s="557">
        <v>0</v>
      </c>
      <c r="I13" s="819">
        <v>22053</v>
      </c>
      <c r="K13" s="1562" t="s">
        <v>1918</v>
      </c>
      <c r="L13" s="849" t="s">
        <v>6</v>
      </c>
      <c r="M13" s="557">
        <v>1586525.07</v>
      </c>
    </row>
    <row r="14" spans="1:13">
      <c r="A14" s="1116"/>
      <c r="B14" s="1120">
        <v>20818</v>
      </c>
      <c r="D14" s="1562" t="s">
        <v>1859</v>
      </c>
      <c r="E14" s="849" t="s">
        <v>6</v>
      </c>
      <c r="F14" s="557">
        <v>0</v>
      </c>
      <c r="I14" s="819">
        <v>22054</v>
      </c>
      <c r="K14" s="1562" t="s">
        <v>1919</v>
      </c>
      <c r="L14" s="849" t="s">
        <v>6</v>
      </c>
      <c r="M14" s="557">
        <v>8114447.4000000004</v>
      </c>
    </row>
    <row r="15" spans="1:13">
      <c r="A15" s="1122"/>
      <c r="B15" s="1120">
        <v>20901</v>
      </c>
      <c r="D15" s="1562" t="s">
        <v>1860</v>
      </c>
      <c r="E15" s="849" t="s">
        <v>6</v>
      </c>
      <c r="F15" s="557">
        <v>0</v>
      </c>
      <c r="H15" s="1116"/>
      <c r="I15" s="819">
        <v>22055</v>
      </c>
      <c r="K15" s="1562" t="s">
        <v>1920</v>
      </c>
      <c r="L15" s="849" t="s">
        <v>6</v>
      </c>
      <c r="M15" s="557">
        <v>6976101.4299999997</v>
      </c>
    </row>
    <row r="16" spans="1:13">
      <c r="A16" s="1122"/>
      <c r="B16" s="1120">
        <v>20904</v>
      </c>
      <c r="D16" s="1562" t="s">
        <v>1861</v>
      </c>
      <c r="E16" s="849" t="s">
        <v>6</v>
      </c>
      <c r="F16" s="557">
        <v>0</v>
      </c>
      <c r="H16" s="1116"/>
      <c r="I16" s="819">
        <v>22056</v>
      </c>
      <c r="K16" s="1562" t="s">
        <v>1921</v>
      </c>
      <c r="L16" s="849" t="s">
        <v>6</v>
      </c>
      <c r="M16" s="557">
        <v>0</v>
      </c>
    </row>
    <row r="17" spans="1:13">
      <c r="A17" s="1122"/>
      <c r="B17" s="819">
        <v>21001</v>
      </c>
      <c r="D17" s="1562" t="s">
        <v>1862</v>
      </c>
      <c r="E17" s="849" t="s">
        <v>6</v>
      </c>
      <c r="F17" s="557">
        <v>0</v>
      </c>
      <c r="H17" s="1116"/>
      <c r="I17" s="1120">
        <v>22062</v>
      </c>
      <c r="K17" s="1562" t="s">
        <v>1922</v>
      </c>
      <c r="L17" s="849" t="s">
        <v>6</v>
      </c>
      <c r="M17" s="557">
        <v>0</v>
      </c>
    </row>
    <row r="18" spans="1:13">
      <c r="A18" s="1122"/>
      <c r="B18" s="1120">
        <v>21002</v>
      </c>
      <c r="D18" s="1562" t="s">
        <v>1863</v>
      </c>
      <c r="E18" s="849" t="s">
        <v>6</v>
      </c>
      <c r="F18" s="557">
        <v>3499038.58</v>
      </c>
      <c r="H18" s="1116"/>
      <c r="I18" s="1120">
        <v>22063</v>
      </c>
      <c r="K18" s="1711" t="s">
        <v>1923</v>
      </c>
      <c r="L18" s="849" t="s">
        <v>6</v>
      </c>
      <c r="M18" s="557">
        <v>2752864.59</v>
      </c>
    </row>
    <row r="19" spans="1:13">
      <c r="A19" s="1122"/>
      <c r="B19" s="819">
        <v>21061</v>
      </c>
      <c r="D19" s="1562" t="s">
        <v>1864</v>
      </c>
      <c r="E19" s="849" t="s">
        <v>6</v>
      </c>
      <c r="F19" s="557">
        <v>0</v>
      </c>
      <c r="H19" s="1123"/>
      <c r="I19" s="819">
        <v>22078</v>
      </c>
      <c r="K19" s="1712" t="s">
        <v>1924</v>
      </c>
      <c r="L19" s="849" t="s">
        <v>6</v>
      </c>
      <c r="M19" s="557">
        <v>0</v>
      </c>
    </row>
    <row r="20" spans="1:13">
      <c r="A20" s="1116"/>
      <c r="B20" s="1120">
        <v>21065</v>
      </c>
      <c r="D20" s="1562" t="s">
        <v>1865</v>
      </c>
      <c r="E20" s="849" t="s">
        <v>6</v>
      </c>
      <c r="F20" s="557">
        <v>0</v>
      </c>
      <c r="H20" s="1116"/>
      <c r="I20" s="819">
        <v>22085</v>
      </c>
      <c r="K20" s="1562" t="s">
        <v>1925</v>
      </c>
      <c r="L20" s="849" t="s">
        <v>6</v>
      </c>
      <c r="M20" s="557">
        <v>6494624.46</v>
      </c>
    </row>
    <row r="21" spans="1:13">
      <c r="A21" s="1116"/>
      <c r="B21" s="819">
        <v>21066</v>
      </c>
      <c r="D21" s="1711" t="s">
        <v>1866</v>
      </c>
      <c r="E21" s="849" t="s">
        <v>6</v>
      </c>
      <c r="F21" s="557">
        <v>4513433.53</v>
      </c>
      <c r="H21" s="1116"/>
      <c r="I21" s="819">
        <v>22087</v>
      </c>
      <c r="K21" s="1562" t="s">
        <v>1926</v>
      </c>
      <c r="L21" s="849" t="s">
        <v>6</v>
      </c>
      <c r="M21" s="557">
        <v>646762.72</v>
      </c>
    </row>
    <row r="22" spans="1:13">
      <c r="B22" s="819">
        <v>21067</v>
      </c>
      <c r="D22" s="1562" t="s">
        <v>1867</v>
      </c>
      <c r="E22" s="849" t="s">
        <v>6</v>
      </c>
      <c r="F22" s="557">
        <v>6712137.4400000004</v>
      </c>
      <c r="H22" s="1116"/>
      <c r="I22" s="1120">
        <v>22090</v>
      </c>
      <c r="K22" s="1562" t="s">
        <v>1927</v>
      </c>
      <c r="L22" s="849" t="s">
        <v>6</v>
      </c>
      <c r="M22" s="557">
        <v>4651120.2300000004</v>
      </c>
    </row>
    <row r="23" spans="1:13">
      <c r="A23" s="1123"/>
      <c r="B23" s="819">
        <v>21077</v>
      </c>
      <c r="D23" s="1562" t="s">
        <v>1868</v>
      </c>
      <c r="E23" s="849" t="s">
        <v>6</v>
      </c>
      <c r="F23" s="557">
        <v>0</v>
      </c>
      <c r="H23" s="1116"/>
      <c r="I23" s="819">
        <v>22100</v>
      </c>
      <c r="K23" s="1562" t="s">
        <v>1928</v>
      </c>
      <c r="L23" s="849" t="s">
        <v>6</v>
      </c>
      <c r="M23" s="557">
        <v>1730823.43</v>
      </c>
    </row>
    <row r="24" spans="1:13">
      <c r="A24" s="1116"/>
      <c r="B24" s="819">
        <v>21081</v>
      </c>
      <c r="D24" s="1562" t="s">
        <v>1869</v>
      </c>
      <c r="E24" s="849" t="s">
        <v>6</v>
      </c>
      <c r="F24" s="557">
        <v>33665680.799999997</v>
      </c>
      <c r="H24" s="1116"/>
      <c r="I24" s="819">
        <v>22130</v>
      </c>
      <c r="K24" s="1562" t="s">
        <v>1929</v>
      </c>
      <c r="L24" s="849" t="s">
        <v>6</v>
      </c>
      <c r="M24" s="557">
        <v>0</v>
      </c>
    </row>
    <row r="25" spans="1:13">
      <c r="A25" s="1116"/>
      <c r="B25" s="819">
        <v>21082</v>
      </c>
      <c r="D25" s="1562" t="s">
        <v>1871</v>
      </c>
      <c r="E25" s="849" t="s">
        <v>6</v>
      </c>
      <c r="F25" s="557">
        <v>17252905.739999998</v>
      </c>
      <c r="H25" s="1116"/>
      <c r="I25" s="819">
        <v>22135</v>
      </c>
      <c r="K25" s="1711" t="s">
        <v>1930</v>
      </c>
      <c r="L25" s="849" t="s">
        <v>6</v>
      </c>
      <c r="M25" s="557">
        <v>0</v>
      </c>
    </row>
    <row r="26" spans="1:13">
      <c r="A26" s="1116"/>
      <c r="B26" s="819">
        <v>21084</v>
      </c>
      <c r="D26" s="1711" t="s">
        <v>1870</v>
      </c>
      <c r="E26" s="849" t="s">
        <v>6</v>
      </c>
      <c r="F26" s="557">
        <v>0</v>
      </c>
      <c r="H26" s="1116"/>
      <c r="I26" s="819">
        <v>22144</v>
      </c>
      <c r="K26" s="1562" t="s">
        <v>1931</v>
      </c>
      <c r="L26" s="849" t="s">
        <v>6</v>
      </c>
      <c r="M26" s="557">
        <v>0</v>
      </c>
    </row>
    <row r="27" spans="1:13">
      <c r="A27" s="1116"/>
      <c r="B27" s="819">
        <v>21087</v>
      </c>
      <c r="D27" s="1712" t="s">
        <v>1872</v>
      </c>
      <c r="E27" s="849" t="s">
        <v>6</v>
      </c>
      <c r="F27" s="557">
        <v>0</v>
      </c>
      <c r="H27" s="1116"/>
      <c r="I27" s="819">
        <v>22151</v>
      </c>
      <c r="K27" s="1711" t="s">
        <v>1932</v>
      </c>
      <c r="L27" s="849" t="s">
        <v>6</v>
      </c>
      <c r="M27" s="557">
        <v>247258.1</v>
      </c>
    </row>
    <row r="28" spans="1:13">
      <c r="A28" s="1116"/>
      <c r="B28" s="819">
        <v>21201</v>
      </c>
      <c r="D28" s="1712" t="s">
        <v>1873</v>
      </c>
      <c r="E28" s="849" t="s">
        <v>6</v>
      </c>
      <c r="F28" s="557">
        <v>0</v>
      </c>
      <c r="H28" s="1116"/>
      <c r="I28" s="819">
        <v>22156</v>
      </c>
      <c r="K28" s="1711" t="s">
        <v>1933</v>
      </c>
      <c r="L28" s="849" t="s">
        <v>6</v>
      </c>
      <c r="M28" s="557">
        <v>0</v>
      </c>
    </row>
    <row r="29" spans="1:13">
      <c r="A29" s="1116"/>
      <c r="B29" s="819">
        <v>21202</v>
      </c>
      <c r="D29" s="1712" t="s">
        <v>1874</v>
      </c>
      <c r="E29" s="849" t="s">
        <v>6</v>
      </c>
      <c r="F29" s="557">
        <v>0</v>
      </c>
      <c r="H29" s="1116"/>
      <c r="I29" s="819">
        <v>22158</v>
      </c>
      <c r="K29" s="1562" t="s">
        <v>1934</v>
      </c>
      <c r="L29" s="849" t="s">
        <v>6</v>
      </c>
      <c r="M29" s="557">
        <v>457645.31</v>
      </c>
    </row>
    <row r="30" spans="1:13">
      <c r="A30" s="1116"/>
      <c r="B30" s="819">
        <v>21203</v>
      </c>
      <c r="D30" s="1712" t="s">
        <v>1875</v>
      </c>
      <c r="E30" s="849" t="s">
        <v>6</v>
      </c>
      <c r="F30" s="557">
        <v>0</v>
      </c>
      <c r="H30" s="1116"/>
      <c r="I30" s="1120">
        <v>22168</v>
      </c>
      <c r="K30" s="1562" t="s">
        <v>1935</v>
      </c>
      <c r="L30" s="849" t="s">
        <v>6</v>
      </c>
      <c r="M30" s="557">
        <v>0</v>
      </c>
    </row>
    <row r="31" spans="1:13">
      <c r="A31" s="1125"/>
      <c r="B31" s="819">
        <v>21204</v>
      </c>
      <c r="D31" s="1712" t="s">
        <v>1876</v>
      </c>
      <c r="E31" s="849" t="s">
        <v>6</v>
      </c>
      <c r="F31" s="557">
        <v>0</v>
      </c>
      <c r="H31" s="1116"/>
      <c r="I31" s="819">
        <v>22654</v>
      </c>
      <c r="K31" s="1562" t="s">
        <v>2483</v>
      </c>
      <c r="L31" s="849" t="s">
        <v>6</v>
      </c>
      <c r="M31" s="557">
        <v>19540212.379999999</v>
      </c>
    </row>
    <row r="32" spans="1:13">
      <c r="A32" s="1123"/>
      <c r="B32" s="819">
        <v>21205</v>
      </c>
      <c r="D32" s="1712" t="s">
        <v>1877</v>
      </c>
      <c r="E32" s="849" t="s">
        <v>6</v>
      </c>
      <c r="F32" s="557">
        <v>0</v>
      </c>
      <c r="H32" s="1116"/>
      <c r="I32" s="819">
        <v>22751</v>
      </c>
      <c r="K32" s="1562" t="s">
        <v>2484</v>
      </c>
      <c r="L32" s="1562" t="s">
        <v>6</v>
      </c>
      <c r="M32" s="557">
        <v>13293.03</v>
      </c>
    </row>
    <row r="33" spans="1:13">
      <c r="A33" s="1116"/>
      <c r="B33" s="819">
        <v>21401</v>
      </c>
      <c r="C33" s="1126"/>
      <c r="D33" s="1711" t="s">
        <v>1878</v>
      </c>
      <c r="E33" s="849" t="s">
        <v>6</v>
      </c>
      <c r="F33" s="557">
        <v>0</v>
      </c>
      <c r="H33" s="1116"/>
      <c r="I33" s="819">
        <v>22802</v>
      </c>
      <c r="K33" s="1718" t="s">
        <v>2071</v>
      </c>
      <c r="L33" s="849" t="s">
        <v>6</v>
      </c>
      <c r="M33" s="557">
        <v>0</v>
      </c>
    </row>
    <row r="34" spans="1:13">
      <c r="A34" s="1116"/>
      <c r="B34" s="819">
        <v>21402</v>
      </c>
      <c r="C34" s="1126"/>
      <c r="D34" s="1711" t="s">
        <v>1879</v>
      </c>
      <c r="E34" s="849" t="s">
        <v>6</v>
      </c>
      <c r="F34" s="557">
        <v>0</v>
      </c>
      <c r="H34" s="1116"/>
      <c r="I34" s="819">
        <v>23001</v>
      </c>
      <c r="K34" s="1711" t="s">
        <v>1936</v>
      </c>
      <c r="L34" s="849" t="s">
        <v>6</v>
      </c>
      <c r="M34" s="557">
        <v>9324001.3699999992</v>
      </c>
    </row>
    <row r="35" spans="1:13">
      <c r="A35" s="1123"/>
      <c r="B35" s="819">
        <v>21451</v>
      </c>
      <c r="D35" s="1562" t="s">
        <v>1880</v>
      </c>
      <c r="E35" s="849" t="s">
        <v>6</v>
      </c>
      <c r="F35" s="557">
        <v>20347826.890000001</v>
      </c>
      <c r="H35" s="1116"/>
      <c r="I35" s="819">
        <v>23101</v>
      </c>
      <c r="K35" s="1562" t="s">
        <v>1937</v>
      </c>
      <c r="L35" s="849" t="s">
        <v>6</v>
      </c>
      <c r="M35" s="557">
        <v>0</v>
      </c>
    </row>
    <row r="36" spans="1:13">
      <c r="A36" s="1123"/>
      <c r="B36" s="819">
        <v>21452</v>
      </c>
      <c r="D36" s="1562" t="s">
        <v>1881</v>
      </c>
      <c r="E36" s="849" t="s">
        <v>6</v>
      </c>
      <c r="F36" s="557">
        <v>1810287.58</v>
      </c>
      <c r="H36" s="1116"/>
      <c r="I36" s="819">
        <v>23102</v>
      </c>
      <c r="K36" s="1562" t="s">
        <v>1938</v>
      </c>
      <c r="L36" s="849" t="s">
        <v>6</v>
      </c>
      <c r="M36" s="557">
        <v>5350949.7</v>
      </c>
    </row>
    <row r="37" spans="1:13">
      <c r="A37" s="1116"/>
      <c r="B37" s="819">
        <v>21902</v>
      </c>
      <c r="D37" s="1717" t="s">
        <v>2070</v>
      </c>
      <c r="E37" s="849" t="s">
        <v>6</v>
      </c>
      <c r="F37" s="557">
        <v>0</v>
      </c>
      <c r="H37" s="1116"/>
      <c r="I37" s="819">
        <v>23151</v>
      </c>
      <c r="K37" s="1562" t="s">
        <v>1939</v>
      </c>
      <c r="L37" s="849" t="s">
        <v>6</v>
      </c>
      <c r="M37" s="557">
        <v>25438479.25</v>
      </c>
    </row>
    <row r="38" spans="1:13">
      <c r="A38" s="1116"/>
      <c r="B38" s="1120">
        <v>21905</v>
      </c>
      <c r="D38" s="1562" t="s">
        <v>2482</v>
      </c>
      <c r="E38" s="1562" t="s">
        <v>6</v>
      </c>
      <c r="F38" s="1108">
        <v>1912797.93</v>
      </c>
      <c r="H38" s="1116"/>
      <c r="I38" s="819">
        <v>23701</v>
      </c>
      <c r="K38" s="1562" t="s">
        <v>1912</v>
      </c>
      <c r="L38" s="849" t="s">
        <v>6</v>
      </c>
      <c r="M38" s="557">
        <v>0</v>
      </c>
    </row>
    <row r="39" spans="1:13">
      <c r="A39" s="1116"/>
      <c r="B39" s="1120">
        <v>21907</v>
      </c>
      <c r="D39" s="1562" t="s">
        <v>1882</v>
      </c>
      <c r="E39" s="849" t="s">
        <v>6</v>
      </c>
      <c r="F39" s="557">
        <v>0</v>
      </c>
      <c r="I39" s="819">
        <v>23702</v>
      </c>
      <c r="K39" s="1562" t="s">
        <v>1911</v>
      </c>
      <c r="L39" s="849" t="s">
        <v>6</v>
      </c>
      <c r="M39" s="2051">
        <v>4520714.8600000003</v>
      </c>
    </row>
    <row r="40" spans="1:13">
      <c r="A40" s="1116"/>
      <c r="B40" s="1120">
        <v>21909</v>
      </c>
      <c r="D40" s="1562" t="s">
        <v>1883</v>
      </c>
      <c r="E40" s="849" t="s">
        <v>6</v>
      </c>
      <c r="F40" s="557">
        <v>0</v>
      </c>
      <c r="H40" s="1116"/>
    </row>
    <row r="41" spans="1:13" ht="16.2" thickBot="1">
      <c r="A41" s="1116"/>
      <c r="B41" s="819">
        <v>21911</v>
      </c>
      <c r="D41" s="1562" t="s">
        <v>1884</v>
      </c>
      <c r="E41" s="849" t="s">
        <v>6</v>
      </c>
      <c r="F41" s="557">
        <v>732165.15</v>
      </c>
      <c r="H41" s="1116"/>
      <c r="K41" s="1117" t="s">
        <v>1910</v>
      </c>
      <c r="L41" s="849" t="s">
        <v>6</v>
      </c>
      <c r="M41" s="1127">
        <f>ROUND(SUM(F11:F58)+SUM(M11:M39),2)</f>
        <v>298260936.33999997</v>
      </c>
    </row>
    <row r="42" spans="1:13" ht="15.6" thickTop="1">
      <c r="A42" s="1116"/>
      <c r="B42" s="1120">
        <v>21912</v>
      </c>
      <c r="D42" s="1562" t="s">
        <v>1885</v>
      </c>
      <c r="E42" s="849" t="s">
        <v>6</v>
      </c>
      <c r="F42" s="557">
        <v>4600201.9000000004</v>
      </c>
      <c r="H42" s="1116"/>
      <c r="I42" s="479"/>
      <c r="K42" s="1128"/>
      <c r="L42" s="1128"/>
      <c r="M42" s="1128"/>
    </row>
    <row r="43" spans="1:13" ht="15.6">
      <c r="A43" s="1116"/>
      <c r="B43" s="819">
        <v>21913</v>
      </c>
      <c r="D43" s="1711" t="s">
        <v>1886</v>
      </c>
      <c r="E43" s="849" t="s">
        <v>6</v>
      </c>
      <c r="F43" s="557">
        <v>22969404.210000001</v>
      </c>
      <c r="H43" s="1116"/>
      <c r="K43" s="1129"/>
      <c r="L43" s="1129"/>
      <c r="M43" s="1130"/>
    </row>
    <row r="44" spans="1:13">
      <c r="A44" s="1116"/>
      <c r="B44" s="819">
        <v>21937</v>
      </c>
      <c r="D44" s="1711" t="s">
        <v>1887</v>
      </c>
      <c r="E44" s="849" t="s">
        <v>6</v>
      </c>
      <c r="F44" s="557">
        <v>0</v>
      </c>
      <c r="H44" s="1116"/>
      <c r="M44" s="1128"/>
    </row>
    <row r="45" spans="1:13" ht="15.6">
      <c r="A45" s="1116"/>
      <c r="B45" s="819">
        <v>21945</v>
      </c>
      <c r="D45" s="1711" t="s">
        <v>1888</v>
      </c>
      <c r="E45" s="849" t="s">
        <v>6</v>
      </c>
      <c r="F45" s="557">
        <v>0</v>
      </c>
      <c r="H45" s="1116"/>
      <c r="K45" s="1118" t="s">
        <v>1082</v>
      </c>
      <c r="L45" s="1118"/>
    </row>
    <row r="46" spans="1:13">
      <c r="A46" s="1116"/>
      <c r="B46" s="819">
        <v>21959</v>
      </c>
      <c r="D46" s="1562" t="s">
        <v>1889</v>
      </c>
      <c r="E46" s="849" t="s">
        <v>6</v>
      </c>
      <c r="F46" s="557">
        <v>0</v>
      </c>
      <c r="H46" s="1116"/>
      <c r="I46" s="819" t="s">
        <v>1092</v>
      </c>
      <c r="K46" s="1712" t="s">
        <v>1903</v>
      </c>
      <c r="L46" s="849" t="s">
        <v>6</v>
      </c>
      <c r="M46" s="557">
        <v>6386310.4800000004</v>
      </c>
    </row>
    <row r="47" spans="1:13">
      <c r="A47" s="1116"/>
      <c r="B47" s="819">
        <v>21962</v>
      </c>
      <c r="D47" s="1562" t="s">
        <v>1890</v>
      </c>
      <c r="E47" s="849" t="s">
        <v>6</v>
      </c>
      <c r="F47" s="557">
        <v>11081623.66</v>
      </c>
      <c r="H47" s="1123"/>
      <c r="I47" s="819" t="s">
        <v>1093</v>
      </c>
      <c r="K47" s="1712" t="s">
        <v>1901</v>
      </c>
      <c r="L47" s="849" t="s">
        <v>6</v>
      </c>
      <c r="M47" s="557">
        <v>24748885.829999998</v>
      </c>
    </row>
    <row r="48" spans="1:13">
      <c r="A48" s="1116"/>
      <c r="B48" s="819">
        <v>21978</v>
      </c>
      <c r="D48" s="1562" t="s">
        <v>1891</v>
      </c>
      <c r="E48" s="849" t="s">
        <v>6</v>
      </c>
      <c r="F48" s="557">
        <v>0</v>
      </c>
      <c r="H48" s="1116"/>
      <c r="I48" s="819" t="s">
        <v>1094</v>
      </c>
      <c r="K48" s="1712" t="s">
        <v>1902</v>
      </c>
      <c r="L48" s="849" t="s">
        <v>6</v>
      </c>
      <c r="M48" s="557">
        <v>12293770.59</v>
      </c>
    </row>
    <row r="49" spans="1:13">
      <c r="A49" s="1116"/>
      <c r="B49" s="819">
        <v>21979</v>
      </c>
      <c r="D49" s="1711" t="s">
        <v>1892</v>
      </c>
      <c r="E49" s="849" t="s">
        <v>6</v>
      </c>
      <c r="F49" s="557">
        <v>0</v>
      </c>
      <c r="H49" s="1116"/>
      <c r="I49" s="819" t="s">
        <v>1095</v>
      </c>
      <c r="J49" s="1131"/>
      <c r="K49" s="1562" t="s">
        <v>1904</v>
      </c>
      <c r="L49" s="849" t="s">
        <v>6</v>
      </c>
      <c r="M49" s="557">
        <v>338795504.49000001</v>
      </c>
    </row>
    <row r="50" spans="1:13">
      <c r="A50" s="1116"/>
      <c r="B50" s="819">
        <v>21989</v>
      </c>
      <c r="D50" s="1711" t="s">
        <v>1893</v>
      </c>
      <c r="E50" s="849" t="s">
        <v>6</v>
      </c>
      <c r="F50" s="557">
        <v>0</v>
      </c>
      <c r="H50" s="1116"/>
      <c r="I50" s="819" t="s">
        <v>1096</v>
      </c>
      <c r="K50" s="1562" t="s">
        <v>1905</v>
      </c>
      <c r="L50" s="849" t="s">
        <v>6</v>
      </c>
      <c r="M50" s="557">
        <v>21577270.09</v>
      </c>
    </row>
    <row r="51" spans="1:13">
      <c r="A51" s="1116"/>
      <c r="B51" s="1120">
        <v>22003</v>
      </c>
      <c r="D51" s="1562" t="s">
        <v>1894</v>
      </c>
      <c r="E51" s="849" t="s">
        <v>6</v>
      </c>
      <c r="F51" s="557">
        <v>0</v>
      </c>
      <c r="H51" s="1123"/>
      <c r="I51" s="1120">
        <v>25950</v>
      </c>
      <c r="K51" s="1562" t="s">
        <v>1906</v>
      </c>
      <c r="L51" s="849" t="s">
        <v>6</v>
      </c>
      <c r="M51" s="557">
        <v>0</v>
      </c>
    </row>
    <row r="52" spans="1:13">
      <c r="A52" s="1116"/>
      <c r="B52" s="819">
        <v>22004</v>
      </c>
      <c r="D52" s="1562" t="s">
        <v>1895</v>
      </c>
      <c r="E52" s="849" t="s">
        <v>6</v>
      </c>
      <c r="F52" s="557">
        <v>0</v>
      </c>
      <c r="I52" s="819" t="s">
        <v>1097</v>
      </c>
      <c r="K52" s="1562" t="s">
        <v>1907</v>
      </c>
      <c r="L52" s="849" t="s">
        <v>6</v>
      </c>
      <c r="M52" s="557">
        <v>944067</v>
      </c>
    </row>
    <row r="53" spans="1:13">
      <c r="A53" s="1116"/>
      <c r="B53" s="819">
        <v>22006</v>
      </c>
      <c r="D53" s="1562" t="s">
        <v>1896</v>
      </c>
      <c r="E53" s="849" t="s">
        <v>6</v>
      </c>
      <c r="F53" s="557">
        <v>0</v>
      </c>
      <c r="H53" s="1116"/>
      <c r="I53" s="1120">
        <v>31351</v>
      </c>
      <c r="K53" s="1562" t="s">
        <v>1908</v>
      </c>
      <c r="L53" s="849" t="s">
        <v>6</v>
      </c>
      <c r="M53" s="557">
        <v>8018710.21</v>
      </c>
    </row>
    <row r="54" spans="1:13">
      <c r="A54" s="1116"/>
      <c r="B54" s="819">
        <v>22007</v>
      </c>
      <c r="D54" s="1711" t="s">
        <v>1897</v>
      </c>
      <c r="E54" s="849" t="s">
        <v>6</v>
      </c>
      <c r="F54" s="557">
        <v>0</v>
      </c>
      <c r="H54" s="1116"/>
      <c r="I54" s="1120">
        <v>31354</v>
      </c>
      <c r="K54" s="1562" t="s">
        <v>1909</v>
      </c>
      <c r="L54" s="849" t="s">
        <v>6</v>
      </c>
      <c r="M54" s="557">
        <v>386603189.12</v>
      </c>
    </row>
    <row r="55" spans="1:13">
      <c r="A55" s="1116"/>
      <c r="B55" s="819">
        <v>22009</v>
      </c>
      <c r="D55" s="1562" t="s">
        <v>1898</v>
      </c>
      <c r="E55" s="849" t="s">
        <v>6</v>
      </c>
      <c r="F55" s="557">
        <v>221314.43</v>
      </c>
      <c r="H55" s="1116"/>
      <c r="I55" s="819" t="s">
        <v>1098</v>
      </c>
      <c r="K55" s="1562" t="s">
        <v>1900</v>
      </c>
      <c r="L55" s="849" t="s">
        <v>6</v>
      </c>
      <c r="M55" s="557">
        <v>180244521.49000001</v>
      </c>
    </row>
    <row r="56" spans="1:13">
      <c r="A56" s="1116"/>
      <c r="B56" s="819">
        <v>22032</v>
      </c>
      <c r="D56" s="1562" t="s">
        <v>1913</v>
      </c>
      <c r="E56" s="849" t="s">
        <v>6</v>
      </c>
      <c r="F56" s="557">
        <v>6118427.8799999999</v>
      </c>
      <c r="H56" s="1123"/>
      <c r="M56" s="1132"/>
    </row>
    <row r="57" spans="1:13" ht="16.2" thickBot="1">
      <c r="A57" s="1116"/>
      <c r="B57" s="1120">
        <v>22034</v>
      </c>
      <c r="D57" s="1562" t="s">
        <v>1914</v>
      </c>
      <c r="E57" s="849" t="s">
        <v>6</v>
      </c>
      <c r="F57" s="557">
        <v>0</v>
      </c>
      <c r="H57" s="1116"/>
      <c r="I57" s="1116"/>
      <c r="K57" s="1118" t="s">
        <v>1899</v>
      </c>
      <c r="L57" s="849" t="s">
        <v>6</v>
      </c>
      <c r="M57" s="1133">
        <f>ROUND(SUM(M46:M55),2)</f>
        <v>979612229.29999995</v>
      </c>
    </row>
    <row r="58" spans="1:13" ht="15.6" thickTop="1">
      <c r="B58" s="1120">
        <v>22036</v>
      </c>
      <c r="D58" s="1562" t="s">
        <v>1915</v>
      </c>
      <c r="E58" s="849" t="s">
        <v>6</v>
      </c>
      <c r="F58" s="557">
        <v>0</v>
      </c>
      <c r="H58" s="1116"/>
    </row>
    <row r="59" spans="1:13">
      <c r="A59" s="1116"/>
      <c r="H59" s="1116"/>
    </row>
    <row r="60" spans="1:13">
      <c r="A60" s="1116"/>
      <c r="H60" s="1116"/>
    </row>
    <row r="61" spans="1:13">
      <c r="A61" s="1116"/>
      <c r="H61" s="1123"/>
    </row>
    <row r="62" spans="1:13">
      <c r="A62" s="1116"/>
      <c r="H62" s="1116"/>
    </row>
    <row r="63" spans="1:13">
      <c r="A63" s="1116"/>
      <c r="H63" s="1116"/>
    </row>
    <row r="64" spans="1:13" ht="15" customHeight="1">
      <c r="A64" s="1116"/>
      <c r="B64" s="819"/>
      <c r="F64" s="557"/>
      <c r="H64" s="1116"/>
    </row>
    <row r="65" spans="1:13" ht="15.6" customHeight="1">
      <c r="A65" s="1116"/>
      <c r="H65" s="1116"/>
    </row>
    <row r="66" spans="1:13">
      <c r="A66" s="1116"/>
      <c r="H66" s="1116"/>
    </row>
    <row r="67" spans="1:13">
      <c r="A67" s="1116"/>
      <c r="H67" s="1116"/>
    </row>
    <row r="68" spans="1:13" ht="17.399999999999999">
      <c r="G68" s="1105"/>
      <c r="H68" s="1134"/>
    </row>
    <row r="71" spans="1:13" ht="17.399999999999999">
      <c r="A71" s="1104" t="s">
        <v>0</v>
      </c>
      <c r="B71" s="1105"/>
      <c r="C71" s="1105"/>
      <c r="D71" s="1105"/>
      <c r="E71" s="1105"/>
      <c r="F71" s="1106"/>
      <c r="G71" s="1105"/>
      <c r="H71" s="1104"/>
      <c r="I71" s="1105"/>
      <c r="J71" s="1105"/>
      <c r="K71" s="1105"/>
      <c r="L71" s="1105"/>
      <c r="M71" s="1107" t="s">
        <v>1079</v>
      </c>
    </row>
    <row r="72" spans="1:13" ht="17.399999999999999">
      <c r="A72" s="1109" t="s">
        <v>1078</v>
      </c>
      <c r="B72" s="1105"/>
      <c r="C72" s="1105"/>
      <c r="D72" s="1105"/>
      <c r="E72" s="1105"/>
      <c r="F72" s="1106"/>
      <c r="G72" s="1105"/>
      <c r="H72" s="1109"/>
      <c r="I72" s="1105"/>
      <c r="J72" s="1105"/>
      <c r="K72" s="1105"/>
      <c r="L72" s="1105"/>
      <c r="M72" s="1107" t="s">
        <v>130</v>
      </c>
    </row>
    <row r="73" spans="1:13" ht="17.399999999999999">
      <c r="A73" s="1109" t="str">
        <f>A5</f>
        <v>AS OF MARCH 31, 2017</v>
      </c>
      <c r="B73" s="1105"/>
      <c r="C73" s="1105"/>
      <c r="D73" s="1105"/>
      <c r="E73" s="1105"/>
      <c r="F73" s="1106"/>
      <c r="H73" s="1109"/>
      <c r="I73" s="1105"/>
      <c r="J73" s="1105"/>
      <c r="K73" s="1105"/>
      <c r="L73" s="1105"/>
      <c r="M73" s="1107"/>
    </row>
    <row r="74" spans="1:13" ht="17.399999999999999">
      <c r="A74" s="1109"/>
      <c r="B74" s="1105"/>
      <c r="C74" s="1105"/>
      <c r="D74" s="1105"/>
      <c r="E74" s="1105"/>
      <c r="F74" s="1106"/>
      <c r="H74" s="1109"/>
      <c r="I74" s="1105"/>
      <c r="J74" s="1105"/>
      <c r="K74" s="1105"/>
      <c r="L74" s="1105"/>
      <c r="M74" s="1107"/>
    </row>
    <row r="75" spans="1:13" ht="17.399999999999999">
      <c r="A75" s="1109"/>
      <c r="B75" s="1105"/>
      <c r="C75" s="1105"/>
      <c r="D75" s="1105"/>
      <c r="E75" s="1105"/>
      <c r="F75" s="1106"/>
      <c r="H75" s="1109"/>
      <c r="I75" s="1105"/>
      <c r="J75" s="1105"/>
      <c r="K75" s="1105"/>
      <c r="L75" s="1105"/>
      <c r="M75" s="1107"/>
    </row>
    <row r="76" spans="1:13">
      <c r="A76" s="1111"/>
      <c r="F76" s="1111"/>
      <c r="M76" s="1111"/>
    </row>
    <row r="77" spans="1:13" ht="15.6">
      <c r="B77" s="1112"/>
      <c r="F77" s="1113" t="s">
        <v>1087</v>
      </c>
      <c r="H77" s="1135" t="s">
        <v>6</v>
      </c>
      <c r="M77" s="1113" t="s">
        <v>1087</v>
      </c>
    </row>
    <row r="78" spans="1:13" ht="15.6">
      <c r="B78" s="1114" t="s">
        <v>1088</v>
      </c>
      <c r="D78" s="1114" t="s">
        <v>1089</v>
      </c>
      <c r="E78" s="1114"/>
      <c r="F78" s="1115" t="s">
        <v>1090</v>
      </c>
      <c r="I78" s="1114" t="s">
        <v>1088</v>
      </c>
      <c r="K78" s="1114" t="s">
        <v>1089</v>
      </c>
      <c r="L78" s="1114"/>
      <c r="M78" s="1115" t="s">
        <v>1090</v>
      </c>
    </row>
    <row r="79" spans="1:13">
      <c r="A79" s="1116"/>
      <c r="B79" s="1116"/>
      <c r="D79" s="1124"/>
      <c r="E79" s="1124"/>
      <c r="M79" s="1136"/>
    </row>
    <row r="81" spans="2:13" ht="15.6">
      <c r="B81" s="1116"/>
      <c r="D81" s="1117" t="s">
        <v>1084</v>
      </c>
      <c r="E81" s="1117"/>
      <c r="H81" s="1116"/>
      <c r="K81" s="1117" t="s">
        <v>1099</v>
      </c>
      <c r="L81" s="1117"/>
    </row>
    <row r="82" spans="2:13" ht="15.6">
      <c r="B82" s="819">
        <v>30051</v>
      </c>
      <c r="D82" s="1562" t="s">
        <v>1940</v>
      </c>
      <c r="E82" s="849" t="s">
        <v>6</v>
      </c>
      <c r="F82" s="557">
        <v>59057034.359999999</v>
      </c>
      <c r="G82" s="1137"/>
      <c r="H82" s="1116"/>
      <c r="I82" s="819">
        <v>30149</v>
      </c>
      <c r="K82" s="1562" t="s">
        <v>1989</v>
      </c>
      <c r="L82" s="849" t="s">
        <v>6</v>
      </c>
      <c r="M82" s="557">
        <v>0</v>
      </c>
    </row>
    <row r="83" spans="2:13">
      <c r="B83" s="819">
        <v>30101</v>
      </c>
      <c r="D83" s="1711" t="s">
        <v>1941</v>
      </c>
      <c r="E83" s="849" t="s">
        <v>6</v>
      </c>
      <c r="F83" s="557">
        <v>0</v>
      </c>
      <c r="H83" s="1116"/>
      <c r="I83" s="819">
        <v>30150</v>
      </c>
      <c r="K83" s="1562" t="s">
        <v>1990</v>
      </c>
      <c r="L83" s="849" t="s">
        <v>6</v>
      </c>
      <c r="M83" s="557">
        <v>0</v>
      </c>
    </row>
    <row r="84" spans="2:13">
      <c r="B84" s="819">
        <v>30102</v>
      </c>
      <c r="D84" s="1711" t="s">
        <v>1942</v>
      </c>
      <c r="E84" s="849" t="s">
        <v>6</v>
      </c>
      <c r="F84" s="557">
        <v>0</v>
      </c>
      <c r="G84" s="1138"/>
      <c r="H84" s="1116"/>
      <c r="I84" s="819">
        <v>30151</v>
      </c>
      <c r="K84" s="1562" t="s">
        <v>1991</v>
      </c>
      <c r="L84" s="849" t="s">
        <v>6</v>
      </c>
      <c r="M84" s="557">
        <v>0</v>
      </c>
    </row>
    <row r="85" spans="2:13" ht="15" customHeight="1">
      <c r="B85" s="819">
        <v>30103</v>
      </c>
      <c r="D85" s="1711" t="s">
        <v>1943</v>
      </c>
      <c r="E85" s="849" t="s">
        <v>6</v>
      </c>
      <c r="F85" s="557">
        <v>0</v>
      </c>
      <c r="H85" s="1122"/>
      <c r="I85" s="819">
        <v>30152</v>
      </c>
      <c r="K85" s="1562" t="s">
        <v>1992</v>
      </c>
      <c r="L85" s="849" t="s">
        <v>6</v>
      </c>
      <c r="M85" s="557">
        <v>0</v>
      </c>
    </row>
    <row r="86" spans="2:13" ht="15" customHeight="1">
      <c r="B86" s="1120">
        <v>30104</v>
      </c>
      <c r="D86" s="1712" t="s">
        <v>1944</v>
      </c>
      <c r="E86" s="849" t="s">
        <v>6</v>
      </c>
      <c r="F86" s="557">
        <v>0</v>
      </c>
      <c r="H86" s="1139"/>
      <c r="I86" s="819">
        <v>30153</v>
      </c>
      <c r="K86" s="1562" t="s">
        <v>1993</v>
      </c>
      <c r="L86" s="849" t="s">
        <v>6</v>
      </c>
      <c r="M86" s="557">
        <v>0</v>
      </c>
    </row>
    <row r="87" spans="2:13">
      <c r="B87" s="819">
        <v>30105</v>
      </c>
      <c r="D87" s="1711" t="s">
        <v>1945</v>
      </c>
      <c r="E87" s="849" t="s">
        <v>6</v>
      </c>
      <c r="F87" s="557">
        <v>0</v>
      </c>
      <c r="H87" s="1116"/>
      <c r="I87" s="819">
        <v>30154</v>
      </c>
      <c r="K87" s="1562" t="s">
        <v>1994</v>
      </c>
      <c r="L87" s="849" t="s">
        <v>6</v>
      </c>
      <c r="M87" s="557">
        <v>0</v>
      </c>
    </row>
    <row r="88" spans="2:13">
      <c r="B88" s="819">
        <v>30106</v>
      </c>
      <c r="D88" s="1711" t="s">
        <v>1946</v>
      </c>
      <c r="E88" s="849" t="s">
        <v>6</v>
      </c>
      <c r="F88" s="557">
        <v>0</v>
      </c>
      <c r="H88" s="1116"/>
      <c r="I88" s="1140">
        <v>30351</v>
      </c>
      <c r="J88" s="1141"/>
      <c r="K88" s="1713" t="s">
        <v>1995</v>
      </c>
      <c r="L88" s="849" t="s">
        <v>6</v>
      </c>
      <c r="M88" s="557">
        <v>84301727.5</v>
      </c>
    </row>
    <row r="89" spans="2:13">
      <c r="B89" s="819">
        <v>30107</v>
      </c>
      <c r="D89" s="1711" t="s">
        <v>1947</v>
      </c>
      <c r="E89" s="849" t="s">
        <v>6</v>
      </c>
      <c r="F89" s="557">
        <v>0</v>
      </c>
      <c r="I89" s="819">
        <v>30501</v>
      </c>
      <c r="K89" s="1562" t="s">
        <v>1996</v>
      </c>
      <c r="L89" s="849" t="s">
        <v>6</v>
      </c>
      <c r="M89" s="557">
        <v>0</v>
      </c>
    </row>
    <row r="90" spans="2:13">
      <c r="B90" s="819">
        <v>30108</v>
      </c>
      <c r="D90" s="1711" t="s">
        <v>1948</v>
      </c>
      <c r="E90" s="849" t="s">
        <v>6</v>
      </c>
      <c r="F90" s="557">
        <v>0</v>
      </c>
      <c r="G90" s="1138"/>
      <c r="I90" s="819">
        <v>30502</v>
      </c>
      <c r="K90" s="1562" t="s">
        <v>1997</v>
      </c>
      <c r="L90" s="849" t="s">
        <v>6</v>
      </c>
      <c r="M90" s="557">
        <v>0</v>
      </c>
    </row>
    <row r="91" spans="2:13">
      <c r="B91" s="819">
        <v>30109</v>
      </c>
      <c r="D91" s="1711" t="s">
        <v>1949</v>
      </c>
      <c r="E91" s="849" t="s">
        <v>6</v>
      </c>
      <c r="F91" s="557">
        <v>0</v>
      </c>
      <c r="G91" s="1138"/>
      <c r="I91" s="819">
        <v>30503</v>
      </c>
      <c r="K91" s="1562" t="s">
        <v>1998</v>
      </c>
      <c r="L91" s="849" t="s">
        <v>6</v>
      </c>
      <c r="M91" s="557">
        <v>0</v>
      </c>
    </row>
    <row r="92" spans="2:13">
      <c r="B92" s="819">
        <v>30110</v>
      </c>
      <c r="D92" s="1711" t="s">
        <v>1950</v>
      </c>
      <c r="E92" s="849" t="s">
        <v>6</v>
      </c>
      <c r="F92" s="557">
        <v>0</v>
      </c>
      <c r="G92" s="1138"/>
      <c r="H92" s="1116"/>
      <c r="I92" s="819">
        <v>30504</v>
      </c>
      <c r="K92" s="1562" t="s">
        <v>1999</v>
      </c>
      <c r="L92" s="849" t="s">
        <v>6</v>
      </c>
      <c r="M92" s="557">
        <v>0</v>
      </c>
    </row>
    <row r="93" spans="2:13">
      <c r="B93" s="819">
        <v>30111</v>
      </c>
      <c r="D93" s="1711" t="s">
        <v>1951</v>
      </c>
      <c r="E93" s="849" t="s">
        <v>6</v>
      </c>
      <c r="F93" s="557">
        <v>0</v>
      </c>
      <c r="G93" s="1138"/>
      <c r="H93" s="1116"/>
      <c r="I93" s="819">
        <v>31506</v>
      </c>
      <c r="K93" s="1562" t="s">
        <v>2000</v>
      </c>
      <c r="L93" s="849" t="s">
        <v>6</v>
      </c>
      <c r="M93" s="557">
        <v>179202829.66</v>
      </c>
    </row>
    <row r="94" spans="2:13">
      <c r="B94" s="819">
        <v>30112</v>
      </c>
      <c r="D94" s="1711" t="s">
        <v>1952</v>
      </c>
      <c r="E94" s="849" t="s">
        <v>6</v>
      </c>
      <c r="F94" s="557">
        <v>0</v>
      </c>
      <c r="H94" s="1116"/>
      <c r="I94" s="819">
        <v>31701</v>
      </c>
      <c r="K94" s="1562" t="s">
        <v>2001</v>
      </c>
      <c r="L94" s="849" t="s">
        <v>6</v>
      </c>
      <c r="M94" s="557">
        <v>15111630.18</v>
      </c>
    </row>
    <row r="95" spans="2:13">
      <c r="B95" s="819">
        <v>30113</v>
      </c>
      <c r="D95" s="1711" t="s">
        <v>1953</v>
      </c>
      <c r="E95" s="849" t="s">
        <v>6</v>
      </c>
      <c r="F95" s="557">
        <v>0</v>
      </c>
      <c r="H95" s="1116"/>
      <c r="I95" s="819">
        <v>31801</v>
      </c>
      <c r="K95" s="1562" t="s">
        <v>2002</v>
      </c>
      <c r="L95" s="849" t="s">
        <v>6</v>
      </c>
      <c r="M95" s="557">
        <v>13630607.539999999</v>
      </c>
    </row>
    <row r="96" spans="2:13">
      <c r="B96" s="819">
        <v>30114</v>
      </c>
      <c r="D96" s="1711" t="s">
        <v>1954</v>
      </c>
      <c r="E96" s="849" t="s">
        <v>6</v>
      </c>
      <c r="F96" s="557">
        <v>0</v>
      </c>
      <c r="H96" s="1116"/>
      <c r="I96" s="819">
        <v>31851</v>
      </c>
      <c r="K96" s="1562" t="s">
        <v>2003</v>
      </c>
      <c r="L96" s="849" t="s">
        <v>6</v>
      </c>
      <c r="M96" s="557">
        <v>0</v>
      </c>
    </row>
    <row r="97" spans="2:13">
      <c r="B97" s="819">
        <v>30115</v>
      </c>
      <c r="D97" s="1562" t="s">
        <v>1955</v>
      </c>
      <c r="E97" s="849" t="s">
        <v>6</v>
      </c>
      <c r="F97" s="557">
        <v>0</v>
      </c>
      <c r="I97" s="819">
        <v>31852</v>
      </c>
      <c r="K97" s="1718" t="s">
        <v>2216</v>
      </c>
      <c r="L97" s="849" t="s">
        <v>6</v>
      </c>
      <c r="M97" s="557">
        <v>32157043.539999999</v>
      </c>
    </row>
    <row r="98" spans="2:13">
      <c r="B98" s="819">
        <v>30116</v>
      </c>
      <c r="D98" s="1562" t="s">
        <v>1956</v>
      </c>
      <c r="E98" s="849" t="s">
        <v>6</v>
      </c>
      <c r="F98" s="557">
        <v>0</v>
      </c>
      <c r="H98" s="1116"/>
      <c r="I98" s="819">
        <v>31853</v>
      </c>
      <c r="K98" s="1562" t="s">
        <v>2004</v>
      </c>
      <c r="L98" s="849" t="s">
        <v>6</v>
      </c>
      <c r="M98" s="557">
        <v>108060546.17</v>
      </c>
    </row>
    <row r="99" spans="2:13">
      <c r="B99" s="819">
        <v>30117</v>
      </c>
      <c r="D99" s="1562" t="s">
        <v>1957</v>
      </c>
      <c r="E99" s="849" t="s">
        <v>6</v>
      </c>
      <c r="F99" s="557">
        <v>0</v>
      </c>
      <c r="H99" s="1116"/>
      <c r="I99" s="819">
        <v>31854</v>
      </c>
      <c r="K99" s="1562" t="s">
        <v>2005</v>
      </c>
      <c r="L99" s="849" t="s">
        <v>6</v>
      </c>
      <c r="M99" s="557">
        <v>0</v>
      </c>
    </row>
    <row r="100" spans="2:13">
      <c r="B100" s="819">
        <v>30118</v>
      </c>
      <c r="D100" s="1562" t="s">
        <v>1958</v>
      </c>
      <c r="E100" s="849" t="s">
        <v>6</v>
      </c>
      <c r="F100" s="557">
        <v>0</v>
      </c>
      <c r="H100" s="1116"/>
      <c r="I100" s="819">
        <v>31951</v>
      </c>
      <c r="K100" s="1562" t="s">
        <v>2006</v>
      </c>
      <c r="L100" s="849" t="s">
        <v>6</v>
      </c>
      <c r="M100" s="557">
        <v>12616380.060000001</v>
      </c>
    </row>
    <row r="101" spans="2:13">
      <c r="B101" s="819">
        <v>30119</v>
      </c>
      <c r="D101" s="1562" t="s">
        <v>1959</v>
      </c>
      <c r="E101" s="849" t="s">
        <v>6</v>
      </c>
      <c r="F101" s="557">
        <v>0</v>
      </c>
      <c r="H101" s="1116"/>
      <c r="I101" s="819">
        <v>32213</v>
      </c>
      <c r="K101" s="1562" t="s">
        <v>2007</v>
      </c>
      <c r="L101" s="849" t="s">
        <v>6</v>
      </c>
      <c r="M101" s="557">
        <v>153750</v>
      </c>
    </row>
    <row r="102" spans="2:13" ht="15" customHeight="1">
      <c r="B102" s="819">
        <v>30120</v>
      </c>
      <c r="D102" s="1562" t="s">
        <v>1960</v>
      </c>
      <c r="E102" s="849" t="s">
        <v>6</v>
      </c>
      <c r="F102" s="557">
        <v>0</v>
      </c>
      <c r="H102" s="1116"/>
      <c r="I102" s="819">
        <v>32215</v>
      </c>
      <c r="K102" s="1562" t="s">
        <v>2361</v>
      </c>
      <c r="L102" s="1562" t="s">
        <v>6</v>
      </c>
      <c r="M102" s="557">
        <v>65551.86</v>
      </c>
    </row>
    <row r="103" spans="2:13">
      <c r="B103" s="819">
        <v>30121</v>
      </c>
      <c r="D103" s="1562" t="s">
        <v>1961</v>
      </c>
      <c r="E103" s="849" t="s">
        <v>6</v>
      </c>
      <c r="F103" s="557">
        <v>0</v>
      </c>
      <c r="H103" s="1116"/>
      <c r="I103" s="819">
        <v>32301</v>
      </c>
      <c r="K103" s="1562" t="s">
        <v>2008</v>
      </c>
      <c r="L103" s="849" t="s">
        <v>6</v>
      </c>
      <c r="M103" s="557">
        <v>0</v>
      </c>
    </row>
    <row r="104" spans="2:13">
      <c r="B104" s="819">
        <v>30122</v>
      </c>
      <c r="D104" s="1562" t="s">
        <v>1962</v>
      </c>
      <c r="E104" s="849" t="s">
        <v>6</v>
      </c>
      <c r="F104" s="557">
        <v>0</v>
      </c>
      <c r="H104" s="1116"/>
      <c r="I104" s="819">
        <v>32302</v>
      </c>
      <c r="K104" s="1562" t="s">
        <v>2009</v>
      </c>
      <c r="L104" s="849" t="s">
        <v>6</v>
      </c>
      <c r="M104" s="557">
        <v>0</v>
      </c>
    </row>
    <row r="105" spans="2:13">
      <c r="B105" s="819">
        <v>30123</v>
      </c>
      <c r="D105" s="1562" t="s">
        <v>1963</v>
      </c>
      <c r="E105" s="849" t="s">
        <v>6</v>
      </c>
      <c r="F105" s="557">
        <v>0</v>
      </c>
      <c r="G105" s="1138"/>
      <c r="H105" s="1116"/>
      <c r="I105" s="819">
        <v>32303</v>
      </c>
      <c r="K105" s="1562" t="s">
        <v>2010</v>
      </c>
      <c r="L105" s="849" t="s">
        <v>6</v>
      </c>
      <c r="M105" s="557">
        <v>159666627.61000001</v>
      </c>
    </row>
    <row r="106" spans="2:13">
      <c r="B106" s="819">
        <v>30124</v>
      </c>
      <c r="D106" s="1562" t="s">
        <v>1964</v>
      </c>
      <c r="E106" s="849" t="s">
        <v>6</v>
      </c>
      <c r="F106" s="557">
        <v>0</v>
      </c>
      <c r="G106" s="1138"/>
      <c r="H106" s="1116"/>
      <c r="I106" s="819">
        <v>32304</v>
      </c>
      <c r="K106" s="1562" t="s">
        <v>2011</v>
      </c>
      <c r="L106" s="849" t="s">
        <v>6</v>
      </c>
      <c r="M106" s="557">
        <v>0</v>
      </c>
    </row>
    <row r="107" spans="2:13">
      <c r="B107" s="819">
        <v>30125</v>
      </c>
      <c r="D107" s="1562" t="s">
        <v>1965</v>
      </c>
      <c r="E107" s="849" t="s">
        <v>6</v>
      </c>
      <c r="F107" s="557">
        <v>0</v>
      </c>
      <c r="H107" s="1116"/>
      <c r="I107" s="819">
        <v>32305</v>
      </c>
      <c r="K107" s="1562" t="s">
        <v>2012</v>
      </c>
      <c r="L107" s="849" t="s">
        <v>6</v>
      </c>
      <c r="M107" s="557">
        <v>250173619.36000001</v>
      </c>
    </row>
    <row r="108" spans="2:13">
      <c r="B108" s="819">
        <v>30126</v>
      </c>
      <c r="D108" s="1562" t="s">
        <v>1966</v>
      </c>
      <c r="E108" s="849" t="s">
        <v>6</v>
      </c>
      <c r="F108" s="557">
        <v>0</v>
      </c>
      <c r="H108" s="1116"/>
      <c r="I108" s="819">
        <v>32306</v>
      </c>
      <c r="K108" s="1562" t="s">
        <v>2013</v>
      </c>
      <c r="L108" s="849" t="s">
        <v>6</v>
      </c>
      <c r="M108" s="557">
        <v>19122565.710000001</v>
      </c>
    </row>
    <row r="109" spans="2:13">
      <c r="B109" s="819">
        <v>30127</v>
      </c>
      <c r="D109" s="1562" t="s">
        <v>1967</v>
      </c>
      <c r="E109" s="849" t="s">
        <v>6</v>
      </c>
      <c r="F109" s="557">
        <v>0</v>
      </c>
      <c r="H109" s="1116"/>
      <c r="I109" s="819">
        <v>32307</v>
      </c>
      <c r="K109" s="1562" t="s">
        <v>2014</v>
      </c>
      <c r="L109" s="849" t="s">
        <v>6</v>
      </c>
      <c r="M109" s="557">
        <v>6260978.1100000003</v>
      </c>
    </row>
    <row r="110" spans="2:13">
      <c r="B110" s="819">
        <v>30128</v>
      </c>
      <c r="D110" s="1562" t="s">
        <v>1968</v>
      </c>
      <c r="E110" s="849" t="s">
        <v>6</v>
      </c>
      <c r="F110" s="557">
        <v>0</v>
      </c>
      <c r="H110" s="1116"/>
      <c r="I110" s="819">
        <v>32308</v>
      </c>
      <c r="K110" s="1562" t="s">
        <v>2015</v>
      </c>
      <c r="L110" s="849" t="s">
        <v>6</v>
      </c>
      <c r="M110" s="557">
        <v>621583.9</v>
      </c>
    </row>
    <row r="111" spans="2:13" ht="15" customHeight="1">
      <c r="B111" s="819">
        <v>30129</v>
      </c>
      <c r="D111" s="1562" t="s">
        <v>1969</v>
      </c>
      <c r="E111" s="849" t="s">
        <v>6</v>
      </c>
      <c r="F111" s="557">
        <v>0</v>
      </c>
      <c r="H111" s="1116"/>
      <c r="I111" s="819">
        <v>32309</v>
      </c>
      <c r="K111" s="1562" t="s">
        <v>2016</v>
      </c>
      <c r="L111" s="849" t="s">
        <v>6</v>
      </c>
      <c r="M111" s="557">
        <v>61017613.43</v>
      </c>
    </row>
    <row r="112" spans="2:13" ht="15" customHeight="1">
      <c r="B112" s="819">
        <v>30130</v>
      </c>
      <c r="D112" s="1562" t="s">
        <v>1970</v>
      </c>
      <c r="E112" s="849" t="s">
        <v>6</v>
      </c>
      <c r="F112" s="557">
        <v>0</v>
      </c>
      <c r="H112" s="1116"/>
      <c r="I112" s="819">
        <v>32310</v>
      </c>
      <c r="K112" s="1562" t="s">
        <v>2017</v>
      </c>
      <c r="L112" s="849" t="s">
        <v>6</v>
      </c>
      <c r="M112" s="557">
        <v>0</v>
      </c>
    </row>
    <row r="113" spans="2:16">
      <c r="B113" s="819">
        <v>30131</v>
      </c>
      <c r="D113" s="1562" t="s">
        <v>1971</v>
      </c>
      <c r="E113" s="849" t="s">
        <v>6</v>
      </c>
      <c r="F113" s="557">
        <v>0</v>
      </c>
      <c r="H113" s="1116"/>
      <c r="I113" s="819">
        <v>32311</v>
      </c>
      <c r="K113" s="1562" t="s">
        <v>2018</v>
      </c>
      <c r="L113" s="849" t="s">
        <v>6</v>
      </c>
      <c r="M113" s="557">
        <v>1674516.24</v>
      </c>
    </row>
    <row r="114" spans="2:16">
      <c r="B114" s="819">
        <v>30132</v>
      </c>
      <c r="D114" s="1562" t="s">
        <v>1972</v>
      </c>
      <c r="E114" s="849" t="s">
        <v>6</v>
      </c>
      <c r="F114" s="557">
        <v>0</v>
      </c>
      <c r="H114" s="1116"/>
      <c r="I114" s="819">
        <v>32351</v>
      </c>
      <c r="K114" s="1562" t="s">
        <v>2019</v>
      </c>
      <c r="L114" s="849" t="s">
        <v>6</v>
      </c>
      <c r="M114" s="557">
        <v>0</v>
      </c>
    </row>
    <row r="115" spans="2:16">
      <c r="B115" s="819">
        <v>30133</v>
      </c>
      <c r="D115" s="1562" t="s">
        <v>1973</v>
      </c>
      <c r="E115" s="849" t="s">
        <v>6</v>
      </c>
      <c r="F115" s="557">
        <v>0</v>
      </c>
      <c r="H115" s="1116"/>
      <c r="I115" s="819">
        <v>32352</v>
      </c>
      <c r="K115" s="1562" t="s">
        <v>2020</v>
      </c>
      <c r="L115" s="849" t="s">
        <v>6</v>
      </c>
      <c r="M115" s="557">
        <v>186713890.65000001</v>
      </c>
    </row>
    <row r="116" spans="2:16">
      <c r="B116" s="819">
        <v>30134</v>
      </c>
      <c r="D116" s="1562" t="s">
        <v>1974</v>
      </c>
      <c r="E116" s="849" t="s">
        <v>6</v>
      </c>
      <c r="F116" s="557">
        <v>0</v>
      </c>
      <c r="H116" s="1116"/>
      <c r="I116" s="819">
        <v>33001</v>
      </c>
      <c r="K116" s="1562" t="s">
        <v>2021</v>
      </c>
      <c r="L116" s="849" t="s">
        <v>6</v>
      </c>
      <c r="M116" s="2051">
        <v>56523689.719999999</v>
      </c>
      <c r="P116" s="1128"/>
    </row>
    <row r="117" spans="2:16">
      <c r="B117" s="819">
        <v>30135</v>
      </c>
      <c r="D117" s="1562" t="s">
        <v>1975</v>
      </c>
      <c r="E117" s="849" t="s">
        <v>6</v>
      </c>
      <c r="F117" s="557">
        <v>0</v>
      </c>
      <c r="H117" s="1116"/>
      <c r="I117" s="1116"/>
      <c r="P117" s="1128"/>
    </row>
    <row r="118" spans="2:16" ht="16.2" thickBot="1">
      <c r="B118" s="819">
        <v>30136</v>
      </c>
      <c r="D118" s="1562" t="s">
        <v>1976</v>
      </c>
      <c r="E118" s="849" t="s">
        <v>6</v>
      </c>
      <c r="F118" s="557">
        <v>0</v>
      </c>
      <c r="H118" s="1116"/>
      <c r="I118" s="1116"/>
      <c r="K118" s="1118" t="s">
        <v>2022</v>
      </c>
      <c r="L118" s="849" t="s">
        <v>6</v>
      </c>
      <c r="M118" s="1133">
        <f>ROUND(SUM(F81:F130,M82:M102,M103:M116),2)</f>
        <v>1246132185.5999999</v>
      </c>
      <c r="P118" s="1128"/>
    </row>
    <row r="119" spans="2:16" ht="15.6" thickTop="1">
      <c r="B119" s="819">
        <v>30137</v>
      </c>
      <c r="D119" s="1562" t="s">
        <v>1977</v>
      </c>
      <c r="E119" s="849" t="s">
        <v>6</v>
      </c>
      <c r="F119" s="557">
        <v>0</v>
      </c>
      <c r="H119" s="1116"/>
      <c r="P119" s="1128"/>
    </row>
    <row r="120" spans="2:16">
      <c r="B120" s="819">
        <v>30138</v>
      </c>
      <c r="D120" s="1562" t="s">
        <v>1978</v>
      </c>
      <c r="E120" s="849" t="s">
        <v>6</v>
      </c>
      <c r="F120" s="557">
        <v>0</v>
      </c>
      <c r="H120" s="1116"/>
    </row>
    <row r="121" spans="2:16">
      <c r="B121" s="819">
        <v>30139</v>
      </c>
      <c r="D121" s="1562" t="s">
        <v>1979</v>
      </c>
      <c r="E121" s="849" t="s">
        <v>6</v>
      </c>
      <c r="F121" s="557">
        <v>0</v>
      </c>
      <c r="H121" s="1116"/>
    </row>
    <row r="122" spans="2:16" ht="15.6">
      <c r="B122" s="819">
        <v>30140</v>
      </c>
      <c r="D122" s="1562" t="s">
        <v>1980</v>
      </c>
      <c r="E122" s="849" t="s">
        <v>6</v>
      </c>
      <c r="F122" s="557">
        <v>0</v>
      </c>
      <c r="H122" s="1116"/>
      <c r="I122" s="1116"/>
      <c r="K122" s="1117" t="s">
        <v>1083</v>
      </c>
      <c r="L122" s="1117"/>
    </row>
    <row r="123" spans="2:16">
      <c r="B123" s="819">
        <v>30141</v>
      </c>
      <c r="D123" s="1562" t="s">
        <v>1981</v>
      </c>
      <c r="E123" s="849" t="s">
        <v>6</v>
      </c>
      <c r="F123" s="557">
        <v>0</v>
      </c>
      <c r="H123" s="1116"/>
      <c r="I123" s="819">
        <v>50318</v>
      </c>
      <c r="K123" s="1562" t="s">
        <v>2023</v>
      </c>
      <c r="L123" s="849" t="s">
        <v>6</v>
      </c>
      <c r="M123" s="557">
        <v>0</v>
      </c>
    </row>
    <row r="124" spans="2:16">
      <c r="B124" s="819">
        <v>30142</v>
      </c>
      <c r="D124" s="1562" t="s">
        <v>1982</v>
      </c>
      <c r="E124" s="849" t="s">
        <v>6</v>
      </c>
      <c r="F124" s="557">
        <v>0</v>
      </c>
      <c r="H124" s="1116"/>
      <c r="I124" s="819">
        <v>50327</v>
      </c>
      <c r="K124" s="1562" t="s">
        <v>2485</v>
      </c>
      <c r="L124" s="849" t="s">
        <v>6</v>
      </c>
      <c r="M124" s="2051">
        <v>72549.27</v>
      </c>
    </row>
    <row r="125" spans="2:16">
      <c r="B125" s="819">
        <v>30143</v>
      </c>
      <c r="D125" s="1562" t="s">
        <v>1983</v>
      </c>
      <c r="E125" s="849" t="s">
        <v>6</v>
      </c>
      <c r="F125" s="557">
        <v>0</v>
      </c>
      <c r="H125" s="1116"/>
      <c r="I125" s="1122"/>
      <c r="M125" s="1146"/>
    </row>
    <row r="126" spans="2:16" ht="16.2" thickBot="1">
      <c r="B126" s="819">
        <v>30144</v>
      </c>
      <c r="D126" s="1562" t="s">
        <v>1984</v>
      </c>
      <c r="E126" s="849" t="s">
        <v>6</v>
      </c>
      <c r="F126" s="557">
        <v>0</v>
      </c>
      <c r="G126" s="1117"/>
      <c r="H126" s="1116"/>
      <c r="I126" s="1116"/>
      <c r="K126" s="1117" t="s">
        <v>2024</v>
      </c>
      <c r="L126" s="849" t="s">
        <v>6</v>
      </c>
      <c r="M126" s="1142">
        <f>ROUND(SUM(M123:M124),2)</f>
        <v>72549.27</v>
      </c>
    </row>
    <row r="127" spans="2:16" ht="15.6" thickTop="1">
      <c r="B127" s="819">
        <v>30145</v>
      </c>
      <c r="D127" s="1562" t="s">
        <v>1985</v>
      </c>
      <c r="E127" s="849" t="s">
        <v>6</v>
      </c>
      <c r="F127" s="557">
        <v>0</v>
      </c>
      <c r="H127" s="1116"/>
    </row>
    <row r="128" spans="2:16" ht="15.6">
      <c r="B128" s="819">
        <v>30146</v>
      </c>
      <c r="D128" s="1562" t="s">
        <v>1986</v>
      </c>
      <c r="E128" s="849" t="s">
        <v>6</v>
      </c>
      <c r="F128" s="557">
        <v>0</v>
      </c>
      <c r="H128" s="1116"/>
      <c r="I128" s="1134"/>
      <c r="J128" s="1128"/>
      <c r="K128" s="1143"/>
      <c r="L128" s="1143"/>
      <c r="M128" s="1128"/>
    </row>
    <row r="129" spans="1:13">
      <c r="B129" s="819">
        <v>30147</v>
      </c>
      <c r="D129" s="1562" t="s">
        <v>1987</v>
      </c>
      <c r="E129" s="849" t="s">
        <v>6</v>
      </c>
      <c r="F129" s="557">
        <v>0</v>
      </c>
      <c r="H129" s="1116"/>
      <c r="I129" s="817"/>
      <c r="J129" s="1128"/>
      <c r="K129" s="1131"/>
      <c r="L129" s="1131"/>
      <c r="M129" s="1144"/>
    </row>
    <row r="130" spans="1:13">
      <c r="B130" s="819">
        <v>30148</v>
      </c>
      <c r="D130" s="1562" t="s">
        <v>1988</v>
      </c>
      <c r="E130" s="849" t="s">
        <v>6</v>
      </c>
      <c r="F130" s="557">
        <v>0</v>
      </c>
      <c r="H130" s="1116"/>
      <c r="I130" s="816"/>
      <c r="J130" s="1128"/>
      <c r="K130" s="1128"/>
      <c r="L130" s="1128"/>
      <c r="M130" s="512"/>
    </row>
    <row r="131" spans="1:13">
      <c r="H131" s="1116"/>
      <c r="I131" s="1145"/>
      <c r="J131" s="1128"/>
      <c r="K131" s="1128"/>
      <c r="L131" s="1128"/>
      <c r="M131" s="1146"/>
    </row>
    <row r="132" spans="1:13" ht="15.6">
      <c r="H132" s="1116"/>
      <c r="I132" s="1134"/>
      <c r="J132" s="1128"/>
      <c r="K132" s="1147"/>
      <c r="L132" s="1147"/>
      <c r="M132" s="1130"/>
    </row>
    <row r="133" spans="1:13">
      <c r="H133" s="1116"/>
      <c r="I133" s="1128"/>
      <c r="J133" s="1128"/>
      <c r="K133" s="1128"/>
      <c r="L133" s="1128"/>
      <c r="M133" s="1128"/>
    </row>
    <row r="134" spans="1:13">
      <c r="H134" s="1116"/>
    </row>
    <row r="135" spans="1:13">
      <c r="H135" s="1116"/>
    </row>
    <row r="136" spans="1:13">
      <c r="H136" s="1116"/>
    </row>
    <row r="137" spans="1:13">
      <c r="H137" s="1116"/>
    </row>
    <row r="138" spans="1:13">
      <c r="A138" s="1116"/>
      <c r="H138" s="1116"/>
    </row>
    <row r="139" spans="1:13">
      <c r="A139" s="1116"/>
      <c r="H139" s="1116"/>
    </row>
    <row r="140" spans="1:13" ht="17.399999999999999">
      <c r="A140" s="1104" t="s">
        <v>0</v>
      </c>
      <c r="B140" s="1105"/>
      <c r="C140" s="1105"/>
      <c r="D140" s="1105"/>
      <c r="E140" s="1105"/>
      <c r="F140" s="1148"/>
      <c r="M140" s="1107" t="s">
        <v>1079</v>
      </c>
    </row>
    <row r="141" spans="1:13" ht="17.399999999999999">
      <c r="A141" s="1109" t="s">
        <v>1078</v>
      </c>
      <c r="B141" s="1105"/>
      <c r="C141" s="1105"/>
      <c r="D141" s="1105"/>
      <c r="E141" s="1105"/>
      <c r="F141" s="1106"/>
      <c r="M141" s="1107" t="s">
        <v>130</v>
      </c>
    </row>
    <row r="142" spans="1:13" ht="17.399999999999999">
      <c r="A142" s="1109" t="str">
        <f>A5</f>
        <v>AS OF MARCH 31, 2017</v>
      </c>
      <c r="B142" s="1105"/>
      <c r="C142" s="1105"/>
      <c r="D142" s="1105"/>
      <c r="E142" s="1105"/>
      <c r="F142" s="1106"/>
      <c r="G142" s="1105"/>
      <c r="H142" s="1104"/>
      <c r="I142" s="1105"/>
      <c r="J142" s="1105"/>
      <c r="K142" s="1105"/>
      <c r="L142" s="1105"/>
    </row>
    <row r="143" spans="1:13" ht="17.399999999999999">
      <c r="A143" s="1111"/>
      <c r="F143" s="1111"/>
      <c r="G143" s="1105"/>
      <c r="H143" s="1104"/>
      <c r="I143" s="1105"/>
      <c r="J143" s="1105"/>
      <c r="K143" s="1105"/>
      <c r="L143" s="1105"/>
    </row>
    <row r="144" spans="1:13" ht="17.399999999999999">
      <c r="A144" s="1135" t="s">
        <v>6</v>
      </c>
      <c r="B144" s="1112"/>
      <c r="F144" s="1113" t="s">
        <v>1087</v>
      </c>
      <c r="G144" s="1105"/>
      <c r="H144" s="1135" t="s">
        <v>6</v>
      </c>
      <c r="I144" s="1112"/>
      <c r="M144" s="1113" t="s">
        <v>1087</v>
      </c>
    </row>
    <row r="145" spans="1:13" ht="15.6">
      <c r="B145" s="1114" t="s">
        <v>1088</v>
      </c>
      <c r="D145" s="1114" t="s">
        <v>1089</v>
      </c>
      <c r="E145" s="1114"/>
      <c r="F145" s="1115" t="s">
        <v>1090</v>
      </c>
      <c r="I145" s="1114" t="s">
        <v>1088</v>
      </c>
      <c r="K145" s="1114" t="s">
        <v>1089</v>
      </c>
      <c r="L145" s="1114"/>
      <c r="M145" s="1115" t="s">
        <v>1090</v>
      </c>
    </row>
    <row r="146" spans="1:13" ht="15.6">
      <c r="H146" s="1135"/>
      <c r="M146" s="1113"/>
    </row>
    <row r="147" spans="1:13" ht="15.6">
      <c r="B147" s="1116"/>
      <c r="D147" s="1117" t="s">
        <v>1100</v>
      </c>
      <c r="E147" s="1117"/>
      <c r="H147" s="1135"/>
      <c r="K147" s="1117" t="s">
        <v>1101</v>
      </c>
      <c r="L147" s="1117"/>
      <c r="M147" s="1113"/>
    </row>
    <row r="148" spans="1:13" s="730" customFormat="1">
      <c r="A148" s="1116"/>
      <c r="B148" s="819">
        <v>55001</v>
      </c>
      <c r="C148" s="1108"/>
      <c r="D148" s="1562" t="s">
        <v>2044</v>
      </c>
      <c r="E148" s="849" t="s">
        <v>6</v>
      </c>
      <c r="F148" s="557">
        <v>764766.33</v>
      </c>
      <c r="H148" s="1116"/>
      <c r="I148" s="819">
        <v>55022</v>
      </c>
      <c r="J148" s="1108"/>
      <c r="K148" s="1562" t="s">
        <v>2063</v>
      </c>
      <c r="L148" s="849" t="s">
        <v>6</v>
      </c>
      <c r="M148" s="557">
        <v>0</v>
      </c>
    </row>
    <row r="149" spans="1:13">
      <c r="A149" s="1116"/>
      <c r="B149" s="819">
        <v>55002</v>
      </c>
      <c r="D149" s="1718" t="s">
        <v>2214</v>
      </c>
      <c r="E149" s="849" t="s">
        <v>6</v>
      </c>
      <c r="F149" s="557">
        <v>0</v>
      </c>
      <c r="G149" s="730"/>
      <c r="H149" s="1116"/>
      <c r="I149" s="819">
        <v>55052</v>
      </c>
      <c r="K149" s="1711" t="s">
        <v>2064</v>
      </c>
      <c r="L149" s="849" t="s">
        <v>6</v>
      </c>
      <c r="M149" s="557">
        <v>0</v>
      </c>
    </row>
    <row r="150" spans="1:13">
      <c r="A150" s="1116"/>
      <c r="B150" s="819">
        <v>55003</v>
      </c>
      <c r="D150" s="1562" t="s">
        <v>2045</v>
      </c>
      <c r="E150" s="849" t="s">
        <v>6</v>
      </c>
      <c r="F150" s="557">
        <v>1983720.85</v>
      </c>
      <c r="H150" s="1116"/>
      <c r="I150" s="1120">
        <v>55053</v>
      </c>
      <c r="K150" s="1562" t="s">
        <v>2065</v>
      </c>
      <c r="L150" s="849" t="s">
        <v>6</v>
      </c>
      <c r="M150" s="557">
        <v>0</v>
      </c>
    </row>
    <row r="151" spans="1:13">
      <c r="A151" s="1116"/>
      <c r="B151" s="819">
        <v>55004</v>
      </c>
      <c r="D151" s="1711" t="s">
        <v>2046</v>
      </c>
      <c r="E151" s="849" t="s">
        <v>6</v>
      </c>
      <c r="F151" s="557">
        <v>0</v>
      </c>
      <c r="H151" s="1116"/>
      <c r="I151" s="819">
        <v>55056</v>
      </c>
      <c r="K151" s="1562" t="s">
        <v>2027</v>
      </c>
      <c r="L151" s="849" t="s">
        <v>6</v>
      </c>
      <c r="M151" s="557">
        <v>0</v>
      </c>
    </row>
    <row r="152" spans="1:13">
      <c r="A152" s="1116"/>
      <c r="B152" s="819">
        <v>55005</v>
      </c>
      <c r="D152" s="1562" t="s">
        <v>2047</v>
      </c>
      <c r="E152" s="849" t="s">
        <v>6</v>
      </c>
      <c r="F152" s="557">
        <v>0</v>
      </c>
      <c r="H152" s="1116"/>
      <c r="I152" s="819">
        <v>55057</v>
      </c>
      <c r="K152" s="1711" t="s">
        <v>2028</v>
      </c>
      <c r="L152" s="849" t="s">
        <v>6</v>
      </c>
      <c r="M152" s="557">
        <v>0</v>
      </c>
    </row>
    <row r="153" spans="1:13">
      <c r="A153" s="1116"/>
      <c r="B153" s="819">
        <v>55006</v>
      </c>
      <c r="D153" s="1562" t="s">
        <v>2048</v>
      </c>
      <c r="E153" s="849" t="s">
        <v>6</v>
      </c>
      <c r="F153" s="557">
        <v>0</v>
      </c>
      <c r="H153" s="1116"/>
      <c r="I153" s="819">
        <v>55058</v>
      </c>
      <c r="K153" s="1562" t="s">
        <v>2029</v>
      </c>
      <c r="L153" s="849" t="s">
        <v>6</v>
      </c>
      <c r="M153" s="557">
        <v>4634929.38</v>
      </c>
    </row>
    <row r="154" spans="1:13">
      <c r="A154" s="1116"/>
      <c r="B154" s="819">
        <v>55007</v>
      </c>
      <c r="D154" s="1562" t="s">
        <v>2049</v>
      </c>
      <c r="E154" s="849" t="s">
        <v>6</v>
      </c>
      <c r="F154" s="557">
        <v>669625.92000000004</v>
      </c>
      <c r="H154" s="1116"/>
      <c r="I154" s="819">
        <v>55059</v>
      </c>
      <c r="K154" s="1562" t="s">
        <v>2030</v>
      </c>
      <c r="L154" s="849" t="s">
        <v>6</v>
      </c>
      <c r="M154" s="557">
        <v>9772583.5600000005</v>
      </c>
    </row>
    <row r="155" spans="1:13">
      <c r="A155" s="1116"/>
      <c r="B155" s="819">
        <v>55008</v>
      </c>
      <c r="D155" s="1562" t="s">
        <v>2050</v>
      </c>
      <c r="E155" s="849" t="s">
        <v>6</v>
      </c>
      <c r="F155" s="557">
        <v>21241120.489999998</v>
      </c>
      <c r="H155" s="1116"/>
      <c r="I155" s="819">
        <v>55060</v>
      </c>
      <c r="K155" s="1711" t="s">
        <v>2031</v>
      </c>
      <c r="L155" s="849" t="s">
        <v>6</v>
      </c>
      <c r="M155" s="557">
        <v>0</v>
      </c>
    </row>
    <row r="156" spans="1:13">
      <c r="A156" s="1149"/>
      <c r="B156" s="819">
        <v>55009</v>
      </c>
      <c r="D156" s="1562" t="s">
        <v>2051</v>
      </c>
      <c r="E156" s="849" t="s">
        <v>6</v>
      </c>
      <c r="F156" s="557">
        <v>0</v>
      </c>
      <c r="H156" s="1116"/>
      <c r="I156" s="819">
        <v>55061</v>
      </c>
      <c r="K156" s="1711" t="s">
        <v>2032</v>
      </c>
      <c r="L156" s="849" t="s">
        <v>6</v>
      </c>
      <c r="M156" s="557">
        <v>3292138.84</v>
      </c>
    </row>
    <row r="157" spans="1:13">
      <c r="A157" s="1116"/>
      <c r="B157" s="819">
        <v>55010</v>
      </c>
      <c r="D157" s="1562" t="s">
        <v>2052</v>
      </c>
      <c r="E157" s="849" t="s">
        <v>6</v>
      </c>
      <c r="F157" s="557">
        <v>905731.72</v>
      </c>
      <c r="H157" s="1116"/>
      <c r="I157" s="819">
        <v>55062</v>
      </c>
      <c r="K157" s="1711" t="s">
        <v>2033</v>
      </c>
      <c r="L157" s="849" t="s">
        <v>6</v>
      </c>
      <c r="M157" s="557">
        <v>54400295.359999999</v>
      </c>
    </row>
    <row r="158" spans="1:13">
      <c r="A158" s="1116"/>
      <c r="B158" s="819">
        <v>55011</v>
      </c>
      <c r="D158" s="1562" t="s">
        <v>2053</v>
      </c>
      <c r="E158" s="849" t="s">
        <v>6</v>
      </c>
      <c r="F158" s="557">
        <v>1411106.17</v>
      </c>
      <c r="H158" s="1116"/>
      <c r="I158" s="1120">
        <v>55066</v>
      </c>
      <c r="K158" s="1761" t="s">
        <v>2215</v>
      </c>
      <c r="L158" s="849" t="s">
        <v>6</v>
      </c>
      <c r="M158" s="557">
        <v>1261584.27</v>
      </c>
    </row>
    <row r="159" spans="1:13">
      <c r="A159" s="1116"/>
      <c r="B159" s="819">
        <v>55012</v>
      </c>
      <c r="D159" s="1711" t="s">
        <v>2054</v>
      </c>
      <c r="E159" s="849" t="s">
        <v>6</v>
      </c>
      <c r="F159" s="557">
        <v>187144.92</v>
      </c>
      <c r="H159" s="1116"/>
      <c r="I159" s="1120">
        <v>55067</v>
      </c>
      <c r="K159" s="1712" t="s">
        <v>2034</v>
      </c>
      <c r="L159" s="849" t="s">
        <v>6</v>
      </c>
      <c r="M159" s="557">
        <v>103258.92</v>
      </c>
    </row>
    <row r="160" spans="1:13">
      <c r="A160" s="1116"/>
      <c r="B160" s="819">
        <v>55013</v>
      </c>
      <c r="D160" s="1562" t="s">
        <v>2055</v>
      </c>
      <c r="E160" s="849" t="s">
        <v>6</v>
      </c>
      <c r="F160" s="557">
        <v>0</v>
      </c>
      <c r="H160" s="1116"/>
      <c r="I160" s="1120">
        <v>55069</v>
      </c>
      <c r="K160" s="1562" t="s">
        <v>2035</v>
      </c>
      <c r="L160" s="849" t="s">
        <v>6</v>
      </c>
      <c r="M160" s="557">
        <v>14823407.119999999</v>
      </c>
    </row>
    <row r="161" spans="1:14">
      <c r="A161" s="1116"/>
      <c r="B161" s="819">
        <v>55014</v>
      </c>
      <c r="D161" s="1562" t="s">
        <v>2056</v>
      </c>
      <c r="E161" s="849" t="s">
        <v>6</v>
      </c>
      <c r="F161" s="557">
        <v>0</v>
      </c>
      <c r="I161" s="1120">
        <v>55071</v>
      </c>
      <c r="K161" s="1562" t="s">
        <v>2036</v>
      </c>
      <c r="L161" s="849" t="s">
        <v>6</v>
      </c>
      <c r="M161" s="557">
        <v>18940.59</v>
      </c>
    </row>
    <row r="162" spans="1:14">
      <c r="A162" s="1116"/>
      <c r="B162" s="819">
        <v>55015</v>
      </c>
      <c r="D162" s="1562" t="s">
        <v>2057</v>
      </c>
      <c r="E162" s="849" t="s">
        <v>6</v>
      </c>
      <c r="F162" s="557">
        <v>0</v>
      </c>
      <c r="H162" s="1116"/>
      <c r="I162" s="1120">
        <v>55072</v>
      </c>
      <c r="K162" s="1562" t="s">
        <v>2037</v>
      </c>
      <c r="L162" s="849" t="s">
        <v>6</v>
      </c>
      <c r="M162" s="557">
        <v>579138.94999999995</v>
      </c>
    </row>
    <row r="163" spans="1:14">
      <c r="A163" s="1116"/>
      <c r="B163" s="819">
        <v>55016</v>
      </c>
      <c r="D163" s="1562" t="s">
        <v>2414</v>
      </c>
      <c r="E163" s="849" t="s">
        <v>6</v>
      </c>
      <c r="F163" s="557">
        <v>26961.54</v>
      </c>
      <c r="H163" s="1116"/>
      <c r="I163" s="1120">
        <v>55073</v>
      </c>
      <c r="K163" s="1562" t="s">
        <v>2038</v>
      </c>
      <c r="L163" s="849" t="s">
        <v>6</v>
      </c>
      <c r="M163" s="557">
        <v>0</v>
      </c>
    </row>
    <row r="164" spans="1:14">
      <c r="A164" s="1116"/>
      <c r="B164" s="819">
        <v>55017</v>
      </c>
      <c r="D164" s="1562" t="s">
        <v>2058</v>
      </c>
      <c r="E164" s="849" t="s">
        <v>6</v>
      </c>
      <c r="F164" s="557">
        <v>191523.53</v>
      </c>
      <c r="H164" s="1116"/>
      <c r="I164" s="819">
        <v>55251</v>
      </c>
      <c r="K164" s="1562" t="s">
        <v>2039</v>
      </c>
      <c r="L164" s="849" t="s">
        <v>6</v>
      </c>
      <c r="M164" s="557">
        <v>5007674.41</v>
      </c>
    </row>
    <row r="165" spans="1:14">
      <c r="A165" s="1116"/>
      <c r="B165" s="819">
        <v>55018</v>
      </c>
      <c r="D165" s="1562" t="s">
        <v>2059</v>
      </c>
      <c r="E165" s="849" t="s">
        <v>6</v>
      </c>
      <c r="F165" s="557">
        <v>0</v>
      </c>
      <c r="H165" s="1116"/>
      <c r="I165" s="819">
        <v>55252</v>
      </c>
      <c r="K165" s="1562" t="s">
        <v>2040</v>
      </c>
      <c r="L165" s="849" t="s">
        <v>6</v>
      </c>
      <c r="M165" s="557">
        <v>10577755.4</v>
      </c>
      <c r="N165" s="1128"/>
    </row>
    <row r="166" spans="1:14">
      <c r="A166" s="1116"/>
      <c r="B166" s="819">
        <v>55019</v>
      </c>
      <c r="D166" s="1562" t="s">
        <v>2060</v>
      </c>
      <c r="E166" s="849" t="s">
        <v>6</v>
      </c>
      <c r="F166" s="557">
        <v>0</v>
      </c>
      <c r="H166" s="1116"/>
      <c r="I166" s="819">
        <v>55300</v>
      </c>
      <c r="K166" s="1562" t="s">
        <v>2041</v>
      </c>
      <c r="L166" s="849" t="s">
        <v>6</v>
      </c>
      <c r="M166" s="557">
        <v>7770818.21</v>
      </c>
      <c r="N166" s="1128"/>
    </row>
    <row r="167" spans="1:14">
      <c r="A167" s="1116"/>
      <c r="B167" s="819">
        <v>55020</v>
      </c>
      <c r="D167" s="1562" t="s">
        <v>2061</v>
      </c>
      <c r="E167" s="849" t="s">
        <v>6</v>
      </c>
      <c r="F167" s="557">
        <v>60850340.719999999</v>
      </c>
      <c r="I167" s="819">
        <v>55301</v>
      </c>
      <c r="K167" s="1562" t="s">
        <v>2042</v>
      </c>
      <c r="L167" s="849" t="s">
        <v>6</v>
      </c>
      <c r="M167" s="557">
        <v>9365294.7799999993</v>
      </c>
      <c r="N167" s="1128"/>
    </row>
    <row r="168" spans="1:14" ht="15" customHeight="1">
      <c r="A168" s="1116"/>
      <c r="B168" s="819">
        <v>55021</v>
      </c>
      <c r="D168" s="1562" t="s">
        <v>2062</v>
      </c>
      <c r="E168" s="849" t="s">
        <v>6</v>
      </c>
      <c r="F168" s="557">
        <v>2063152.53</v>
      </c>
      <c r="H168" s="1116"/>
      <c r="I168" s="1150">
        <v>55350</v>
      </c>
      <c r="J168" s="1151"/>
      <c r="K168" s="1714" t="s">
        <v>2043</v>
      </c>
      <c r="L168" s="849" t="s">
        <v>6</v>
      </c>
      <c r="M168" s="2051">
        <v>22597067.850000001</v>
      </c>
      <c r="N168" s="1128"/>
    </row>
    <row r="169" spans="1:14" ht="15" customHeight="1">
      <c r="A169" s="1116"/>
      <c r="H169" s="1116"/>
      <c r="I169" s="1116"/>
      <c r="M169" s="1128"/>
    </row>
    <row r="170" spans="1:14" ht="16.5" customHeight="1" thickBot="1">
      <c r="A170" s="1116"/>
      <c r="I170" s="1116"/>
      <c r="K170" s="1118" t="s">
        <v>2026</v>
      </c>
      <c r="L170" s="849" t="s">
        <v>6</v>
      </c>
      <c r="M170" s="1133">
        <f>ROUND(SUM(F148:F168)+SUM(M149:M168),2)</f>
        <v>234500082.36000001</v>
      </c>
    </row>
    <row r="171" spans="1:14" ht="15" customHeight="1" thickTop="1">
      <c r="A171" s="1116"/>
      <c r="I171" s="1134"/>
      <c r="J171" s="1128"/>
      <c r="K171" s="1129"/>
      <c r="L171" s="1129"/>
      <c r="M171" s="1152"/>
    </row>
    <row r="172" spans="1:14">
      <c r="A172" s="1116"/>
      <c r="H172" s="1116"/>
      <c r="I172" s="1116"/>
    </row>
    <row r="173" spans="1:14" ht="16.2" thickBot="1">
      <c r="A173" s="1116"/>
      <c r="H173" s="1116"/>
      <c r="K173" s="1118" t="s">
        <v>2025</v>
      </c>
      <c r="L173" s="849" t="s">
        <v>6</v>
      </c>
      <c r="M173" s="1153">
        <f>ROUND(SUM(+M171+M118+M170+M41+M57+M126),2)</f>
        <v>2758577982.8699999</v>
      </c>
    </row>
    <row r="174" spans="1:14" ht="15.6" thickTop="1">
      <c r="A174" s="1116"/>
      <c r="H174" s="1116"/>
      <c r="I174" s="1116"/>
    </row>
    <row r="175" spans="1:14">
      <c r="A175" s="1116"/>
      <c r="H175" s="1116"/>
      <c r="I175" s="1116"/>
    </row>
    <row r="176" spans="1:14">
      <c r="A176" s="1116"/>
      <c r="H176" s="1116"/>
      <c r="I176" s="1116"/>
    </row>
    <row r="177" spans="1:254">
      <c r="A177" s="1116"/>
      <c r="H177" s="1116"/>
      <c r="I177" s="1116"/>
    </row>
    <row r="178" spans="1:254">
      <c r="A178" s="1116"/>
      <c r="H178" s="1116"/>
      <c r="I178" s="1116"/>
    </row>
    <row r="179" spans="1:254">
      <c r="H179" s="1116"/>
      <c r="I179" s="1116"/>
    </row>
    <row r="180" spans="1:254" ht="15.6">
      <c r="H180" s="1116"/>
      <c r="I180" s="1116"/>
      <c r="K180" s="1113"/>
      <c r="L180" s="1113"/>
    </row>
    <row r="182" spans="1:254" ht="15.6">
      <c r="K182" s="1113"/>
      <c r="L182" s="1113"/>
    </row>
    <row r="185" spans="1:254" ht="85.5" customHeight="1">
      <c r="A185" s="1154" t="s">
        <v>270</v>
      </c>
      <c r="B185" s="2398" t="s">
        <v>2461</v>
      </c>
      <c r="C185" s="2398"/>
      <c r="D185" s="2398"/>
      <c r="E185" s="2398"/>
      <c r="F185" s="2398"/>
      <c r="G185" s="2398"/>
      <c r="H185" s="2398"/>
      <c r="I185" s="2398"/>
      <c r="J185" s="2398"/>
      <c r="K185" s="2398"/>
      <c r="L185" s="2398"/>
      <c r="M185" s="2398"/>
    </row>
    <row r="186" spans="1:254" s="1157" customFormat="1" ht="81.75" customHeight="1">
      <c r="A186" s="818"/>
      <c r="B186" s="1155"/>
      <c r="C186" s="1156"/>
      <c r="D186" s="1156"/>
      <c r="E186" s="1156"/>
      <c r="F186" s="1156"/>
      <c r="G186" s="1156"/>
      <c r="H186" s="1156"/>
      <c r="I186" s="1156"/>
      <c r="J186" s="1156"/>
      <c r="K186" s="1156"/>
      <c r="L186" s="1156"/>
      <c r="M186" s="1156"/>
      <c r="N186" s="1156"/>
      <c r="O186" s="1156"/>
      <c r="P186" s="1156"/>
      <c r="Q186" s="1156"/>
      <c r="R186" s="1156"/>
      <c r="S186" s="1156"/>
      <c r="T186" s="1156"/>
      <c r="U186" s="1156"/>
      <c r="V186" s="1156"/>
      <c r="W186" s="1156"/>
      <c r="X186" s="1156"/>
      <c r="Y186" s="1156"/>
      <c r="Z186" s="1156"/>
      <c r="AA186" s="1156"/>
      <c r="AB186" s="1156"/>
      <c r="AC186" s="1156"/>
      <c r="AD186" s="1156"/>
      <c r="AE186" s="1156"/>
      <c r="AF186" s="1156"/>
      <c r="AG186" s="1156"/>
      <c r="AH186" s="1156"/>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31"/>
      <c r="BL186" s="231"/>
      <c r="BM186" s="231"/>
      <c r="BN186" s="231"/>
      <c r="BO186" s="231"/>
      <c r="BP186" s="231"/>
      <c r="BQ186" s="231"/>
      <c r="BR186" s="231"/>
      <c r="BS186" s="231"/>
      <c r="BT186" s="231"/>
      <c r="BU186" s="231"/>
      <c r="BV186" s="231"/>
      <c r="BW186" s="231"/>
      <c r="BX186" s="231"/>
      <c r="BY186" s="231"/>
      <c r="BZ186" s="231"/>
      <c r="CA186" s="231"/>
      <c r="CB186" s="231"/>
      <c r="CC186" s="231"/>
      <c r="CD186" s="231"/>
      <c r="CE186" s="231"/>
      <c r="CF186" s="231"/>
      <c r="CG186" s="231"/>
      <c r="CH186" s="231"/>
      <c r="CI186" s="231"/>
      <c r="CJ186" s="231"/>
      <c r="CK186" s="231"/>
      <c r="CL186" s="231"/>
      <c r="CM186" s="231"/>
      <c r="CN186" s="231"/>
      <c r="CO186" s="231"/>
      <c r="CP186" s="231"/>
      <c r="CQ186" s="231"/>
      <c r="CR186" s="231"/>
      <c r="CS186" s="231"/>
      <c r="CT186" s="231"/>
      <c r="CU186" s="231"/>
      <c r="CV186" s="231"/>
      <c r="CW186" s="231"/>
      <c r="CX186" s="231"/>
      <c r="CY186" s="231"/>
      <c r="CZ186" s="231"/>
      <c r="DA186" s="231"/>
      <c r="DB186" s="231"/>
      <c r="DC186" s="231"/>
      <c r="DD186" s="231"/>
      <c r="DE186" s="231"/>
      <c r="DF186" s="231"/>
      <c r="DG186" s="231"/>
      <c r="DH186" s="231"/>
      <c r="DI186" s="231"/>
      <c r="DJ186" s="231"/>
      <c r="DK186" s="231"/>
      <c r="DL186" s="231"/>
      <c r="DM186" s="231"/>
      <c r="DN186" s="231"/>
      <c r="DO186" s="231"/>
      <c r="DP186" s="231"/>
      <c r="DQ186" s="231"/>
      <c r="DR186" s="231"/>
      <c r="DS186" s="231"/>
      <c r="DT186" s="231"/>
      <c r="DU186" s="231"/>
      <c r="DV186" s="231"/>
      <c r="DW186" s="231"/>
      <c r="DX186" s="231"/>
      <c r="DY186" s="231"/>
      <c r="DZ186" s="231"/>
      <c r="EA186" s="231"/>
      <c r="EB186" s="231"/>
      <c r="EC186" s="231"/>
      <c r="ED186" s="231"/>
      <c r="EE186" s="231"/>
      <c r="EF186" s="231"/>
      <c r="EG186" s="231"/>
      <c r="EH186" s="231"/>
      <c r="EI186" s="231"/>
      <c r="EJ186" s="231"/>
      <c r="EK186" s="231"/>
      <c r="EL186" s="231"/>
      <c r="EM186" s="231"/>
      <c r="EN186" s="231"/>
      <c r="EO186" s="231"/>
      <c r="EP186" s="231"/>
      <c r="EQ186" s="231"/>
      <c r="ER186" s="231"/>
      <c r="ES186" s="231"/>
      <c r="ET186" s="231"/>
      <c r="EU186" s="231"/>
      <c r="EV186" s="231"/>
      <c r="EW186" s="231"/>
      <c r="EX186" s="231"/>
      <c r="EY186" s="231"/>
      <c r="EZ186" s="231"/>
      <c r="FA186" s="231"/>
      <c r="FB186" s="231"/>
      <c r="FC186" s="231"/>
      <c r="FD186" s="231"/>
      <c r="FE186" s="231"/>
      <c r="FF186" s="231"/>
      <c r="FG186" s="231"/>
      <c r="FH186" s="231"/>
      <c r="FI186" s="231"/>
      <c r="FJ186" s="231"/>
      <c r="FK186" s="231"/>
      <c r="FL186" s="231"/>
      <c r="FM186" s="231"/>
      <c r="FN186" s="231"/>
      <c r="FO186" s="231"/>
      <c r="FP186" s="231"/>
      <c r="FQ186" s="231"/>
      <c r="FR186" s="231"/>
      <c r="FS186" s="231"/>
      <c r="FT186" s="231"/>
      <c r="FU186" s="231"/>
      <c r="FV186" s="231"/>
      <c r="FW186" s="231"/>
      <c r="FX186" s="231"/>
      <c r="FY186" s="231"/>
      <c r="FZ186" s="231"/>
      <c r="GA186" s="231"/>
      <c r="GB186" s="231"/>
      <c r="GC186" s="231"/>
      <c r="GD186" s="231"/>
      <c r="GE186" s="231"/>
      <c r="GF186" s="231"/>
      <c r="GG186" s="231"/>
      <c r="GH186" s="231"/>
      <c r="GI186" s="231"/>
      <c r="GJ186" s="231"/>
      <c r="GK186" s="231"/>
      <c r="GL186" s="231"/>
      <c r="GM186" s="231"/>
      <c r="GN186" s="231"/>
      <c r="GO186" s="231"/>
      <c r="GP186" s="231"/>
      <c r="GQ186" s="231"/>
      <c r="GR186" s="231"/>
      <c r="GS186" s="231"/>
      <c r="GT186" s="231"/>
      <c r="GU186" s="231"/>
      <c r="GV186" s="231"/>
      <c r="GW186" s="231"/>
      <c r="GX186" s="231"/>
      <c r="GY186" s="231"/>
      <c r="GZ186" s="231"/>
      <c r="HA186" s="231"/>
      <c r="HB186" s="231"/>
      <c r="HC186" s="231"/>
      <c r="HD186" s="231"/>
      <c r="HE186" s="231"/>
      <c r="HF186" s="231"/>
      <c r="HG186" s="231"/>
      <c r="HH186" s="231"/>
      <c r="HI186" s="231"/>
      <c r="HJ186" s="231"/>
      <c r="HK186" s="231"/>
      <c r="HL186" s="231"/>
      <c r="HM186" s="231"/>
      <c r="HN186" s="231"/>
      <c r="HO186" s="231"/>
      <c r="HP186" s="231"/>
      <c r="HQ186" s="231"/>
      <c r="HR186" s="231"/>
      <c r="HS186" s="231"/>
      <c r="HT186" s="231"/>
      <c r="HU186" s="231"/>
      <c r="HV186" s="231"/>
      <c r="HW186" s="231"/>
      <c r="HX186" s="231"/>
      <c r="HY186" s="231"/>
      <c r="HZ186" s="231"/>
      <c r="IA186" s="231"/>
      <c r="IB186" s="231"/>
      <c r="IC186" s="231"/>
      <c r="ID186" s="231"/>
      <c r="IE186" s="231"/>
      <c r="IF186" s="231"/>
      <c r="IG186" s="231"/>
      <c r="IH186" s="231"/>
      <c r="II186" s="231"/>
      <c r="IJ186" s="231"/>
      <c r="IK186" s="231"/>
      <c r="IL186" s="231"/>
      <c r="IM186" s="231"/>
      <c r="IN186" s="231"/>
      <c r="IO186" s="231"/>
      <c r="IP186" s="231"/>
      <c r="IQ186" s="231"/>
      <c r="IR186" s="231"/>
      <c r="IS186" s="231"/>
      <c r="IT186" s="231"/>
    </row>
    <row r="187" spans="1:254">
      <c r="A187" s="818"/>
    </row>
    <row r="188" spans="1:254">
      <c r="A188" s="818"/>
    </row>
    <row r="189" spans="1:254">
      <c r="A189" s="818"/>
    </row>
    <row r="190" spans="1:254">
      <c r="A190" s="818"/>
    </row>
    <row r="191" spans="1:254">
      <c r="A191" s="818"/>
    </row>
    <row r="192" spans="1:254">
      <c r="A192" s="818"/>
    </row>
    <row r="193" spans="1:6">
      <c r="A193" s="818"/>
    </row>
    <row r="194" spans="1:6" ht="15.6">
      <c r="A194" s="818"/>
      <c r="F194" s="1119"/>
    </row>
    <row r="195" spans="1:6" ht="15.6">
      <c r="F195" s="1119"/>
    </row>
    <row r="196" spans="1:6" ht="15.6">
      <c r="F196" s="1119"/>
    </row>
    <row r="205" spans="1:6">
      <c r="A205" s="1122"/>
    </row>
    <row r="206" spans="1:6">
      <c r="A206" s="1122"/>
    </row>
    <row r="207" spans="1:6">
      <c r="A207" s="1122"/>
    </row>
    <row r="208" spans="1:6">
      <c r="A208" s="1122"/>
    </row>
    <row r="209" spans="1:1">
      <c r="A209" s="1122"/>
    </row>
    <row r="213" spans="1:1">
      <c r="A213" s="1122"/>
    </row>
    <row r="214" spans="1:1">
      <c r="A214" s="1116"/>
    </row>
    <row r="215" spans="1:1">
      <c r="A215" s="1158"/>
    </row>
    <row r="216" spans="1:1">
      <c r="A216" s="1158"/>
    </row>
    <row r="217" spans="1:1">
      <c r="A217" s="1158"/>
    </row>
    <row r="218" spans="1:1">
      <c r="A218" s="1158"/>
    </row>
    <row r="219" spans="1:1">
      <c r="A219" s="477"/>
    </row>
    <row r="221" spans="1:1">
      <c r="A221" s="1116"/>
    </row>
    <row r="222" spans="1:1">
      <c r="A222" s="1116"/>
    </row>
    <row r="223" spans="1:1">
      <c r="A223" s="1122"/>
    </row>
    <row r="224" spans="1:1">
      <c r="A224" s="1116"/>
    </row>
    <row r="225" spans="1:9">
      <c r="A225" s="1158"/>
    </row>
    <row r="226" spans="1:9">
      <c r="A226" s="1116"/>
    </row>
    <row r="231" spans="1:9">
      <c r="A231" s="1116"/>
    </row>
    <row r="233" spans="1:9">
      <c r="A233" s="1116"/>
    </row>
    <row r="234" spans="1:9">
      <c r="A234" s="1116"/>
    </row>
    <row r="235" spans="1:9">
      <c r="A235" s="1116"/>
    </row>
    <row r="236" spans="1:9">
      <c r="A236" s="1116"/>
    </row>
    <row r="237" spans="1:9">
      <c r="A237" s="1116"/>
    </row>
    <row r="238" spans="1:9">
      <c r="A238" s="1116"/>
      <c r="H238" s="1116"/>
      <c r="I238" s="1116"/>
    </row>
    <row r="239" spans="1:9">
      <c r="A239" s="1116"/>
      <c r="H239" s="1116"/>
      <c r="I239" s="1116"/>
    </row>
    <row r="240" spans="1:9">
      <c r="A240" s="1116"/>
      <c r="H240" s="1116"/>
      <c r="I240" s="1116"/>
    </row>
    <row r="241" spans="1:9">
      <c r="A241" s="1116"/>
      <c r="H241" s="1116"/>
      <c r="I241" s="1116"/>
    </row>
    <row r="242" spans="1:9">
      <c r="A242" s="1116"/>
      <c r="H242" s="1116"/>
      <c r="I242" s="1116"/>
    </row>
    <row r="243" spans="1:9">
      <c r="A243" s="1116"/>
      <c r="H243" s="1116"/>
      <c r="I243" s="1116"/>
    </row>
    <row r="244" spans="1:9">
      <c r="A244" s="1116" t="s">
        <v>6</v>
      </c>
    </row>
    <row r="245" spans="1:9">
      <c r="A245" s="1116"/>
    </row>
    <row r="246" spans="1:9">
      <c r="A246" s="1116"/>
    </row>
    <row r="247" spans="1:9">
      <c r="A247" s="1116"/>
    </row>
    <row r="248" spans="1:9">
      <c r="A248" s="1116"/>
    </row>
    <row r="249" spans="1:9">
      <c r="A249" s="1116"/>
    </row>
    <row r="250" spans="1:9">
      <c r="A250" s="1116"/>
    </row>
    <row r="251" spans="1:9">
      <c r="A251" s="1116"/>
    </row>
    <row r="253" spans="1:9">
      <c r="A253" s="1116"/>
    </row>
    <row r="254" spans="1:9">
      <c r="A254" s="1116"/>
    </row>
    <row r="255" spans="1:9">
      <c r="A255" s="1116"/>
    </row>
    <row r="256" spans="1:9">
      <c r="A256" s="1116"/>
    </row>
    <row r="257" spans="1:1">
      <c r="A257" s="1116" t="s">
        <v>6</v>
      </c>
    </row>
    <row r="258" spans="1:1">
      <c r="A258" s="1116" t="s">
        <v>6</v>
      </c>
    </row>
    <row r="259" spans="1:1">
      <c r="A259" s="1116" t="s">
        <v>6</v>
      </c>
    </row>
    <row r="260" spans="1:1">
      <c r="A260" s="1116" t="s">
        <v>6</v>
      </c>
    </row>
    <row r="261" spans="1:1">
      <c r="A261" s="818"/>
    </row>
    <row r="262" spans="1:1">
      <c r="A262" s="818"/>
    </row>
    <row r="263" spans="1:1">
      <c r="A263" s="818"/>
    </row>
    <row r="264" spans="1:1">
      <c r="A264" s="818"/>
    </row>
    <row r="265" spans="1:1">
      <c r="A265" s="818"/>
    </row>
    <row r="266" spans="1:1">
      <c r="A266" s="818"/>
    </row>
    <row r="268" spans="1:1">
      <c r="A268" s="818"/>
    </row>
    <row r="287" spans="1:6">
      <c r="A287" s="1108" t="s">
        <v>6</v>
      </c>
    </row>
    <row r="288" spans="1:6">
      <c r="F288" s="1159"/>
    </row>
    <row r="310" spans="1:2">
      <c r="A310" s="1111"/>
      <c r="B310" s="1124"/>
    </row>
  </sheetData>
  <mergeCells count="1">
    <mergeCell ref="B185:M185"/>
  </mergeCells>
  <printOptions horizontalCentered="1"/>
  <pageMargins left="0.5" right="0.5" top="0.6" bottom="0.25" header="0.25" footer="0.25"/>
  <pageSetup scale="49" firstPageNumber="120" orientation="landscape" useFirstPageNumber="1" r:id="rId1"/>
  <headerFooter scaleWithDoc="0">
    <oddFooter>&amp;R&amp;8&amp;P</oddFooter>
  </headerFooter>
  <rowBreaks count="2" manualBreakCount="2">
    <brk id="69" max="10" man="1"/>
    <brk id="138" max="10" man="1"/>
  </rowBreaks>
  <ignoredErrors>
    <ignoredError sqref="M170"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16"/>
  <sheetViews>
    <sheetView showGridLines="0" showOutlineSymbols="0" zoomScale="60" zoomScaleNormal="60" zoomScaleSheetLayoutView="70" workbookViewId="0"/>
  </sheetViews>
  <sheetFormatPr defaultColWidth="9.6328125" defaultRowHeight="13.2"/>
  <cols>
    <col min="1" max="1" width="58.453125" style="67" customWidth="1"/>
    <col min="2" max="2" width="1.36328125" style="67" customWidth="1"/>
    <col min="3" max="3" width="19.6328125" style="67" customWidth="1"/>
    <col min="4" max="4" width="2.08984375" style="67" customWidth="1"/>
    <col min="5" max="5" width="19" style="107" customWidth="1"/>
    <col min="6" max="6" width="2.08984375" style="67" customWidth="1"/>
    <col min="7" max="7" width="18.81640625" style="67" customWidth="1"/>
    <col min="8" max="8" width="2.08984375" style="67" customWidth="1"/>
    <col min="9" max="9" width="18.54296875" style="107" customWidth="1"/>
    <col min="10" max="10" width="1.6328125" style="67" customWidth="1"/>
    <col min="11" max="11" width="20.1796875" style="67" customWidth="1"/>
    <col min="12" max="12" width="1.81640625" style="67" customWidth="1"/>
    <col min="13" max="13" width="18.54296875" style="107" customWidth="1"/>
    <col min="14" max="14" width="2.08984375" style="67" customWidth="1"/>
    <col min="15" max="15" width="18.90625" style="67" customWidth="1"/>
    <col min="16" max="16" width="1.54296875" style="67" customWidth="1"/>
    <col min="17" max="17" width="18.54296875" style="107" customWidth="1"/>
    <col min="18" max="18" width="1.6328125" style="67" customWidth="1"/>
    <col min="19" max="19" width="19" style="67" customWidth="1"/>
    <col min="20" max="20" width="1.08984375" style="67" customWidth="1"/>
    <col min="21" max="21" width="20" style="67" customWidth="1"/>
    <col min="22" max="22" width="2.54296875" style="67" customWidth="1"/>
    <col min="23" max="23" width="25.6328125" style="67" customWidth="1"/>
    <col min="24" max="16384" width="9.6328125" style="67"/>
  </cols>
  <sheetData>
    <row r="1" spans="1:254" ht="18" customHeight="1">
      <c r="A1" s="1472" t="s">
        <v>1343</v>
      </c>
    </row>
    <row r="3" spans="1:254" s="1297" customFormat="1" ht="24.6">
      <c r="A3" s="1294" t="s">
        <v>0</v>
      </c>
      <c r="B3" s="1294"/>
      <c r="C3" s="1294"/>
      <c r="D3" s="1294"/>
      <c r="E3" s="1295"/>
      <c r="F3" s="1294"/>
      <c r="G3" s="1294"/>
      <c r="H3" s="1294"/>
      <c r="I3" s="1295"/>
      <c r="J3" s="1294"/>
      <c r="K3" s="1294"/>
      <c r="L3" s="1294"/>
      <c r="M3" s="1295"/>
      <c r="N3" s="1294"/>
      <c r="O3" s="1294"/>
      <c r="P3" s="1294"/>
      <c r="Q3" s="1295"/>
      <c r="R3" s="1296"/>
      <c r="S3" s="1296"/>
      <c r="T3" s="1296"/>
      <c r="U3" s="1296"/>
      <c r="V3" s="1296"/>
      <c r="W3" s="1296"/>
      <c r="X3" s="1296"/>
      <c r="Y3" s="1296"/>
      <c r="Z3" s="1296"/>
      <c r="AA3" s="1296"/>
      <c r="AB3" s="1296"/>
      <c r="AC3" s="1296"/>
      <c r="AD3" s="1296"/>
      <c r="AE3" s="1296"/>
      <c r="AF3" s="1296"/>
      <c r="AG3" s="1296"/>
      <c r="AH3" s="1296"/>
      <c r="AI3" s="1296"/>
      <c r="AJ3" s="1296"/>
      <c r="AK3" s="1296"/>
      <c r="AL3" s="1296"/>
      <c r="AM3" s="1296"/>
      <c r="AN3" s="1296"/>
      <c r="AO3" s="1296"/>
      <c r="AP3" s="1296"/>
      <c r="AQ3" s="1296"/>
      <c r="AR3" s="1296"/>
      <c r="AS3" s="1296"/>
      <c r="AT3" s="1296"/>
      <c r="AU3" s="1296"/>
      <c r="AV3" s="1296"/>
      <c r="AW3" s="1296"/>
      <c r="AX3" s="1296"/>
      <c r="AY3" s="1296"/>
      <c r="AZ3" s="1296"/>
      <c r="BA3" s="1296"/>
      <c r="BB3" s="1296"/>
      <c r="BC3" s="1296"/>
      <c r="BD3" s="1296"/>
      <c r="BE3" s="1296"/>
      <c r="BF3" s="1296"/>
      <c r="BG3" s="1296"/>
      <c r="BH3" s="1296"/>
      <c r="BI3" s="1296"/>
      <c r="BJ3" s="1296"/>
      <c r="BK3" s="1296"/>
      <c r="BL3" s="1296"/>
      <c r="BM3" s="1296"/>
      <c r="BN3" s="1296"/>
      <c r="BO3" s="1296"/>
      <c r="BP3" s="1296"/>
      <c r="BQ3" s="1296"/>
      <c r="BR3" s="1296"/>
      <c r="BS3" s="1296"/>
      <c r="BT3" s="1296"/>
      <c r="BU3" s="1296"/>
      <c r="BV3" s="1296"/>
      <c r="BW3" s="1296"/>
      <c r="BX3" s="1296"/>
      <c r="BY3" s="1296"/>
      <c r="BZ3" s="1296"/>
      <c r="CA3" s="1296"/>
      <c r="CB3" s="1296"/>
      <c r="CC3" s="1296"/>
      <c r="CD3" s="1296"/>
      <c r="CE3" s="1296"/>
      <c r="CF3" s="1296"/>
      <c r="CG3" s="1296"/>
      <c r="CH3" s="1296"/>
      <c r="CI3" s="1296"/>
      <c r="CJ3" s="1296"/>
      <c r="CK3" s="1296"/>
      <c r="CL3" s="1296"/>
      <c r="CM3" s="1296"/>
      <c r="CN3" s="1296"/>
      <c r="CO3" s="1296"/>
      <c r="CP3" s="1296"/>
      <c r="CQ3" s="1296"/>
      <c r="CR3" s="1296"/>
      <c r="CS3" s="1296"/>
      <c r="CT3" s="1296"/>
      <c r="CU3" s="1296"/>
      <c r="CV3" s="1296"/>
      <c r="CW3" s="1296"/>
      <c r="CX3" s="1296"/>
      <c r="CY3" s="1296"/>
      <c r="CZ3" s="1296"/>
      <c r="DA3" s="1296"/>
      <c r="DB3" s="1296"/>
      <c r="DC3" s="1296"/>
      <c r="DD3" s="1296"/>
      <c r="DE3" s="1296"/>
      <c r="DF3" s="1296"/>
      <c r="DG3" s="1296"/>
      <c r="DH3" s="1296"/>
      <c r="DI3" s="1296"/>
      <c r="DJ3" s="1296"/>
      <c r="DK3" s="1296"/>
      <c r="DL3" s="1296"/>
      <c r="DM3" s="1296"/>
      <c r="DN3" s="1296"/>
      <c r="DO3" s="1296"/>
      <c r="DP3" s="1296"/>
      <c r="DQ3" s="1296"/>
      <c r="DR3" s="1296"/>
      <c r="DS3" s="1296"/>
      <c r="DT3" s="1296"/>
      <c r="DU3" s="1296"/>
      <c r="DV3" s="1296"/>
      <c r="DW3" s="1296"/>
      <c r="DX3" s="1296"/>
      <c r="DY3" s="1296"/>
      <c r="DZ3" s="1296"/>
      <c r="EA3" s="1296"/>
      <c r="EB3" s="1296"/>
      <c r="EC3" s="1296"/>
      <c r="ED3" s="1296"/>
      <c r="EE3" s="1296"/>
      <c r="EF3" s="1296"/>
      <c r="EG3" s="1296"/>
      <c r="EH3" s="1296"/>
      <c r="EI3" s="1296"/>
      <c r="EJ3" s="1296"/>
      <c r="EK3" s="1296"/>
      <c r="EL3" s="1296"/>
      <c r="EM3" s="1296"/>
      <c r="EN3" s="1296"/>
      <c r="EO3" s="1296"/>
      <c r="EP3" s="1296"/>
      <c r="EQ3" s="1296"/>
      <c r="ER3" s="1296"/>
      <c r="ES3" s="1296"/>
      <c r="ET3" s="1296"/>
      <c r="EU3" s="1296"/>
      <c r="EV3" s="1296"/>
      <c r="EW3" s="1296"/>
      <c r="EX3" s="1296"/>
      <c r="EY3" s="1296"/>
      <c r="EZ3" s="1296"/>
      <c r="FA3" s="1296"/>
      <c r="FB3" s="1296"/>
      <c r="FC3" s="1296"/>
      <c r="FD3" s="1296"/>
      <c r="FE3" s="1296"/>
      <c r="FF3" s="1296"/>
      <c r="FG3" s="1296"/>
      <c r="FH3" s="1296"/>
      <c r="FI3" s="1296"/>
      <c r="FJ3" s="1296"/>
      <c r="FK3" s="1296"/>
      <c r="FL3" s="1296"/>
      <c r="FM3" s="1296"/>
      <c r="FN3" s="1296"/>
      <c r="FO3" s="1296"/>
      <c r="FP3" s="1296"/>
      <c r="FQ3" s="1296"/>
      <c r="FR3" s="1296"/>
      <c r="FS3" s="1296"/>
      <c r="FT3" s="1296"/>
      <c r="FU3" s="1296"/>
      <c r="FV3" s="1296"/>
      <c r="FW3" s="1296"/>
      <c r="FX3" s="1296"/>
      <c r="FY3" s="1296"/>
      <c r="FZ3" s="1296"/>
      <c r="GA3" s="1296"/>
      <c r="GB3" s="1296"/>
      <c r="GC3" s="1296"/>
      <c r="GD3" s="1296"/>
      <c r="GE3" s="1296"/>
      <c r="GF3" s="1296"/>
      <c r="GG3" s="1296"/>
      <c r="GH3" s="1296"/>
      <c r="GI3" s="1296"/>
      <c r="GJ3" s="1296"/>
      <c r="GK3" s="1296"/>
      <c r="GL3" s="1296"/>
      <c r="GM3" s="1296"/>
      <c r="GN3" s="1296"/>
      <c r="GO3" s="1296"/>
      <c r="GP3" s="1296"/>
      <c r="GQ3" s="1296"/>
      <c r="GR3" s="1296"/>
      <c r="GS3" s="1296"/>
      <c r="GT3" s="1296"/>
      <c r="GU3" s="1296"/>
      <c r="GV3" s="1296"/>
      <c r="GW3" s="1296"/>
      <c r="GX3" s="1296"/>
      <c r="GY3" s="1296"/>
      <c r="GZ3" s="1296"/>
      <c r="HA3" s="1296"/>
      <c r="HB3" s="1296"/>
      <c r="HC3" s="1296"/>
      <c r="HD3" s="1296"/>
      <c r="HE3" s="1296"/>
      <c r="HF3" s="1296"/>
      <c r="HG3" s="1296"/>
      <c r="HH3" s="1296"/>
      <c r="HI3" s="1296"/>
      <c r="HJ3" s="1296"/>
      <c r="HK3" s="1296"/>
      <c r="HL3" s="1296"/>
      <c r="HM3" s="1296"/>
      <c r="HN3" s="1296"/>
      <c r="HO3" s="1296"/>
      <c r="HP3" s="1296"/>
      <c r="HQ3" s="1296"/>
      <c r="HR3" s="1296"/>
      <c r="HS3" s="1296"/>
      <c r="HT3" s="1296"/>
      <c r="HU3" s="1296"/>
      <c r="HV3" s="1296"/>
      <c r="HW3" s="1296"/>
      <c r="HX3" s="1296"/>
      <c r="HY3" s="1296"/>
      <c r="HZ3" s="1296"/>
      <c r="IA3" s="1296"/>
      <c r="IB3" s="1296"/>
      <c r="IC3" s="1296"/>
      <c r="ID3" s="1296"/>
      <c r="IE3" s="1296"/>
      <c r="IF3" s="1296"/>
      <c r="IG3" s="1296"/>
      <c r="IH3" s="1296"/>
      <c r="II3" s="1296"/>
      <c r="IJ3" s="1296"/>
      <c r="IK3" s="1296"/>
      <c r="IL3" s="1296"/>
      <c r="IM3" s="1296"/>
      <c r="IN3" s="1296"/>
      <c r="IO3" s="1296"/>
      <c r="IP3" s="1296"/>
      <c r="IQ3" s="1296"/>
      <c r="IR3" s="1296"/>
      <c r="IS3" s="1296"/>
      <c r="IT3" s="1296"/>
    </row>
    <row r="4" spans="1:254" s="1297" customFormat="1" ht="24.6">
      <c r="A4" s="1294" t="s">
        <v>1</v>
      </c>
      <c r="B4" s="1294"/>
      <c r="C4" s="1294"/>
      <c r="D4" s="1294"/>
      <c r="E4" s="1295"/>
      <c r="F4" s="1294"/>
      <c r="G4" s="1294"/>
      <c r="H4" s="1294"/>
      <c r="I4" s="1295"/>
      <c r="J4" s="1294"/>
      <c r="K4" s="1294"/>
      <c r="L4" s="1294"/>
      <c r="M4" s="1295"/>
      <c r="N4" s="1294"/>
      <c r="O4" s="1294"/>
      <c r="P4" s="1294"/>
      <c r="Q4" s="1298"/>
      <c r="R4" s="1294"/>
      <c r="S4" s="1294"/>
      <c r="T4" s="1294"/>
      <c r="U4" s="1299" t="s">
        <v>38</v>
      </c>
      <c r="V4" s="1296"/>
      <c r="W4" s="1296"/>
      <c r="X4" s="1296"/>
      <c r="Y4" s="1296"/>
      <c r="Z4" s="1296"/>
      <c r="AA4" s="1296"/>
      <c r="AB4" s="1296"/>
      <c r="AC4" s="1296"/>
      <c r="AD4" s="1296"/>
      <c r="AE4" s="1296"/>
      <c r="AF4" s="1296"/>
      <c r="AG4" s="1296"/>
      <c r="AH4" s="1296"/>
      <c r="AI4" s="1296"/>
      <c r="AJ4" s="1296"/>
      <c r="AK4" s="1296"/>
      <c r="AL4" s="1296"/>
      <c r="AM4" s="1296"/>
      <c r="AN4" s="1296"/>
      <c r="AO4" s="1296"/>
      <c r="AP4" s="1296"/>
      <c r="AQ4" s="1296"/>
      <c r="AR4" s="1296"/>
      <c r="AS4" s="1296"/>
      <c r="AT4" s="1296"/>
      <c r="AU4" s="1296"/>
      <c r="AV4" s="1296"/>
      <c r="AW4" s="1296"/>
      <c r="AX4" s="1296"/>
      <c r="AY4" s="1296"/>
      <c r="AZ4" s="1296"/>
      <c r="BA4" s="1296"/>
      <c r="BB4" s="1296"/>
      <c r="BC4" s="1296"/>
      <c r="BD4" s="1296"/>
      <c r="BE4" s="1296"/>
      <c r="BF4" s="1296"/>
      <c r="BG4" s="1296"/>
      <c r="BH4" s="1296"/>
      <c r="BI4" s="1296"/>
      <c r="BJ4" s="1296"/>
      <c r="BK4" s="1296"/>
      <c r="BL4" s="1296"/>
      <c r="BM4" s="1296"/>
      <c r="BN4" s="1296"/>
      <c r="BO4" s="1296"/>
      <c r="BP4" s="1296"/>
      <c r="BQ4" s="1296"/>
      <c r="BR4" s="1296"/>
      <c r="BS4" s="1296"/>
      <c r="BT4" s="1296"/>
      <c r="BU4" s="1296"/>
      <c r="BV4" s="1296"/>
      <c r="BW4" s="1296"/>
      <c r="BX4" s="1296"/>
      <c r="BY4" s="1296"/>
      <c r="BZ4" s="1296"/>
      <c r="CA4" s="1296"/>
      <c r="CB4" s="1296"/>
      <c r="CC4" s="1296"/>
      <c r="CD4" s="1296"/>
      <c r="CE4" s="1296"/>
      <c r="CF4" s="1296"/>
      <c r="CG4" s="1296"/>
      <c r="CH4" s="1296"/>
      <c r="CI4" s="1296"/>
      <c r="CJ4" s="1296"/>
      <c r="CK4" s="1296"/>
      <c r="CL4" s="1296"/>
      <c r="CM4" s="1296"/>
      <c r="CN4" s="1296"/>
      <c r="CO4" s="1296"/>
      <c r="CP4" s="1296"/>
      <c r="CQ4" s="1296"/>
      <c r="CR4" s="1296"/>
      <c r="CS4" s="1296"/>
      <c r="CT4" s="1296"/>
      <c r="CU4" s="1296"/>
      <c r="CV4" s="1296"/>
      <c r="CW4" s="1296"/>
      <c r="CX4" s="1296"/>
      <c r="CY4" s="1296"/>
      <c r="CZ4" s="1296"/>
      <c r="DA4" s="1296"/>
      <c r="DB4" s="1296"/>
      <c r="DC4" s="1296"/>
      <c r="DD4" s="1296"/>
      <c r="DE4" s="1296"/>
      <c r="DF4" s="1296"/>
      <c r="DG4" s="1296"/>
      <c r="DH4" s="1296"/>
      <c r="DI4" s="1296"/>
      <c r="DJ4" s="1296"/>
      <c r="DK4" s="1296"/>
      <c r="DL4" s="1296"/>
      <c r="DM4" s="1296"/>
      <c r="DN4" s="1296"/>
      <c r="DO4" s="1296"/>
      <c r="DP4" s="1296"/>
      <c r="DQ4" s="1296"/>
      <c r="DR4" s="1296"/>
      <c r="DS4" s="1296"/>
      <c r="DT4" s="1296"/>
      <c r="DU4" s="1296"/>
      <c r="DV4" s="1296"/>
      <c r="DW4" s="1296"/>
      <c r="DX4" s="1296"/>
      <c r="DY4" s="1296"/>
      <c r="DZ4" s="1296"/>
      <c r="EA4" s="1296"/>
      <c r="EB4" s="1296"/>
      <c r="EC4" s="1296"/>
      <c r="ED4" s="1296"/>
      <c r="EE4" s="1296"/>
      <c r="EF4" s="1296"/>
      <c r="EG4" s="1296"/>
      <c r="EH4" s="1296"/>
      <c r="EI4" s="1296"/>
      <c r="EJ4" s="1296"/>
      <c r="EK4" s="1296"/>
      <c r="EL4" s="1296"/>
      <c r="EM4" s="1296"/>
      <c r="EN4" s="1296"/>
      <c r="EO4" s="1296"/>
      <c r="EP4" s="1296"/>
      <c r="EQ4" s="1296"/>
      <c r="ER4" s="1296"/>
      <c r="ES4" s="1296"/>
      <c r="ET4" s="1296"/>
      <c r="EU4" s="1296"/>
      <c r="EV4" s="1296"/>
      <c r="EW4" s="1296"/>
      <c r="EX4" s="1296"/>
      <c r="EY4" s="1296"/>
      <c r="EZ4" s="1296"/>
      <c r="FA4" s="1296"/>
      <c r="FB4" s="1296"/>
      <c r="FC4" s="1296"/>
      <c r="FD4" s="1296"/>
      <c r="FE4" s="1296"/>
      <c r="FF4" s="1296"/>
      <c r="FG4" s="1296"/>
      <c r="FH4" s="1296"/>
      <c r="FI4" s="1296"/>
      <c r="FJ4" s="1296"/>
      <c r="FK4" s="1296"/>
      <c r="FL4" s="1296"/>
      <c r="FM4" s="1296"/>
      <c r="FN4" s="1296"/>
      <c r="FO4" s="1296"/>
      <c r="FP4" s="1296"/>
      <c r="FQ4" s="1296"/>
      <c r="FR4" s="1296"/>
      <c r="FS4" s="1296"/>
      <c r="FT4" s="1296"/>
      <c r="FU4" s="1296"/>
      <c r="FV4" s="1296"/>
      <c r="FW4" s="1296"/>
      <c r="FX4" s="1296"/>
      <c r="FY4" s="1296"/>
      <c r="FZ4" s="1296"/>
      <c r="GA4" s="1296"/>
      <c r="GB4" s="1296"/>
      <c r="GC4" s="1296"/>
      <c r="GD4" s="1296"/>
      <c r="GE4" s="1296"/>
      <c r="GF4" s="1296"/>
      <c r="GG4" s="1296"/>
      <c r="GH4" s="1296"/>
      <c r="GI4" s="1296"/>
      <c r="GJ4" s="1296"/>
      <c r="GK4" s="1296"/>
      <c r="GL4" s="1296"/>
      <c r="GM4" s="1296"/>
      <c r="GN4" s="1296"/>
      <c r="GO4" s="1296"/>
      <c r="GP4" s="1296"/>
      <c r="GQ4" s="1296"/>
      <c r="GR4" s="1296"/>
      <c r="GS4" s="1296"/>
      <c r="GT4" s="1296"/>
      <c r="GU4" s="1296"/>
      <c r="GV4" s="1296"/>
      <c r="GW4" s="1296"/>
      <c r="GX4" s="1296"/>
      <c r="GY4" s="1296"/>
      <c r="GZ4" s="1296"/>
      <c r="HA4" s="1296"/>
      <c r="HB4" s="1296"/>
      <c r="HC4" s="1296"/>
      <c r="HD4" s="1296"/>
      <c r="HE4" s="1296"/>
      <c r="HF4" s="1296"/>
      <c r="HG4" s="1296"/>
      <c r="HH4" s="1296"/>
      <c r="HI4" s="1296"/>
      <c r="HJ4" s="1296"/>
      <c r="HK4" s="1296"/>
      <c r="HL4" s="1296"/>
      <c r="HM4" s="1296"/>
      <c r="HN4" s="1296"/>
      <c r="HO4" s="1296"/>
      <c r="HP4" s="1296"/>
      <c r="HQ4" s="1296"/>
      <c r="HR4" s="1296"/>
      <c r="HS4" s="1296"/>
      <c r="HT4" s="1296"/>
      <c r="HU4" s="1296"/>
      <c r="HV4" s="1296"/>
      <c r="HW4" s="1296"/>
      <c r="HX4" s="1296"/>
      <c r="HY4" s="1296"/>
      <c r="HZ4" s="1296"/>
      <c r="IA4" s="1296"/>
      <c r="IB4" s="1296"/>
      <c r="IC4" s="1296"/>
      <c r="ID4" s="1296"/>
      <c r="IE4" s="1296"/>
      <c r="IF4" s="1296"/>
      <c r="IG4" s="1296"/>
      <c r="IH4" s="1296"/>
      <c r="II4" s="1296"/>
      <c r="IJ4" s="1296"/>
      <c r="IK4" s="1296"/>
      <c r="IL4" s="1296"/>
      <c r="IM4" s="1296"/>
      <c r="IN4" s="1296"/>
      <c r="IO4" s="1296"/>
      <c r="IP4" s="1296"/>
      <c r="IQ4" s="1296"/>
      <c r="IR4" s="1296"/>
      <c r="IS4" s="1296"/>
      <c r="IT4" s="1296"/>
    </row>
    <row r="5" spans="1:254" s="1297" customFormat="1" ht="24.6">
      <c r="A5" s="1300" t="s">
        <v>2307</v>
      </c>
      <c r="B5" s="1294"/>
      <c r="C5" s="1294"/>
      <c r="D5" s="1294"/>
      <c r="E5" s="1295"/>
      <c r="F5" s="1294"/>
      <c r="G5" s="1294"/>
      <c r="H5" s="1294"/>
      <c r="I5" s="1295"/>
      <c r="J5" s="1294"/>
      <c r="K5" s="1294"/>
      <c r="L5" s="1294"/>
      <c r="M5" s="1295"/>
      <c r="N5" s="1294"/>
      <c r="O5" s="1294"/>
      <c r="P5" s="1294"/>
      <c r="Q5" s="1295"/>
      <c r="R5" s="1294"/>
      <c r="S5" s="1294"/>
      <c r="T5" s="1294"/>
      <c r="U5" s="1301" t="s">
        <v>130</v>
      </c>
      <c r="V5" s="1296"/>
      <c r="W5" s="1296"/>
      <c r="X5" s="1296"/>
      <c r="Y5" s="1296"/>
      <c r="Z5" s="1296"/>
      <c r="AA5" s="1296"/>
      <c r="AB5" s="1296"/>
      <c r="AC5" s="1296"/>
      <c r="AD5" s="1296"/>
      <c r="AE5" s="1296"/>
      <c r="AF5" s="1296"/>
      <c r="AG5" s="1296"/>
      <c r="AH5" s="1296"/>
      <c r="AI5" s="1296"/>
      <c r="AJ5" s="1296"/>
      <c r="AK5" s="1296"/>
      <c r="AL5" s="1296"/>
      <c r="AM5" s="1296"/>
      <c r="AN5" s="1296"/>
      <c r="AO5" s="1296"/>
      <c r="AP5" s="1296"/>
      <c r="AQ5" s="1296"/>
      <c r="AR5" s="1296"/>
      <c r="AS5" s="1296"/>
      <c r="AT5" s="1296"/>
      <c r="AU5" s="1296"/>
      <c r="AV5" s="1296"/>
      <c r="AW5" s="1296"/>
      <c r="AX5" s="1296"/>
      <c r="AY5" s="1296"/>
      <c r="AZ5" s="1296"/>
      <c r="BA5" s="1296"/>
      <c r="BB5" s="1296"/>
      <c r="BC5" s="1296"/>
      <c r="BD5" s="1296"/>
      <c r="BE5" s="1296"/>
      <c r="BF5" s="1296"/>
      <c r="BG5" s="1296"/>
      <c r="BH5" s="1296"/>
      <c r="BI5" s="1296"/>
      <c r="BJ5" s="1296"/>
      <c r="BK5" s="1296"/>
      <c r="BL5" s="1296"/>
      <c r="BM5" s="1296"/>
      <c r="BN5" s="1296"/>
      <c r="BO5" s="1296"/>
      <c r="BP5" s="1296"/>
      <c r="BQ5" s="1296"/>
      <c r="BR5" s="1296"/>
      <c r="BS5" s="1296"/>
      <c r="BT5" s="1296"/>
      <c r="BU5" s="1296"/>
      <c r="BV5" s="1296"/>
      <c r="BW5" s="1296"/>
      <c r="BX5" s="1296"/>
      <c r="BY5" s="1296"/>
      <c r="BZ5" s="1296"/>
      <c r="CA5" s="1296"/>
      <c r="CB5" s="1296"/>
      <c r="CC5" s="1296"/>
      <c r="CD5" s="1296"/>
      <c r="CE5" s="1296"/>
      <c r="CF5" s="1296"/>
      <c r="CG5" s="1296"/>
      <c r="CH5" s="1296"/>
      <c r="CI5" s="1296"/>
      <c r="CJ5" s="1296"/>
      <c r="CK5" s="1296"/>
      <c r="CL5" s="1296"/>
      <c r="CM5" s="1296"/>
      <c r="CN5" s="1296"/>
      <c r="CO5" s="1296"/>
      <c r="CP5" s="1296"/>
      <c r="CQ5" s="1296"/>
      <c r="CR5" s="1296"/>
      <c r="CS5" s="1296"/>
      <c r="CT5" s="1296"/>
      <c r="CU5" s="1296"/>
      <c r="CV5" s="1296"/>
      <c r="CW5" s="1296"/>
      <c r="CX5" s="1296"/>
      <c r="CY5" s="1296"/>
      <c r="CZ5" s="1296"/>
      <c r="DA5" s="1296"/>
      <c r="DB5" s="1296"/>
      <c r="DC5" s="1296"/>
      <c r="DD5" s="1296"/>
      <c r="DE5" s="1296"/>
      <c r="DF5" s="1296"/>
      <c r="DG5" s="1296"/>
      <c r="DH5" s="1296"/>
      <c r="DI5" s="1296"/>
      <c r="DJ5" s="1296"/>
      <c r="DK5" s="1296"/>
      <c r="DL5" s="1296"/>
      <c r="DM5" s="1296"/>
      <c r="DN5" s="1296"/>
      <c r="DO5" s="1296"/>
      <c r="DP5" s="1296"/>
      <c r="DQ5" s="1296"/>
      <c r="DR5" s="1296"/>
      <c r="DS5" s="1296"/>
      <c r="DT5" s="1296"/>
      <c r="DU5" s="1296"/>
      <c r="DV5" s="1296"/>
      <c r="DW5" s="1296"/>
      <c r="DX5" s="1296"/>
      <c r="DY5" s="1296"/>
      <c r="DZ5" s="1296"/>
      <c r="EA5" s="1296"/>
      <c r="EB5" s="1296"/>
      <c r="EC5" s="1296"/>
      <c r="ED5" s="1296"/>
      <c r="EE5" s="1296"/>
      <c r="EF5" s="1296"/>
      <c r="EG5" s="1296"/>
      <c r="EH5" s="1296"/>
      <c r="EI5" s="1296"/>
      <c r="EJ5" s="1296"/>
      <c r="EK5" s="1296"/>
      <c r="EL5" s="1296"/>
      <c r="EM5" s="1296"/>
      <c r="EN5" s="1296"/>
      <c r="EO5" s="1296"/>
      <c r="EP5" s="1296"/>
      <c r="EQ5" s="1296"/>
      <c r="ER5" s="1296"/>
      <c r="ES5" s="1296"/>
      <c r="ET5" s="1296"/>
      <c r="EU5" s="1296"/>
      <c r="EV5" s="1296"/>
      <c r="EW5" s="1296"/>
      <c r="EX5" s="1296"/>
      <c r="EY5" s="1296"/>
      <c r="EZ5" s="1296"/>
      <c r="FA5" s="1296"/>
      <c r="FB5" s="1296"/>
      <c r="FC5" s="1296"/>
      <c r="FD5" s="1296"/>
      <c r="FE5" s="1296"/>
      <c r="FF5" s="1296"/>
      <c r="FG5" s="1296"/>
      <c r="FH5" s="1296"/>
      <c r="FI5" s="1296"/>
      <c r="FJ5" s="1296"/>
      <c r="FK5" s="1296"/>
      <c r="FL5" s="1296"/>
      <c r="FM5" s="1296"/>
      <c r="FN5" s="1296"/>
      <c r="FO5" s="1296"/>
      <c r="FP5" s="1296"/>
      <c r="FQ5" s="1296"/>
      <c r="FR5" s="1296"/>
      <c r="FS5" s="1296"/>
      <c r="FT5" s="1296"/>
      <c r="FU5" s="1296"/>
      <c r="FV5" s="1296"/>
      <c r="FW5" s="1296"/>
      <c r="FX5" s="1296"/>
      <c r="FY5" s="1296"/>
      <c r="FZ5" s="1296"/>
      <c r="GA5" s="1296"/>
      <c r="GB5" s="1296"/>
      <c r="GC5" s="1296"/>
      <c r="GD5" s="1296"/>
      <c r="GE5" s="1296"/>
      <c r="GF5" s="1296"/>
      <c r="GG5" s="1296"/>
      <c r="GH5" s="1296"/>
      <c r="GI5" s="1296"/>
      <c r="GJ5" s="1296"/>
      <c r="GK5" s="1296"/>
      <c r="GL5" s="1296"/>
      <c r="GM5" s="1296"/>
      <c r="GN5" s="1296"/>
      <c r="GO5" s="1296"/>
      <c r="GP5" s="1296"/>
      <c r="GQ5" s="1296"/>
      <c r="GR5" s="1296"/>
      <c r="GS5" s="1296"/>
      <c r="GT5" s="1296"/>
      <c r="GU5" s="1296"/>
      <c r="GV5" s="1296"/>
      <c r="GW5" s="1296"/>
      <c r="GX5" s="1296"/>
      <c r="GY5" s="1296"/>
      <c r="GZ5" s="1296"/>
      <c r="HA5" s="1296"/>
      <c r="HB5" s="1296"/>
      <c r="HC5" s="1296"/>
      <c r="HD5" s="1296"/>
      <c r="HE5" s="1296"/>
      <c r="HF5" s="1296"/>
      <c r="HG5" s="1296"/>
      <c r="HH5" s="1296"/>
      <c r="HI5" s="1296"/>
      <c r="HJ5" s="1296"/>
      <c r="HK5" s="1296"/>
      <c r="HL5" s="1296"/>
      <c r="HM5" s="1296"/>
      <c r="HN5" s="1296"/>
      <c r="HO5" s="1296"/>
      <c r="HP5" s="1296"/>
      <c r="HQ5" s="1296"/>
      <c r="HR5" s="1296"/>
      <c r="HS5" s="1296"/>
      <c r="HT5" s="1296"/>
      <c r="HU5" s="1296"/>
      <c r="HV5" s="1296"/>
      <c r="HW5" s="1296"/>
      <c r="HX5" s="1296"/>
      <c r="HY5" s="1296"/>
      <c r="HZ5" s="1296"/>
      <c r="IA5" s="1296"/>
      <c r="IB5" s="1296"/>
      <c r="IC5" s="1296"/>
      <c r="ID5" s="1296"/>
      <c r="IE5" s="1296"/>
      <c r="IF5" s="1296"/>
      <c r="IG5" s="1296"/>
      <c r="IH5" s="1296"/>
      <c r="II5" s="1296"/>
      <c r="IJ5" s="1296"/>
      <c r="IK5" s="1296"/>
      <c r="IL5" s="1296"/>
      <c r="IM5" s="1296"/>
      <c r="IN5" s="1296"/>
      <c r="IO5" s="1296"/>
      <c r="IP5" s="1296"/>
      <c r="IQ5" s="1296"/>
      <c r="IR5" s="1296"/>
      <c r="IS5" s="1296"/>
      <c r="IT5" s="1296"/>
    </row>
    <row r="6" spans="1:254" s="1297" customFormat="1" ht="24.6">
      <c r="A6" s="1302" t="s">
        <v>2444</v>
      </c>
      <c r="B6" s="1294"/>
      <c r="C6" s="1294"/>
      <c r="D6" s="1294"/>
      <c r="E6" s="1295"/>
      <c r="F6" s="1294"/>
      <c r="G6" s="1294"/>
      <c r="H6" s="1294"/>
      <c r="I6" s="1295"/>
      <c r="J6" s="1294"/>
      <c r="K6" s="1294"/>
      <c r="L6" s="1294"/>
      <c r="M6" s="1295"/>
      <c r="N6" s="1294"/>
      <c r="O6" s="1294"/>
      <c r="P6" s="1294"/>
      <c r="Q6" s="1295"/>
      <c r="R6" s="1294"/>
      <c r="S6" s="1294"/>
      <c r="T6" s="1294"/>
      <c r="U6" s="1299"/>
      <c r="V6" s="1296"/>
      <c r="W6" s="1296"/>
      <c r="X6" s="1296"/>
      <c r="Y6" s="1296"/>
      <c r="Z6" s="1296"/>
      <c r="AA6" s="1296"/>
      <c r="AB6" s="1296"/>
      <c r="AC6" s="1296"/>
      <c r="AD6" s="1296"/>
      <c r="AE6" s="1296"/>
      <c r="AF6" s="1296"/>
      <c r="AG6" s="1296"/>
      <c r="AH6" s="1296"/>
      <c r="AI6" s="1296"/>
      <c r="AJ6" s="1296"/>
      <c r="AK6" s="1296"/>
      <c r="AL6" s="1296"/>
      <c r="AM6" s="1296"/>
      <c r="AN6" s="1296"/>
      <c r="AO6" s="1296"/>
      <c r="AP6" s="1296"/>
      <c r="AQ6" s="1296"/>
      <c r="AR6" s="1296"/>
      <c r="AS6" s="1296"/>
      <c r="AT6" s="1296"/>
      <c r="AU6" s="1296"/>
      <c r="AV6" s="1296"/>
      <c r="AW6" s="1296"/>
      <c r="AX6" s="1296"/>
      <c r="AY6" s="1296"/>
      <c r="AZ6" s="1296"/>
      <c r="BA6" s="1296"/>
      <c r="BB6" s="1296"/>
      <c r="BC6" s="1296"/>
      <c r="BD6" s="1296"/>
      <c r="BE6" s="1296"/>
      <c r="BF6" s="1296"/>
      <c r="BG6" s="1296"/>
      <c r="BH6" s="1296"/>
      <c r="BI6" s="1296"/>
      <c r="BJ6" s="1296"/>
      <c r="BK6" s="1296"/>
      <c r="BL6" s="1296"/>
      <c r="BM6" s="1296"/>
      <c r="BN6" s="1296"/>
      <c r="BO6" s="1296"/>
      <c r="BP6" s="1296"/>
      <c r="BQ6" s="1296"/>
      <c r="BR6" s="1296"/>
      <c r="BS6" s="1296"/>
      <c r="BT6" s="1296"/>
      <c r="BU6" s="1296"/>
      <c r="BV6" s="1296"/>
      <c r="BW6" s="1296"/>
      <c r="BX6" s="1296"/>
      <c r="BY6" s="1296"/>
      <c r="BZ6" s="1296"/>
      <c r="CA6" s="1296"/>
      <c r="CB6" s="1296"/>
      <c r="CC6" s="1296"/>
      <c r="CD6" s="1296"/>
      <c r="CE6" s="1296"/>
      <c r="CF6" s="1296"/>
      <c r="CG6" s="1296"/>
      <c r="CH6" s="1296"/>
      <c r="CI6" s="1296"/>
      <c r="CJ6" s="1296"/>
      <c r="CK6" s="1296"/>
      <c r="CL6" s="1296"/>
      <c r="CM6" s="1296"/>
      <c r="CN6" s="1296"/>
      <c r="CO6" s="1296"/>
      <c r="CP6" s="1296"/>
      <c r="CQ6" s="1296"/>
      <c r="CR6" s="1296"/>
      <c r="CS6" s="1296"/>
      <c r="CT6" s="1296"/>
      <c r="CU6" s="1296"/>
      <c r="CV6" s="1296"/>
      <c r="CW6" s="1296"/>
      <c r="CX6" s="1296"/>
      <c r="CY6" s="1296"/>
      <c r="CZ6" s="1296"/>
      <c r="DA6" s="1296"/>
      <c r="DB6" s="1296"/>
      <c r="DC6" s="1296"/>
      <c r="DD6" s="1296"/>
      <c r="DE6" s="1296"/>
      <c r="DF6" s="1296"/>
      <c r="DG6" s="1296"/>
      <c r="DH6" s="1296"/>
      <c r="DI6" s="1296"/>
      <c r="DJ6" s="1296"/>
      <c r="DK6" s="1296"/>
      <c r="DL6" s="1296"/>
      <c r="DM6" s="1296"/>
      <c r="DN6" s="1296"/>
      <c r="DO6" s="1296"/>
      <c r="DP6" s="1296"/>
      <c r="DQ6" s="1296"/>
      <c r="DR6" s="1296"/>
      <c r="DS6" s="1296"/>
      <c r="DT6" s="1296"/>
      <c r="DU6" s="1296"/>
      <c r="DV6" s="1296"/>
      <c r="DW6" s="1296"/>
      <c r="DX6" s="1296"/>
      <c r="DY6" s="1296"/>
      <c r="DZ6" s="1296"/>
      <c r="EA6" s="1296"/>
      <c r="EB6" s="1296"/>
      <c r="EC6" s="1296"/>
      <c r="ED6" s="1296"/>
      <c r="EE6" s="1296"/>
      <c r="EF6" s="1296"/>
      <c r="EG6" s="1296"/>
      <c r="EH6" s="1296"/>
      <c r="EI6" s="1296"/>
      <c r="EJ6" s="1296"/>
      <c r="EK6" s="1296"/>
      <c r="EL6" s="1296"/>
      <c r="EM6" s="1296"/>
      <c r="EN6" s="1296"/>
      <c r="EO6" s="1296"/>
      <c r="EP6" s="1296"/>
      <c r="EQ6" s="1296"/>
      <c r="ER6" s="1296"/>
      <c r="ES6" s="1296"/>
      <c r="ET6" s="1296"/>
      <c r="EU6" s="1296"/>
      <c r="EV6" s="1296"/>
      <c r="EW6" s="1296"/>
      <c r="EX6" s="1296"/>
      <c r="EY6" s="1296"/>
      <c r="EZ6" s="1296"/>
      <c r="FA6" s="1296"/>
      <c r="FB6" s="1296"/>
      <c r="FC6" s="1296"/>
      <c r="FD6" s="1296"/>
      <c r="FE6" s="1296"/>
      <c r="FF6" s="1296"/>
      <c r="FG6" s="1296"/>
      <c r="FH6" s="1296"/>
      <c r="FI6" s="1296"/>
      <c r="FJ6" s="1296"/>
      <c r="FK6" s="1296"/>
      <c r="FL6" s="1296"/>
      <c r="FM6" s="1296"/>
      <c r="FN6" s="1296"/>
      <c r="FO6" s="1296"/>
      <c r="FP6" s="1296"/>
      <c r="FQ6" s="1296"/>
      <c r="FR6" s="1296"/>
      <c r="FS6" s="1296"/>
      <c r="FT6" s="1296"/>
      <c r="FU6" s="1296"/>
      <c r="FV6" s="1296"/>
      <c r="FW6" s="1296"/>
      <c r="FX6" s="1296"/>
      <c r="FY6" s="1296"/>
      <c r="FZ6" s="1296"/>
      <c r="GA6" s="1296"/>
      <c r="GB6" s="1296"/>
      <c r="GC6" s="1296"/>
      <c r="GD6" s="1296"/>
      <c r="GE6" s="1296"/>
      <c r="GF6" s="1296"/>
      <c r="GG6" s="1296"/>
      <c r="GH6" s="1296"/>
      <c r="GI6" s="1296"/>
      <c r="GJ6" s="1296"/>
      <c r="GK6" s="1296"/>
      <c r="GL6" s="1296"/>
      <c r="GM6" s="1296"/>
      <c r="GN6" s="1296"/>
      <c r="GO6" s="1296"/>
      <c r="GP6" s="1296"/>
      <c r="GQ6" s="1296"/>
      <c r="GR6" s="1296"/>
      <c r="GS6" s="1296"/>
      <c r="GT6" s="1296"/>
      <c r="GU6" s="1296"/>
      <c r="GV6" s="1296"/>
      <c r="GW6" s="1296"/>
      <c r="GX6" s="1296"/>
      <c r="GY6" s="1296"/>
      <c r="GZ6" s="1296"/>
      <c r="HA6" s="1296"/>
      <c r="HB6" s="1296"/>
      <c r="HC6" s="1296"/>
      <c r="HD6" s="1296"/>
      <c r="HE6" s="1296"/>
      <c r="HF6" s="1296"/>
      <c r="HG6" s="1296"/>
      <c r="HH6" s="1296"/>
      <c r="HI6" s="1296"/>
      <c r="HJ6" s="1296"/>
      <c r="HK6" s="1296"/>
      <c r="HL6" s="1296"/>
      <c r="HM6" s="1296"/>
      <c r="HN6" s="1296"/>
      <c r="HO6" s="1296"/>
      <c r="HP6" s="1296"/>
      <c r="HQ6" s="1296"/>
      <c r="HR6" s="1296"/>
      <c r="HS6" s="1296"/>
      <c r="HT6" s="1296"/>
      <c r="HU6" s="1296"/>
      <c r="HV6" s="1296"/>
      <c r="HW6" s="1296"/>
      <c r="HX6" s="1296"/>
      <c r="HY6" s="1296"/>
      <c r="HZ6" s="1296"/>
      <c r="IA6" s="1296"/>
      <c r="IB6" s="1296"/>
      <c r="IC6" s="1296"/>
      <c r="ID6" s="1296"/>
      <c r="IE6" s="1296"/>
      <c r="IF6" s="1296"/>
      <c r="IG6" s="1296"/>
      <c r="IH6" s="1296"/>
      <c r="II6" s="1296"/>
      <c r="IJ6" s="1296"/>
      <c r="IK6" s="1296"/>
      <c r="IL6" s="1296"/>
      <c r="IM6" s="1296"/>
      <c r="IN6" s="1296"/>
      <c r="IO6" s="1296"/>
      <c r="IP6" s="1296"/>
      <c r="IQ6" s="1296"/>
      <c r="IR6" s="1296"/>
      <c r="IS6" s="1296"/>
      <c r="IT6" s="1296"/>
    </row>
    <row r="7" spans="1:254" ht="22.8">
      <c r="A7" s="64" t="s">
        <v>131</v>
      </c>
      <c r="B7" s="65"/>
      <c r="C7" s="65"/>
      <c r="D7" s="65"/>
      <c r="E7" s="1303"/>
      <c r="F7" s="65"/>
      <c r="G7" s="121"/>
      <c r="H7" s="65"/>
      <c r="I7" s="1303"/>
      <c r="J7" s="65"/>
      <c r="K7" s="65"/>
      <c r="L7" s="65"/>
      <c r="M7" s="1303"/>
      <c r="N7" s="65"/>
      <c r="O7" s="65"/>
      <c r="P7" s="65"/>
      <c r="Q7" s="1303"/>
      <c r="R7" s="65"/>
      <c r="S7" s="65"/>
      <c r="T7" s="65"/>
      <c r="U7" s="1304"/>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row>
    <row r="8" spans="1:254">
      <c r="A8" s="71"/>
      <c r="B8" s="71"/>
      <c r="C8" s="65"/>
      <c r="D8" s="65"/>
      <c r="E8" s="1303"/>
      <c r="F8" s="65"/>
      <c r="G8" s="65"/>
      <c r="H8" s="65"/>
      <c r="I8" s="1303"/>
      <c r="J8" s="65"/>
      <c r="K8" s="65"/>
      <c r="L8" s="65"/>
      <c r="M8" s="1303"/>
      <c r="N8" s="65"/>
      <c r="O8" s="65"/>
      <c r="P8" s="65"/>
      <c r="Q8" s="1303"/>
      <c r="R8" s="71"/>
      <c r="S8" s="65"/>
      <c r="T8" s="65"/>
      <c r="U8" s="65"/>
    </row>
    <row r="9" spans="1:254" ht="18.600000000000001">
      <c r="A9" s="2017" t="s">
        <v>1224</v>
      </c>
      <c r="B9" s="71"/>
      <c r="C9" s="65"/>
      <c r="D9" s="65"/>
      <c r="E9" s="1303"/>
      <c r="F9" s="65"/>
      <c r="G9" s="65"/>
      <c r="H9" s="65"/>
      <c r="I9" s="1303"/>
      <c r="J9" s="65"/>
      <c r="K9" s="65"/>
      <c r="L9" s="65"/>
      <c r="M9" s="1303"/>
      <c r="N9" s="65"/>
      <c r="O9" s="65"/>
      <c r="P9" s="65"/>
      <c r="Q9" s="1303"/>
      <c r="R9" s="71"/>
      <c r="S9" s="65"/>
      <c r="T9" s="65"/>
      <c r="U9" s="65"/>
    </row>
    <row r="10" spans="1:254" ht="24.75" customHeight="1">
      <c r="A10" s="1305"/>
      <c r="B10" s="71"/>
      <c r="C10" s="65"/>
      <c r="D10" s="65"/>
      <c r="E10" s="1303"/>
      <c r="F10" s="65"/>
      <c r="G10" s="65"/>
      <c r="H10" s="65"/>
      <c r="I10" s="1303"/>
      <c r="J10" s="65"/>
      <c r="K10" s="65"/>
      <c r="L10" s="65"/>
      <c r="M10" s="1303"/>
      <c r="N10" s="65"/>
      <c r="O10" s="65"/>
      <c r="P10" s="65"/>
      <c r="Q10" s="1303"/>
      <c r="R10" s="71"/>
      <c r="S10" s="65"/>
      <c r="T10" s="65"/>
      <c r="U10" s="65"/>
    </row>
    <row r="11" spans="1:254" ht="24.75" customHeight="1">
      <c r="A11" s="1305"/>
      <c r="B11" s="71"/>
      <c r="C11" s="65"/>
      <c r="D11" s="65"/>
      <c r="E11" s="1303"/>
      <c r="F11" s="65"/>
      <c r="G11" s="65"/>
      <c r="H11" s="65"/>
      <c r="I11" s="1303"/>
      <c r="J11" s="65"/>
      <c r="K11" s="65"/>
      <c r="L11" s="65"/>
      <c r="M11" s="1303"/>
      <c r="N11" s="65"/>
      <c r="O11" s="65"/>
      <c r="P11" s="65"/>
      <c r="Q11" s="1303"/>
      <c r="R11" s="71"/>
      <c r="S11" s="65"/>
      <c r="T11" s="65"/>
      <c r="U11" s="65"/>
    </row>
    <row r="12" spans="1:254" ht="24.75" customHeight="1">
      <c r="A12" s="1305"/>
      <c r="B12" s="71"/>
      <c r="C12" s="65"/>
      <c r="D12" s="65"/>
      <c r="E12" s="1303"/>
      <c r="F12" s="65"/>
      <c r="G12" s="65"/>
      <c r="H12" s="65"/>
      <c r="I12" s="1303"/>
      <c r="J12" s="65"/>
      <c r="K12" s="65"/>
      <c r="L12" s="65"/>
      <c r="M12" s="1303"/>
      <c r="N12" s="65"/>
      <c r="O12" s="65"/>
      <c r="P12" s="65"/>
      <c r="Q12" s="1303"/>
      <c r="R12" s="71"/>
      <c r="S12" s="65"/>
      <c r="T12" s="65"/>
      <c r="U12" s="65"/>
    </row>
    <row r="13" spans="1:254" s="1310" customFormat="1" ht="21">
      <c r="A13" s="1306"/>
      <c r="B13" s="1306"/>
      <c r="C13" s="1307" t="s">
        <v>40</v>
      </c>
      <c r="D13" s="70"/>
      <c r="E13" s="1308"/>
      <c r="F13" s="70"/>
      <c r="G13" s="70" t="s">
        <v>41</v>
      </c>
      <c r="H13" s="70"/>
      <c r="I13" s="1308"/>
      <c r="J13" s="70"/>
      <c r="K13" s="70" t="s">
        <v>42</v>
      </c>
      <c r="L13" s="70"/>
      <c r="M13" s="1308"/>
      <c r="N13" s="70"/>
      <c r="O13" s="70" t="s">
        <v>43</v>
      </c>
      <c r="P13" s="70"/>
      <c r="Q13" s="1308"/>
      <c r="R13" s="1306"/>
      <c r="S13" s="1309" t="s">
        <v>1225</v>
      </c>
      <c r="T13" s="1309"/>
      <c r="U13" s="1309"/>
    </row>
    <row r="14" spans="1:254" ht="21" customHeight="1">
      <c r="A14" s="72"/>
      <c r="B14" s="72"/>
      <c r="C14" s="1311"/>
      <c r="D14" s="1311"/>
      <c r="E14" s="1312"/>
      <c r="F14" s="7"/>
      <c r="G14" s="1311"/>
      <c r="H14" s="1311"/>
      <c r="I14" s="1312"/>
      <c r="J14" s="7"/>
      <c r="K14" s="1311"/>
      <c r="L14" s="1311"/>
      <c r="M14" s="1312"/>
      <c r="N14" s="7"/>
      <c r="O14" s="1311"/>
      <c r="P14" s="1311"/>
      <c r="Q14" s="1312"/>
      <c r="R14" s="37"/>
      <c r="S14" s="1311"/>
      <c r="T14" s="1311"/>
      <c r="U14" s="1311"/>
    </row>
    <row r="15" spans="1:254" s="1310" customFormat="1" ht="21" customHeight="1">
      <c r="B15" s="1306"/>
      <c r="C15" s="1313" t="s">
        <v>2441</v>
      </c>
      <c r="D15" s="1314"/>
      <c r="E15" s="1313" t="s">
        <v>2345</v>
      </c>
      <c r="F15" s="1314"/>
      <c r="G15" s="1405" t="str">
        <f>$C$15</f>
        <v xml:space="preserve"> MARCH 31, 2017</v>
      </c>
      <c r="H15" s="1399"/>
      <c r="I15" s="1407" t="str">
        <f>$E$15</f>
        <v xml:space="preserve"> MARCH 31, 2016</v>
      </c>
      <c r="J15" s="1406"/>
      <c r="K15" s="1405" t="str">
        <f>$C$15</f>
        <v xml:space="preserve"> MARCH 31, 2017</v>
      </c>
      <c r="L15" s="1399"/>
      <c r="M15" s="1407" t="str">
        <f>$E$15</f>
        <v xml:space="preserve"> MARCH 31, 2016</v>
      </c>
      <c r="N15" s="1399"/>
      <c r="O15" s="1405" t="str">
        <f>$C$15</f>
        <v xml:space="preserve"> MARCH 31, 2017</v>
      </c>
      <c r="P15" s="1399"/>
      <c r="Q15" s="1407" t="str">
        <f>$E$15</f>
        <v xml:space="preserve"> MARCH 31, 2016</v>
      </c>
      <c r="R15" s="1401"/>
      <c r="S15" s="1405" t="str">
        <f>$C$15</f>
        <v xml:space="preserve"> MARCH 31, 2017</v>
      </c>
      <c r="T15" s="1399"/>
      <c r="U15" s="1405" t="str">
        <f>$E$15</f>
        <v xml:space="preserve"> MARCH 31, 2016</v>
      </c>
      <c r="V15" s="1306"/>
      <c r="W15" s="1306"/>
      <c r="X15" s="1306"/>
    </row>
    <row r="16" spans="1:254" ht="7.5" customHeight="1">
      <c r="B16" s="72"/>
      <c r="C16" s="81"/>
      <c r="D16" s="77"/>
      <c r="E16" s="81"/>
      <c r="F16" s="77"/>
      <c r="G16" s="81"/>
      <c r="H16" s="77"/>
      <c r="I16" s="1315"/>
      <c r="J16" s="77"/>
      <c r="K16" s="81"/>
      <c r="L16" s="77"/>
      <c r="M16" s="1315"/>
      <c r="N16" s="77"/>
      <c r="O16" s="81"/>
      <c r="P16" s="77"/>
      <c r="Q16" s="1315"/>
      <c r="R16" s="72"/>
      <c r="S16" s="82"/>
      <c r="T16" s="72"/>
      <c r="U16" s="82"/>
      <c r="V16" s="71"/>
      <c r="W16" s="71"/>
      <c r="X16" s="71"/>
    </row>
    <row r="17" spans="1:24" ht="23.25" customHeight="1">
      <c r="B17" s="72"/>
      <c r="C17" s="84"/>
      <c r="D17" s="77"/>
      <c r="E17" s="84"/>
      <c r="F17" s="77"/>
      <c r="G17" s="84"/>
      <c r="H17" s="77"/>
      <c r="I17" s="1316"/>
      <c r="J17" s="77"/>
      <c r="K17" s="84"/>
      <c r="L17" s="77"/>
      <c r="M17" s="1316"/>
      <c r="N17" s="77"/>
      <c r="O17" s="84"/>
      <c r="P17" s="77"/>
      <c r="Q17" s="1316"/>
      <c r="R17" s="72"/>
      <c r="S17" s="83"/>
      <c r="T17" s="72"/>
      <c r="U17" s="83"/>
      <c r="V17" s="71"/>
      <c r="W17" s="71"/>
      <c r="X17" s="71"/>
    </row>
    <row r="18" spans="1:24" s="1318" customFormat="1" ht="24.9" customHeight="1">
      <c r="A18" s="64" t="s">
        <v>1226</v>
      </c>
      <c r="B18" s="64"/>
      <c r="C18" s="1317"/>
      <c r="E18" s="1317"/>
      <c r="F18" s="1319"/>
      <c r="G18" s="1320"/>
      <c r="H18" s="1319"/>
      <c r="I18" s="1321"/>
      <c r="J18" s="1319"/>
      <c r="K18" s="1320"/>
      <c r="L18" s="1319"/>
      <c r="M18" s="1321"/>
      <c r="N18" s="1319"/>
      <c r="O18" s="1322"/>
      <c r="P18" s="1319"/>
      <c r="Q18" s="1323"/>
      <c r="R18" s="1324"/>
      <c r="S18" s="1325"/>
      <c r="T18" s="1324"/>
      <c r="U18" s="1325"/>
      <c r="V18" s="1326"/>
      <c r="W18" s="1327"/>
      <c r="X18" s="1327"/>
    </row>
    <row r="19" spans="1:24" s="1310" customFormat="1" ht="24.9" customHeight="1">
      <c r="A19" s="1328" t="s">
        <v>1227</v>
      </c>
      <c r="B19" s="1306" t="s">
        <v>6</v>
      </c>
      <c r="C19" s="1329">
        <v>437505</v>
      </c>
      <c r="D19" s="1330"/>
      <c r="E19" s="1329">
        <v>527477</v>
      </c>
      <c r="F19" s="1331"/>
      <c r="G19" s="1329">
        <v>12527</v>
      </c>
      <c r="H19" s="1331"/>
      <c r="I19" s="1329">
        <v>11389</v>
      </c>
      <c r="J19" s="1331"/>
      <c r="K19" s="1332">
        <v>0</v>
      </c>
      <c r="L19" s="1331"/>
      <c r="M19" s="1332">
        <v>0</v>
      </c>
      <c r="N19" s="1331"/>
      <c r="O19" s="1329">
        <v>0</v>
      </c>
      <c r="P19" s="1331"/>
      <c r="Q19" s="1329">
        <v>0</v>
      </c>
      <c r="R19" s="1331"/>
      <c r="S19" s="1333">
        <f>ROUND((SUM(C19)+SUM(G19)+SUM(K19)+SUM(O19)),0)</f>
        <v>450032</v>
      </c>
      <c r="T19" s="1331"/>
      <c r="U19" s="1333">
        <f>ROUND((SUM(E19)+SUM(I19)+SUM(M19)+SUM(Q19)),0)</f>
        <v>538866</v>
      </c>
      <c r="V19" s="1334"/>
      <c r="W19" s="1306"/>
      <c r="X19" s="1335"/>
    </row>
    <row r="20" spans="1:24" s="1310" customFormat="1" ht="24.9" customHeight="1">
      <c r="A20" s="1328" t="s">
        <v>1228</v>
      </c>
      <c r="B20" s="1306" t="s">
        <v>6</v>
      </c>
      <c r="C20" s="1336">
        <v>89661</v>
      </c>
      <c r="D20" s="1337"/>
      <c r="E20" s="1336">
        <v>79695</v>
      </c>
      <c r="F20" s="1337"/>
      <c r="G20" s="1336">
        <v>0</v>
      </c>
      <c r="H20" s="1337"/>
      <c r="I20" s="1336">
        <v>0</v>
      </c>
      <c r="J20" s="1337"/>
      <c r="K20" s="1338">
        <v>0</v>
      </c>
      <c r="L20" s="1337"/>
      <c r="M20" s="1338">
        <v>0</v>
      </c>
      <c r="N20" s="1337"/>
      <c r="O20" s="1336">
        <v>23000</v>
      </c>
      <c r="P20" s="1337"/>
      <c r="Q20" s="1336">
        <v>23000</v>
      </c>
      <c r="R20" s="1334"/>
      <c r="S20" s="1334">
        <f>ROUND((SUM(C20)+SUM(G20)+SUM(K20)+SUM(O20)),0)</f>
        <v>112661</v>
      </c>
      <c r="T20" s="1334"/>
      <c r="U20" s="1334">
        <f>ROUND((SUM(E20)+SUM(I20)+SUM(M20)+SUM(Q20)),0)</f>
        <v>102695</v>
      </c>
      <c r="V20" s="1334"/>
      <c r="W20" s="1306"/>
      <c r="X20" s="1335"/>
    </row>
    <row r="21" spans="1:24" s="1318" customFormat="1" ht="24.9" customHeight="1">
      <c r="A21" s="64" t="s">
        <v>1229</v>
      </c>
      <c r="B21" s="1327" t="s">
        <v>6</v>
      </c>
      <c r="C21" s="1359">
        <f>ROUND(SUM(C19:C20),0)</f>
        <v>527166</v>
      </c>
      <c r="D21" s="1360"/>
      <c r="E21" s="1359">
        <f>ROUND(SUM(E19:E20),0)</f>
        <v>607172</v>
      </c>
      <c r="F21" s="1360"/>
      <c r="G21" s="1359">
        <f>ROUND(SUM(G19:G20),0)</f>
        <v>12527</v>
      </c>
      <c r="H21" s="1360"/>
      <c r="I21" s="1359">
        <f>ROUND(SUM(I19:I20),0)</f>
        <v>11389</v>
      </c>
      <c r="J21" s="1360"/>
      <c r="K21" s="1359">
        <f>ROUND(SUM(K19:K20),0)</f>
        <v>0</v>
      </c>
      <c r="L21" s="1360"/>
      <c r="M21" s="1359">
        <f>ROUND(SUM(M19:M20),0)</f>
        <v>0</v>
      </c>
      <c r="N21" s="1360"/>
      <c r="O21" s="1359">
        <f>ROUND(SUM(O19:O20),0)</f>
        <v>23000</v>
      </c>
      <c r="P21" s="1361"/>
      <c r="Q21" s="1359">
        <f>ROUND(SUM(Q19:Q20),0)</f>
        <v>23000</v>
      </c>
      <c r="R21" s="1362"/>
      <c r="S21" s="1359">
        <f>ROUND(SUM(S19:S20),0)</f>
        <v>562693</v>
      </c>
      <c r="T21" s="1362"/>
      <c r="U21" s="1359">
        <f>ROUND(SUM(U19:U20),0)</f>
        <v>641561</v>
      </c>
      <c r="V21" s="1339"/>
      <c r="W21" s="1327"/>
      <c r="X21" s="1340"/>
    </row>
    <row r="22" spans="1:24" s="1342" customFormat="1" ht="21.75" customHeight="1">
      <c r="A22" s="1341"/>
      <c r="B22" s="1305"/>
      <c r="C22" s="1363"/>
      <c r="D22" s="1364"/>
      <c r="E22" s="1363"/>
      <c r="F22" s="1364"/>
      <c r="G22" s="1365"/>
      <c r="H22" s="1364"/>
      <c r="I22" s="1365"/>
      <c r="J22" s="1364"/>
      <c r="K22" s="1365"/>
      <c r="L22" s="1364"/>
      <c r="M22" s="1365"/>
      <c r="N22" s="1364"/>
      <c r="O22" s="1365"/>
      <c r="P22" s="1364"/>
      <c r="Q22" s="1365"/>
      <c r="R22" s="1366"/>
      <c r="S22" s="1367"/>
      <c r="T22" s="1366"/>
      <c r="U22" s="1368"/>
      <c r="V22" s="948"/>
      <c r="W22" s="1305"/>
      <c r="X22" s="1305"/>
    </row>
    <row r="23" spans="1:24" s="1342" customFormat="1" ht="21.75" customHeight="1">
      <c r="A23" s="1341"/>
      <c r="B23" s="1305"/>
      <c r="C23" s="1363"/>
      <c r="D23" s="1364"/>
      <c r="E23" s="1363"/>
      <c r="F23" s="1364"/>
      <c r="G23" s="1363"/>
      <c r="H23" s="1363"/>
      <c r="I23" s="1363"/>
      <c r="J23" s="1363"/>
      <c r="K23" s="1363"/>
      <c r="L23" s="1363"/>
      <c r="M23" s="1363"/>
      <c r="N23" s="1363"/>
      <c r="O23" s="1363"/>
      <c r="P23" s="1363"/>
      <c r="Q23" s="1363"/>
      <c r="R23" s="1367"/>
      <c r="S23" s="1367"/>
      <c r="T23" s="1367"/>
      <c r="U23" s="1367"/>
      <c r="V23" s="948"/>
      <c r="W23" s="1305"/>
      <c r="X23" s="1305"/>
    </row>
    <row r="24" spans="1:24" s="1342" customFormat="1" ht="12.75" customHeight="1">
      <c r="A24" s="1341"/>
      <c r="B24" s="1305"/>
      <c r="C24" s="1363"/>
      <c r="D24" s="1364"/>
      <c r="E24" s="1363"/>
      <c r="F24" s="1364"/>
      <c r="G24" s="1363"/>
      <c r="H24" s="1363"/>
      <c r="I24" s="1363"/>
      <c r="J24" s="1363"/>
      <c r="K24" s="1363"/>
      <c r="L24" s="1363"/>
      <c r="M24" s="1363"/>
      <c r="N24" s="1363"/>
      <c r="O24" s="1363"/>
      <c r="P24" s="1363"/>
      <c r="Q24" s="1363"/>
      <c r="R24" s="1367"/>
      <c r="S24" s="1367"/>
      <c r="T24" s="1367"/>
      <c r="U24" s="1367"/>
      <c r="V24" s="948"/>
      <c r="W24" s="1305"/>
      <c r="X24" s="1305"/>
    </row>
    <row r="25" spans="1:24" s="1318" customFormat="1" ht="24.9" customHeight="1">
      <c r="A25" s="64" t="s">
        <v>1230</v>
      </c>
      <c r="B25" s="1327"/>
      <c r="C25" s="1360"/>
      <c r="D25" s="1360"/>
      <c r="E25" s="1360"/>
      <c r="F25" s="1360"/>
      <c r="G25" s="1360"/>
      <c r="H25" s="1360"/>
      <c r="I25" s="1360"/>
      <c r="J25" s="1360"/>
      <c r="K25" s="1360"/>
      <c r="L25" s="1360"/>
      <c r="M25" s="1360"/>
      <c r="N25" s="1360"/>
      <c r="O25" s="1360"/>
      <c r="P25" s="1360"/>
      <c r="Q25" s="1360"/>
      <c r="R25" s="1369"/>
      <c r="S25" s="1369"/>
      <c r="T25" s="1369"/>
      <c r="U25" s="1369"/>
      <c r="V25" s="1339"/>
      <c r="W25" s="1327"/>
      <c r="X25" s="1327"/>
    </row>
    <row r="26" spans="1:24" s="1310" customFormat="1" ht="24.9" customHeight="1">
      <c r="A26" s="1306" t="s">
        <v>1231</v>
      </c>
      <c r="B26" s="1306" t="s">
        <v>6</v>
      </c>
      <c r="C26" s="1370">
        <v>249998</v>
      </c>
      <c r="D26" s="1371"/>
      <c r="E26" s="1370">
        <v>250000</v>
      </c>
      <c r="F26" s="1371"/>
      <c r="G26" s="1370">
        <v>605255</v>
      </c>
      <c r="H26" s="1371"/>
      <c r="I26" s="1370">
        <v>780333</v>
      </c>
      <c r="J26" s="1371"/>
      <c r="K26" s="1372">
        <v>0</v>
      </c>
      <c r="L26" s="1371"/>
      <c r="M26" s="1372">
        <v>0</v>
      </c>
      <c r="N26" s="1371"/>
      <c r="O26" s="1370">
        <v>109246</v>
      </c>
      <c r="P26" s="1371"/>
      <c r="Q26" s="1370">
        <v>100045</v>
      </c>
      <c r="R26" s="1373"/>
      <c r="S26" s="1334">
        <f>ROUND((SUM(C26)+SUM(G26)+SUM(K26)+SUM(O26)),0)</f>
        <v>964499</v>
      </c>
      <c r="T26" s="1373"/>
      <c r="U26" s="1373">
        <f>ROUND((SUM(E26)+SUM(I26)+SUM(M26)+SUM(Q26)),0)</f>
        <v>1130378</v>
      </c>
      <c r="V26" s="1334"/>
      <c r="W26" s="1306"/>
      <c r="X26" s="1306"/>
    </row>
    <row r="27" spans="1:24" s="1310" customFormat="1" ht="24.9" customHeight="1">
      <c r="A27" s="1306" t="s">
        <v>1232</v>
      </c>
      <c r="B27" s="1306" t="s">
        <v>6</v>
      </c>
      <c r="C27" s="1370">
        <v>55092</v>
      </c>
      <c r="D27" s="1371"/>
      <c r="E27" s="1370">
        <v>85977</v>
      </c>
      <c r="F27" s="1371"/>
      <c r="G27" s="1370">
        <v>5684480</v>
      </c>
      <c r="H27" s="1371"/>
      <c r="I27" s="1370">
        <v>5240677</v>
      </c>
      <c r="J27" s="1371"/>
      <c r="K27" s="1372">
        <v>0</v>
      </c>
      <c r="L27" s="1371"/>
      <c r="M27" s="1372">
        <v>0</v>
      </c>
      <c r="N27" s="1371"/>
      <c r="O27" s="1370">
        <v>0</v>
      </c>
      <c r="P27" s="1371"/>
      <c r="Q27" s="1370">
        <v>0</v>
      </c>
      <c r="R27" s="1373"/>
      <c r="S27" s="1334">
        <f t="shared" ref="S27:S29" si="0">ROUND((SUM(C27)+SUM(G27)+SUM(K27)+SUM(O27)),0)</f>
        <v>5739572</v>
      </c>
      <c r="T27" s="1373"/>
      <c r="U27" s="1373">
        <f t="shared" ref="U27:U29" si="1">ROUND((SUM(E27)+SUM(I27)+SUM(M27)+SUM(Q27)),0)</f>
        <v>5326654</v>
      </c>
      <c r="V27" s="1334"/>
      <c r="W27" s="1306"/>
      <c r="X27" s="1306"/>
    </row>
    <row r="28" spans="1:24" s="1310" customFormat="1" ht="24.9" customHeight="1">
      <c r="A28" s="1306" t="s">
        <v>1233</v>
      </c>
      <c r="B28" s="1306" t="s">
        <v>6</v>
      </c>
      <c r="C28" s="1370">
        <v>123276</v>
      </c>
      <c r="D28" s="1371"/>
      <c r="E28" s="1370">
        <v>206427</v>
      </c>
      <c r="F28" s="1371"/>
      <c r="G28" s="1370">
        <v>87557</v>
      </c>
      <c r="H28" s="1371"/>
      <c r="I28" s="1370">
        <v>63747</v>
      </c>
      <c r="J28" s="1371"/>
      <c r="K28" s="1372">
        <v>0</v>
      </c>
      <c r="L28" s="1371"/>
      <c r="M28" s="1372">
        <v>0</v>
      </c>
      <c r="N28" s="1371"/>
      <c r="O28" s="1370">
        <v>0</v>
      </c>
      <c r="P28" s="1371"/>
      <c r="Q28" s="1370">
        <v>0</v>
      </c>
      <c r="R28" s="1373"/>
      <c r="S28" s="1334">
        <f t="shared" si="0"/>
        <v>210833</v>
      </c>
      <c r="T28" s="1373"/>
      <c r="U28" s="1373">
        <f t="shared" si="1"/>
        <v>270174</v>
      </c>
      <c r="V28" s="1334"/>
      <c r="W28" s="1306"/>
      <c r="X28" s="1306"/>
    </row>
    <row r="29" spans="1:24" s="1310" customFormat="1" ht="24.9" customHeight="1">
      <c r="A29" s="1306" t="s">
        <v>1234</v>
      </c>
      <c r="B29" s="1306" t="s">
        <v>6</v>
      </c>
      <c r="C29" s="1370">
        <v>657</v>
      </c>
      <c r="D29" s="1371"/>
      <c r="E29" s="1370">
        <v>717</v>
      </c>
      <c r="F29" s="1371"/>
      <c r="G29" s="1370">
        <v>164</v>
      </c>
      <c r="H29" s="1371"/>
      <c r="I29" s="1370">
        <v>220057</v>
      </c>
      <c r="J29" s="1371"/>
      <c r="K29" s="1372">
        <v>0</v>
      </c>
      <c r="L29" s="1371"/>
      <c r="M29" s="1372">
        <v>0</v>
      </c>
      <c r="N29" s="1371"/>
      <c r="O29" s="1370">
        <v>0</v>
      </c>
      <c r="P29" s="1371"/>
      <c r="Q29" s="1370">
        <v>0</v>
      </c>
      <c r="R29" s="1373"/>
      <c r="S29" s="1334">
        <f t="shared" si="0"/>
        <v>821</v>
      </c>
      <c r="T29" s="1373"/>
      <c r="U29" s="1373">
        <f t="shared" si="1"/>
        <v>220774</v>
      </c>
      <c r="V29" s="1334"/>
      <c r="W29" s="1306"/>
      <c r="X29" s="1306"/>
    </row>
    <row r="30" spans="1:24" s="1318" customFormat="1" ht="24.9" customHeight="1">
      <c r="A30" s="64" t="s">
        <v>1235</v>
      </c>
      <c r="B30" s="64" t="s">
        <v>6</v>
      </c>
      <c r="C30" s="1359">
        <f>ROUND(SUM(C26:C29),0)</f>
        <v>429023</v>
      </c>
      <c r="D30" s="1361"/>
      <c r="E30" s="1359">
        <f>ROUND(SUM(E26:E29),0)</f>
        <v>543121</v>
      </c>
      <c r="F30" s="1361"/>
      <c r="G30" s="1359">
        <f>ROUND(SUM(G26:G29),0)</f>
        <v>6377456</v>
      </c>
      <c r="H30" s="1361"/>
      <c r="I30" s="1359">
        <f>ROUND(SUM(I26:I29),0)</f>
        <v>6304814</v>
      </c>
      <c r="J30" s="1361"/>
      <c r="K30" s="1359">
        <f>ROUND(SUM(K26:K29),0)</f>
        <v>0</v>
      </c>
      <c r="L30" s="1360"/>
      <c r="M30" s="1359">
        <f>ROUND(SUM(M26:M29),0)</f>
        <v>0</v>
      </c>
      <c r="N30" s="1361"/>
      <c r="O30" s="1359">
        <f>ROUND(SUM(O26:O29),0)</f>
        <v>109246</v>
      </c>
      <c r="P30" s="1361"/>
      <c r="Q30" s="1359">
        <f>ROUND(SUM(Q26:Q29),0)</f>
        <v>100045</v>
      </c>
      <c r="R30" s="1362"/>
      <c r="S30" s="1359">
        <f>ROUND(SUM(S26:S29),0)</f>
        <v>6915725</v>
      </c>
      <c r="T30" s="1362"/>
      <c r="U30" s="1359">
        <f>ROUND(SUM(U26:U29),0)</f>
        <v>6947980</v>
      </c>
      <c r="V30" s="1339"/>
      <c r="W30" s="1327"/>
      <c r="X30" s="1327"/>
    </row>
    <row r="31" spans="1:24" s="1342" customFormat="1" ht="21.75" customHeight="1">
      <c r="A31" s="1341"/>
      <c r="B31" s="1305"/>
      <c r="C31" s="1363"/>
      <c r="D31" s="1364"/>
      <c r="E31" s="1363"/>
      <c r="F31" s="1364"/>
      <c r="G31" s="1365"/>
      <c r="H31" s="1364"/>
      <c r="I31" s="1365"/>
      <c r="J31" s="1364"/>
      <c r="K31" s="1365"/>
      <c r="L31" s="1364"/>
      <c r="M31" s="1365"/>
      <c r="N31" s="1364"/>
      <c r="O31" s="1365"/>
      <c r="P31" s="1364"/>
      <c r="Q31" s="1365"/>
      <c r="R31" s="1366"/>
      <c r="S31" s="1367"/>
      <c r="T31" s="1366"/>
      <c r="U31" s="1368"/>
      <c r="V31" s="948"/>
      <c r="W31" s="1305"/>
      <c r="X31" s="1305"/>
    </row>
    <row r="32" spans="1:24" s="1342" customFormat="1" ht="21.75" customHeight="1">
      <c r="A32" s="1341"/>
      <c r="B32" s="1305"/>
      <c r="C32" s="1363"/>
      <c r="D32" s="1364"/>
      <c r="E32" s="1363"/>
      <c r="F32" s="1363"/>
      <c r="G32" s="1363"/>
      <c r="H32" s="1363"/>
      <c r="I32" s="1363"/>
      <c r="J32" s="1363"/>
      <c r="K32" s="1363"/>
      <c r="L32" s="1363"/>
      <c r="M32" s="1363"/>
      <c r="N32" s="1363"/>
      <c r="O32" s="1363"/>
      <c r="P32" s="1363"/>
      <c r="Q32" s="1363"/>
      <c r="R32" s="1367"/>
      <c r="S32" s="1367"/>
      <c r="T32" s="1367"/>
      <c r="U32" s="1367"/>
      <c r="V32" s="948"/>
      <c r="W32" s="1305"/>
      <c r="X32" s="1305"/>
    </row>
    <row r="33" spans="1:24" s="1342" customFormat="1" ht="12.75" customHeight="1">
      <c r="A33" s="1341"/>
      <c r="B33" s="1305"/>
      <c r="C33" s="1363"/>
      <c r="D33" s="1364"/>
      <c r="E33" s="1363"/>
      <c r="F33" s="1363"/>
      <c r="G33" s="1363"/>
      <c r="H33" s="1363"/>
      <c r="I33" s="1363"/>
      <c r="J33" s="1363"/>
      <c r="K33" s="1363"/>
      <c r="L33" s="1363"/>
      <c r="M33" s="1363"/>
      <c r="N33" s="1363"/>
      <c r="O33" s="1363"/>
      <c r="P33" s="1363"/>
      <c r="Q33" s="1363"/>
      <c r="R33" s="1367"/>
      <c r="S33" s="1367"/>
      <c r="T33" s="1367"/>
      <c r="U33" s="1367"/>
      <c r="V33" s="948"/>
      <c r="W33" s="1305"/>
      <c r="X33" s="1305"/>
    </row>
    <row r="34" spans="1:24" s="1318" customFormat="1" ht="24.9" customHeight="1">
      <c r="A34" s="64" t="s">
        <v>1236</v>
      </c>
      <c r="B34" s="1327"/>
      <c r="C34" s="1360"/>
      <c r="D34" s="1360"/>
      <c r="E34" s="1360"/>
      <c r="F34" s="1360"/>
      <c r="G34" s="1360"/>
      <c r="H34" s="1360"/>
      <c r="I34" s="1360"/>
      <c r="J34" s="1360"/>
      <c r="K34" s="1360"/>
      <c r="L34" s="1360"/>
      <c r="M34" s="1360"/>
      <c r="N34" s="1360"/>
      <c r="O34" s="1360"/>
      <c r="P34" s="1360"/>
      <c r="Q34" s="1360"/>
      <c r="R34" s="1369"/>
      <c r="S34" s="1369"/>
      <c r="T34" s="1369"/>
      <c r="U34" s="1369"/>
      <c r="V34" s="1339"/>
      <c r="W34" s="1327"/>
      <c r="X34" s="1327"/>
    </row>
    <row r="35" spans="1:24" s="1345" customFormat="1" ht="24.9" customHeight="1">
      <c r="A35" s="1343" t="s">
        <v>1237</v>
      </c>
      <c r="B35" s="1343" t="s">
        <v>6</v>
      </c>
      <c r="C35" s="1370">
        <v>60538</v>
      </c>
      <c r="D35" s="1375"/>
      <c r="E35" s="1370">
        <v>65911</v>
      </c>
      <c r="F35" s="1375"/>
      <c r="G35" s="1370">
        <v>0</v>
      </c>
      <c r="H35" s="1375"/>
      <c r="I35" s="1370">
        <v>0</v>
      </c>
      <c r="J35" s="1375"/>
      <c r="K35" s="1376">
        <v>0</v>
      </c>
      <c r="L35" s="1375"/>
      <c r="M35" s="1376">
        <v>0</v>
      </c>
      <c r="N35" s="1375"/>
      <c r="O35" s="1370">
        <v>0</v>
      </c>
      <c r="P35" s="1375"/>
      <c r="Q35" s="1370">
        <v>0</v>
      </c>
      <c r="R35" s="1377"/>
      <c r="S35" s="1377">
        <f>ROUND((SUM(C35)+SUM(G35)+SUM(K35)+SUM(O35)),0)</f>
        <v>60538</v>
      </c>
      <c r="T35" s="1377"/>
      <c r="U35" s="1377">
        <f>ROUND((SUM(E35)+SUM(I35)+SUM(M35)+SUM(Q35)),0)</f>
        <v>65911</v>
      </c>
      <c r="V35" s="1344"/>
      <c r="W35" s="1343"/>
      <c r="X35" s="1343"/>
    </row>
    <row r="36" spans="1:24" s="1345" customFormat="1" ht="24.9" customHeight="1">
      <c r="A36" s="1343" t="s">
        <v>2356</v>
      </c>
      <c r="B36" s="1343" t="s">
        <v>6</v>
      </c>
      <c r="C36" s="1370">
        <v>0</v>
      </c>
      <c r="D36" s="1375"/>
      <c r="E36" s="1370">
        <v>0</v>
      </c>
      <c r="F36" s="1375"/>
      <c r="G36" s="1370">
        <v>2147</v>
      </c>
      <c r="H36" s="1375"/>
      <c r="I36" s="1370">
        <v>2105</v>
      </c>
      <c r="J36" s="1375"/>
      <c r="K36" s="1376">
        <v>0</v>
      </c>
      <c r="L36" s="1375"/>
      <c r="M36" s="1376">
        <v>0</v>
      </c>
      <c r="N36" s="1375"/>
      <c r="O36" s="1370">
        <v>0</v>
      </c>
      <c r="P36" s="1375"/>
      <c r="Q36" s="1370">
        <v>0</v>
      </c>
      <c r="R36" s="1377"/>
      <c r="S36" s="1377">
        <f>ROUND((SUM(C36)+SUM(G36)+SUM(K36)+SUM(O36)),0)</f>
        <v>2147</v>
      </c>
      <c r="T36" s="1377"/>
      <c r="U36" s="1377">
        <f>ROUND((SUM(E36)+SUM(I36)+SUM(M36)+SUM(Q36)),0)</f>
        <v>2105</v>
      </c>
      <c r="V36" s="1344"/>
      <c r="W36" s="1343"/>
      <c r="X36" s="1343"/>
    </row>
    <row r="37" spans="1:24" s="1345" customFormat="1" ht="24.9" customHeight="1">
      <c r="A37" s="1343" t="s">
        <v>1238</v>
      </c>
      <c r="B37" s="1343" t="s">
        <v>6</v>
      </c>
      <c r="C37" s="1370">
        <v>211898</v>
      </c>
      <c r="D37" s="1375"/>
      <c r="E37" s="1370">
        <v>186224</v>
      </c>
      <c r="F37" s="1375"/>
      <c r="G37" s="1370">
        <v>684522</v>
      </c>
      <c r="H37" s="1375"/>
      <c r="I37" s="1370">
        <v>1279925</v>
      </c>
      <c r="J37" s="1375"/>
      <c r="K37" s="1372">
        <v>5</v>
      </c>
      <c r="L37" s="1375"/>
      <c r="M37" s="1372">
        <v>7</v>
      </c>
      <c r="N37" s="1375"/>
      <c r="O37" s="1370">
        <v>36762</v>
      </c>
      <c r="P37" s="1375"/>
      <c r="Q37" s="1370">
        <v>33256</v>
      </c>
      <c r="R37" s="1377"/>
      <c r="S37" s="1377">
        <f t="shared" ref="S37:S41" si="2">ROUND((SUM(C37)+SUM(G37)+SUM(K37)+SUM(O37)),0)</f>
        <v>933187</v>
      </c>
      <c r="T37" s="1377"/>
      <c r="U37" s="1377">
        <f t="shared" ref="U37:U41" si="3">ROUND((SUM(E37)+SUM(I37)+SUM(M37)+SUM(Q37)),0)</f>
        <v>1499412</v>
      </c>
      <c r="V37" s="1344"/>
      <c r="W37" s="1343"/>
      <c r="X37" s="1343"/>
    </row>
    <row r="38" spans="1:24" s="1345" customFormat="1" ht="24.9" customHeight="1">
      <c r="A38" s="1346" t="s">
        <v>1239</v>
      </c>
      <c r="B38" s="1343" t="s">
        <v>6</v>
      </c>
      <c r="C38" s="1370">
        <v>214895</v>
      </c>
      <c r="D38" s="1375"/>
      <c r="E38" s="1370">
        <v>222050</v>
      </c>
      <c r="F38" s="1375"/>
      <c r="G38" s="1370">
        <v>57584</v>
      </c>
      <c r="H38" s="1375"/>
      <c r="I38" s="1370">
        <v>54284</v>
      </c>
      <c r="J38" s="1375"/>
      <c r="K38" s="1372">
        <v>0</v>
      </c>
      <c r="L38" s="1375"/>
      <c r="M38" s="1372">
        <v>0</v>
      </c>
      <c r="N38" s="1375"/>
      <c r="O38" s="1370">
        <v>0</v>
      </c>
      <c r="P38" s="1375"/>
      <c r="Q38" s="1370">
        <v>0</v>
      </c>
      <c r="R38" s="1377"/>
      <c r="S38" s="1377">
        <f t="shared" si="2"/>
        <v>272479</v>
      </c>
      <c r="T38" s="1377"/>
      <c r="U38" s="1377">
        <f t="shared" si="3"/>
        <v>276334</v>
      </c>
      <c r="V38" s="1344"/>
      <c r="W38" s="1343"/>
      <c r="X38" s="1343"/>
    </row>
    <row r="39" spans="1:24" s="1345" customFormat="1" ht="24.9" customHeight="1">
      <c r="A39" s="1343" t="s">
        <v>1240</v>
      </c>
      <c r="B39" s="1343" t="s">
        <v>6</v>
      </c>
      <c r="C39" s="1370">
        <v>745</v>
      </c>
      <c r="D39" s="1375"/>
      <c r="E39" s="1370">
        <v>553</v>
      </c>
      <c r="F39" s="1375"/>
      <c r="G39" s="1370">
        <v>9031</v>
      </c>
      <c r="H39" s="1375"/>
      <c r="I39" s="1370">
        <v>9629</v>
      </c>
      <c r="J39" s="1375"/>
      <c r="K39" s="1372">
        <v>0</v>
      </c>
      <c r="L39" s="1375"/>
      <c r="M39" s="1372">
        <v>0</v>
      </c>
      <c r="N39" s="1375"/>
      <c r="O39" s="1370">
        <v>0</v>
      </c>
      <c r="P39" s="1375"/>
      <c r="Q39" s="1370">
        <v>0</v>
      </c>
      <c r="R39" s="1377"/>
      <c r="S39" s="1377">
        <f t="shared" si="2"/>
        <v>9776</v>
      </c>
      <c r="T39" s="1377"/>
      <c r="U39" s="1377">
        <f t="shared" si="3"/>
        <v>10182</v>
      </c>
      <c r="V39" s="1344"/>
      <c r="W39" s="1343"/>
      <c r="X39" s="1343"/>
    </row>
    <row r="40" spans="1:24" s="1345" customFormat="1" ht="24.9" customHeight="1">
      <c r="A40" s="1343" t="s">
        <v>1241</v>
      </c>
      <c r="B40" s="1343" t="s">
        <v>6</v>
      </c>
      <c r="C40" s="1370">
        <v>173847</v>
      </c>
      <c r="D40" s="1375"/>
      <c r="E40" s="1370">
        <v>193543</v>
      </c>
      <c r="F40" s="1375"/>
      <c r="G40" s="1370">
        <v>483897</v>
      </c>
      <c r="H40" s="1375"/>
      <c r="I40" s="1370">
        <v>481866</v>
      </c>
      <c r="J40" s="1375"/>
      <c r="K40" s="1372">
        <v>0</v>
      </c>
      <c r="L40" s="1375"/>
      <c r="M40" s="1372">
        <v>0</v>
      </c>
      <c r="N40" s="1375"/>
      <c r="O40" s="1370">
        <v>698245</v>
      </c>
      <c r="P40" s="1375"/>
      <c r="Q40" s="1370">
        <v>681811</v>
      </c>
      <c r="R40" s="1377"/>
      <c r="S40" s="1377">
        <f t="shared" si="2"/>
        <v>1355989</v>
      </c>
      <c r="T40" s="1377"/>
      <c r="U40" s="1377">
        <f t="shared" si="3"/>
        <v>1357220</v>
      </c>
      <c r="V40" s="1344"/>
      <c r="W40" s="1343"/>
      <c r="X40" s="1343"/>
    </row>
    <row r="41" spans="1:24" s="1310" customFormat="1" ht="24.9" customHeight="1">
      <c r="A41" s="1347" t="s">
        <v>1242</v>
      </c>
      <c r="B41" s="1306" t="s">
        <v>6</v>
      </c>
      <c r="C41" s="1370">
        <v>15092</v>
      </c>
      <c r="D41" s="1371"/>
      <c r="E41" s="1370">
        <v>14580</v>
      </c>
      <c r="F41" s="1371"/>
      <c r="G41" s="1370">
        <v>713660</v>
      </c>
      <c r="H41" s="1371"/>
      <c r="I41" s="1370">
        <v>233537</v>
      </c>
      <c r="J41" s="1371"/>
      <c r="K41" s="1372">
        <v>0</v>
      </c>
      <c r="L41" s="1371"/>
      <c r="M41" s="1372">
        <v>0</v>
      </c>
      <c r="N41" s="1371"/>
      <c r="O41" s="1370">
        <v>37316</v>
      </c>
      <c r="P41" s="1371"/>
      <c r="Q41" s="1370">
        <v>38144</v>
      </c>
      <c r="R41" s="1373"/>
      <c r="S41" s="1377">
        <f t="shared" si="2"/>
        <v>766068</v>
      </c>
      <c r="T41" s="1373"/>
      <c r="U41" s="1377">
        <f t="shared" si="3"/>
        <v>286261</v>
      </c>
      <c r="V41" s="1334"/>
      <c r="W41" s="1306"/>
      <c r="X41" s="1306"/>
    </row>
    <row r="42" spans="1:24" s="1318" customFormat="1" ht="24.75" customHeight="1">
      <c r="A42" s="64" t="s">
        <v>1243</v>
      </c>
      <c r="B42" s="64" t="s">
        <v>6</v>
      </c>
      <c r="C42" s="1359">
        <f>ROUND(SUM(C35:C41),0)</f>
        <v>677015</v>
      </c>
      <c r="D42" s="1361"/>
      <c r="E42" s="1359">
        <f>ROUND(SUM(E35:E41),0)</f>
        <v>682861</v>
      </c>
      <c r="F42" s="1361"/>
      <c r="G42" s="1359">
        <f>ROUND(SUM(G35:G41),0)</f>
        <v>1950841</v>
      </c>
      <c r="H42" s="1361"/>
      <c r="I42" s="1359">
        <f>ROUND(SUM(I35:I41),0)</f>
        <v>2061346</v>
      </c>
      <c r="J42" s="1361"/>
      <c r="K42" s="1359">
        <f>ROUND(SUM(K35:K41),0)</f>
        <v>5</v>
      </c>
      <c r="L42" s="1361"/>
      <c r="M42" s="1359">
        <f>ROUND(SUM(M35:M41),0)</f>
        <v>7</v>
      </c>
      <c r="N42" s="1361"/>
      <c r="O42" s="1359">
        <f>ROUND(SUM(O35:O41),0)</f>
        <v>772323</v>
      </c>
      <c r="P42" s="1361"/>
      <c r="Q42" s="1359">
        <f>ROUND(SUM(Q35:Q41),0)</f>
        <v>753211</v>
      </c>
      <c r="R42" s="1362"/>
      <c r="S42" s="1359">
        <f>ROUND(SUM(S35:S41),0)</f>
        <v>3400184</v>
      </c>
      <c r="T42" s="1362"/>
      <c r="U42" s="1359">
        <f>ROUND(SUM(U35:U41),0)</f>
        <v>3497425</v>
      </c>
      <c r="V42" s="1339"/>
      <c r="W42" s="1327"/>
      <c r="X42" s="1327"/>
    </row>
    <row r="43" spans="1:24" s="1342" customFormat="1" ht="21.75" customHeight="1">
      <c r="A43" s="1341"/>
      <c r="B43" s="1305"/>
      <c r="C43" s="1363"/>
      <c r="D43" s="1364"/>
      <c r="E43" s="1363"/>
      <c r="F43" s="1364"/>
      <c r="G43" s="1365"/>
      <c r="H43" s="1364"/>
      <c r="I43" s="1365"/>
      <c r="J43" s="1364"/>
      <c r="K43" s="1365"/>
      <c r="L43" s="1364"/>
      <c r="M43" s="1365"/>
      <c r="N43" s="1364"/>
      <c r="O43" s="1365"/>
      <c r="P43" s="1364"/>
      <c r="Q43" s="1365"/>
      <c r="R43" s="1366"/>
      <c r="S43" s="1367"/>
      <c r="T43" s="1366"/>
      <c r="U43" s="1368"/>
      <c r="V43" s="948"/>
      <c r="W43" s="1305"/>
      <c r="X43" s="1305"/>
    </row>
    <row r="44" spans="1:24" s="1342" customFormat="1" ht="21.75" customHeight="1">
      <c r="A44" s="1341"/>
      <c r="B44" s="1305"/>
      <c r="C44" s="1363"/>
      <c r="D44" s="1364"/>
      <c r="E44" s="1363"/>
      <c r="F44" s="1364"/>
      <c r="G44" s="1363"/>
      <c r="H44" s="1363"/>
      <c r="I44" s="1363"/>
      <c r="J44" s="1363"/>
      <c r="K44" s="1363"/>
      <c r="L44" s="1363"/>
      <c r="M44" s="1363"/>
      <c r="N44" s="1363"/>
      <c r="O44" s="1363"/>
      <c r="P44" s="1363"/>
      <c r="Q44" s="1363"/>
      <c r="R44" s="1367"/>
      <c r="S44" s="1367"/>
      <c r="T44" s="1367"/>
      <c r="U44" s="1367"/>
      <c r="V44" s="948"/>
      <c r="W44" s="1305"/>
      <c r="X44" s="1305"/>
    </row>
    <row r="45" spans="1:24" s="1342" customFormat="1" ht="12.75" customHeight="1">
      <c r="A45" s="1341"/>
      <c r="B45" s="1305"/>
      <c r="C45" s="1363"/>
      <c r="D45" s="1364"/>
      <c r="E45" s="1363"/>
      <c r="F45" s="1364"/>
      <c r="G45" s="1363"/>
      <c r="H45" s="1363"/>
      <c r="I45" s="1363"/>
      <c r="J45" s="1363"/>
      <c r="K45" s="1363"/>
      <c r="L45" s="1363"/>
      <c r="M45" s="1363"/>
      <c r="N45" s="1363"/>
      <c r="O45" s="1363"/>
      <c r="P45" s="1363"/>
      <c r="Q45" s="1363"/>
      <c r="R45" s="1367"/>
      <c r="S45" s="1367"/>
      <c r="T45" s="1367"/>
      <c r="U45" s="1367"/>
      <c r="V45" s="948"/>
      <c r="W45" s="1305"/>
      <c r="X45" s="1305"/>
    </row>
    <row r="46" spans="1:24" s="1318" customFormat="1" ht="24.9" customHeight="1">
      <c r="A46" s="64" t="s">
        <v>1244</v>
      </c>
      <c r="B46" s="1327" t="s">
        <v>6</v>
      </c>
      <c r="C46" s="1763">
        <v>1413480</v>
      </c>
      <c r="D46" s="1361"/>
      <c r="E46" s="1763">
        <v>2374866</v>
      </c>
      <c r="F46" s="1361"/>
      <c r="G46" s="1764">
        <v>148239</v>
      </c>
      <c r="H46" s="1361"/>
      <c r="I46" s="1764">
        <v>480618</v>
      </c>
      <c r="J46" s="1361"/>
      <c r="K46" s="1765">
        <v>0</v>
      </c>
      <c r="L46" s="1361"/>
      <c r="M46" s="1765">
        <v>0</v>
      </c>
      <c r="N46" s="1361"/>
      <c r="O46" s="1764">
        <v>31244</v>
      </c>
      <c r="P46" s="1361"/>
      <c r="Q46" s="1764">
        <v>22204</v>
      </c>
      <c r="R46" s="1362"/>
      <c r="S46" s="1766">
        <f>ROUND((SUM(C46)+SUM(G46)+SUM(K46)+SUM(O46)),0)</f>
        <v>1592963</v>
      </c>
      <c r="T46" s="1362"/>
      <c r="U46" s="1766">
        <f>ROUND((SUM(E46)+SUM(I46)+SUM(M46)+SUM(Q46)),0)</f>
        <v>2877688</v>
      </c>
      <c r="V46" s="1339"/>
      <c r="W46" s="1327"/>
      <c r="X46" s="1327"/>
    </row>
    <row r="47" spans="1:24" s="1342" customFormat="1" ht="21.75" customHeight="1">
      <c r="A47" s="1341"/>
      <c r="B47" s="1305"/>
      <c r="C47" s="1363"/>
      <c r="D47" s="1364"/>
      <c r="E47" s="1363"/>
      <c r="F47" s="1364"/>
      <c r="G47" s="1365"/>
      <c r="H47" s="1364"/>
      <c r="I47" s="1365"/>
      <c r="J47" s="1364"/>
      <c r="K47" s="1365"/>
      <c r="L47" s="1364"/>
      <c r="M47" s="1365"/>
      <c r="N47" s="1364"/>
      <c r="O47" s="1365"/>
      <c r="P47" s="1364"/>
      <c r="Q47" s="1365"/>
      <c r="R47" s="1366"/>
      <c r="S47" s="1367"/>
      <c r="T47" s="1366"/>
      <c r="U47" s="1368"/>
      <c r="V47" s="948"/>
      <c r="W47" s="1305"/>
      <c r="X47" s="1305"/>
    </row>
    <row r="48" spans="1:24" s="1342" customFormat="1" ht="21.75" customHeight="1">
      <c r="A48" s="1341"/>
      <c r="B48" s="1305"/>
      <c r="C48" s="1363"/>
      <c r="D48" s="1364"/>
      <c r="E48" s="1363"/>
      <c r="F48" s="1364"/>
      <c r="G48" s="1363"/>
      <c r="H48" s="1363"/>
      <c r="I48" s="1363"/>
      <c r="J48" s="1363"/>
      <c r="K48" s="1363"/>
      <c r="L48" s="1363"/>
      <c r="M48" s="1363"/>
      <c r="N48" s="1363"/>
      <c r="O48" s="1363"/>
      <c r="P48" s="1363"/>
      <c r="Q48" s="1363"/>
      <c r="R48" s="1367"/>
      <c r="S48" s="1367"/>
      <c r="T48" s="1367"/>
      <c r="U48" s="1367"/>
      <c r="V48" s="948"/>
      <c r="W48" s="1305"/>
      <c r="X48" s="1305"/>
    </row>
    <row r="49" spans="1:254" s="1342" customFormat="1" ht="12.75" customHeight="1">
      <c r="A49" s="1341"/>
      <c r="B49" s="1305"/>
      <c r="C49" s="1363"/>
      <c r="D49" s="1364"/>
      <c r="E49" s="1363"/>
      <c r="F49" s="1364"/>
      <c r="G49" s="1363"/>
      <c r="H49" s="1363"/>
      <c r="I49" s="1363"/>
      <c r="J49" s="1363"/>
      <c r="K49" s="1363"/>
      <c r="L49" s="1363"/>
      <c r="M49" s="1363"/>
      <c r="N49" s="1363"/>
      <c r="O49" s="1363"/>
      <c r="P49" s="1363"/>
      <c r="Q49" s="1363"/>
      <c r="R49" s="1367"/>
      <c r="S49" s="1367"/>
      <c r="T49" s="1367"/>
      <c r="U49" s="1367"/>
      <c r="V49" s="948"/>
      <c r="W49" s="1305"/>
      <c r="X49" s="1305"/>
    </row>
    <row r="50" spans="1:254" s="1318" customFormat="1" ht="24.9" customHeight="1">
      <c r="A50" s="64" t="s">
        <v>1245</v>
      </c>
      <c r="B50" s="1327"/>
      <c r="C50" s="1360"/>
      <c r="D50" s="1360"/>
      <c r="E50" s="1360"/>
      <c r="F50" s="1360"/>
      <c r="G50" s="1382"/>
      <c r="H50" s="1382"/>
      <c r="I50" s="1382"/>
      <c r="J50" s="1382"/>
      <c r="K50" s="1382"/>
      <c r="L50" s="1382"/>
      <c r="M50" s="1382"/>
      <c r="N50" s="1382"/>
      <c r="O50" s="1382"/>
      <c r="P50" s="1382"/>
      <c r="Q50" s="1382"/>
      <c r="R50" s="1383"/>
      <c r="S50" s="1383"/>
      <c r="T50" s="1383"/>
      <c r="U50" s="1383"/>
      <c r="V50" s="1339"/>
      <c r="W50" s="1327"/>
      <c r="X50" s="1327"/>
    </row>
    <row r="51" spans="1:254" s="1345" customFormat="1" ht="24.9" customHeight="1">
      <c r="A51" s="1343" t="s">
        <v>1246</v>
      </c>
      <c r="B51" s="1343" t="s">
        <v>6</v>
      </c>
      <c r="C51" s="1370">
        <v>0</v>
      </c>
      <c r="D51" s="1375"/>
      <c r="E51" s="1370">
        <v>0</v>
      </c>
      <c r="F51" s="1375"/>
      <c r="G51" s="1370">
        <v>228381</v>
      </c>
      <c r="H51" s="1375"/>
      <c r="I51" s="1370">
        <v>232701</v>
      </c>
      <c r="J51" s="1375"/>
      <c r="K51" s="1376">
        <v>0</v>
      </c>
      <c r="L51" s="1375"/>
      <c r="M51" s="1376">
        <v>0</v>
      </c>
      <c r="N51" s="1375"/>
      <c r="O51" s="1370">
        <v>0</v>
      </c>
      <c r="P51" s="1375"/>
      <c r="Q51" s="1370">
        <v>0</v>
      </c>
      <c r="R51" s="1377"/>
      <c r="S51" s="1377">
        <f>ROUND((SUM(C51)+SUM(G51)+SUM(K51)+SUM(O51)),0)</f>
        <v>228381</v>
      </c>
      <c r="T51" s="1377"/>
      <c r="U51" s="1377">
        <f>ROUND((SUM(E51)+SUM(I51)+SUM(M51)+SUM(Q51)),0)</f>
        <v>232701</v>
      </c>
      <c r="V51" s="1344"/>
      <c r="W51" s="1343"/>
      <c r="X51" s="1343"/>
    </row>
    <row r="52" spans="1:254" s="1345" customFormat="1" ht="24.9" customHeight="1">
      <c r="A52" s="1343" t="s">
        <v>1247</v>
      </c>
      <c r="B52" s="1343" t="s">
        <v>6</v>
      </c>
      <c r="C52" s="1370">
        <v>0</v>
      </c>
      <c r="D52" s="1375"/>
      <c r="E52" s="1370">
        <v>0</v>
      </c>
      <c r="F52" s="1375"/>
      <c r="G52" s="1370">
        <v>2421637</v>
      </c>
      <c r="H52" s="1375"/>
      <c r="I52" s="1370">
        <v>2504086</v>
      </c>
      <c r="J52" s="1375"/>
      <c r="K52" s="1372">
        <v>0</v>
      </c>
      <c r="L52" s="1375"/>
      <c r="M52" s="1372">
        <v>0</v>
      </c>
      <c r="N52" s="1375"/>
      <c r="O52" s="1370">
        <v>0</v>
      </c>
      <c r="P52" s="1375"/>
      <c r="Q52" s="1370">
        <v>0</v>
      </c>
      <c r="R52" s="1377"/>
      <c r="S52" s="1377">
        <f t="shared" ref="S52:S53" si="4">ROUND((SUM(C52)+SUM(G52)+SUM(K52)+SUM(O52)),0)</f>
        <v>2421637</v>
      </c>
      <c r="T52" s="1377"/>
      <c r="U52" s="1377">
        <f t="shared" ref="U52:U53" si="5">ROUND((SUM(E52)+SUM(I52)+SUM(M52)+SUM(Q52)),0)</f>
        <v>2504086</v>
      </c>
      <c r="V52" s="1344"/>
      <c r="W52" s="1343"/>
      <c r="X52" s="1343"/>
    </row>
    <row r="53" spans="1:254" s="1345" customFormat="1" ht="24.9" customHeight="1">
      <c r="A53" s="1346" t="s">
        <v>1248</v>
      </c>
      <c r="B53" s="1343" t="s">
        <v>6</v>
      </c>
      <c r="C53" s="1370">
        <v>0</v>
      </c>
      <c r="D53" s="1375"/>
      <c r="E53" s="1370">
        <v>0</v>
      </c>
      <c r="F53" s="1375"/>
      <c r="G53" s="1370">
        <v>956364</v>
      </c>
      <c r="H53" s="1375"/>
      <c r="I53" s="1370">
        <v>967139</v>
      </c>
      <c r="J53" s="1375"/>
      <c r="K53" s="1372">
        <v>0</v>
      </c>
      <c r="L53" s="1375"/>
      <c r="M53" s="1372">
        <v>0</v>
      </c>
      <c r="N53" s="1375"/>
      <c r="O53" s="1370">
        <v>0</v>
      </c>
      <c r="P53" s="1375"/>
      <c r="Q53" s="1370">
        <v>0</v>
      </c>
      <c r="R53" s="1377"/>
      <c r="S53" s="1377">
        <f t="shared" si="4"/>
        <v>956364</v>
      </c>
      <c r="T53" s="1377"/>
      <c r="U53" s="1377">
        <f t="shared" si="5"/>
        <v>967139</v>
      </c>
      <c r="V53" s="1344"/>
      <c r="W53" s="1343"/>
      <c r="X53" s="1343"/>
    </row>
    <row r="54" spans="1:254" s="1318" customFormat="1" ht="24.75" customHeight="1">
      <c r="A54" s="64" t="s">
        <v>1249</v>
      </c>
      <c r="B54" s="64" t="s">
        <v>6</v>
      </c>
      <c r="C54" s="1359">
        <f>ROUND(SUM(C51:C53),0)</f>
        <v>0</v>
      </c>
      <c r="D54" s="1361"/>
      <c r="E54" s="1359">
        <f>ROUND(SUM(E51:E53),0)</f>
        <v>0</v>
      </c>
      <c r="F54" s="1361"/>
      <c r="G54" s="1359">
        <f>ROUND(SUM(G51:G53),0)</f>
        <v>3606382</v>
      </c>
      <c r="H54" s="1361"/>
      <c r="I54" s="1359">
        <f>ROUND(SUM(I51:I53),0)</f>
        <v>3703926</v>
      </c>
      <c r="J54" s="1361"/>
      <c r="K54" s="1359">
        <f>ROUND(SUM(K51:K53),0)</f>
        <v>0</v>
      </c>
      <c r="L54" s="1361"/>
      <c r="M54" s="1359">
        <f>ROUND(SUM(M51:M53),0)</f>
        <v>0</v>
      </c>
      <c r="N54" s="1361"/>
      <c r="O54" s="1359">
        <f>ROUND(SUM(O51:O53),0)</f>
        <v>0</v>
      </c>
      <c r="P54" s="1361"/>
      <c r="Q54" s="1359">
        <f>ROUND(SUM(Q51:Q53),0)</f>
        <v>0</v>
      </c>
      <c r="R54" s="1362"/>
      <c r="S54" s="1359">
        <f>ROUND(SUM(S51:S53),0)</f>
        <v>3606382</v>
      </c>
      <c r="T54" s="1362"/>
      <c r="U54" s="1359">
        <f>ROUND(SUM(U51:U53),0)</f>
        <v>3703926</v>
      </c>
      <c r="V54" s="1339"/>
      <c r="W54" s="1327"/>
      <c r="X54" s="1327"/>
    </row>
    <row r="55" spans="1:254" s="1342" customFormat="1" ht="21.75" customHeight="1">
      <c r="A55" s="1341"/>
      <c r="B55" s="1305"/>
      <c r="C55" s="1363"/>
      <c r="D55" s="1364"/>
      <c r="E55" s="1363"/>
      <c r="F55" s="1364"/>
      <c r="G55" s="1365"/>
      <c r="H55" s="1364"/>
      <c r="I55" s="1365"/>
      <c r="J55" s="1364"/>
      <c r="K55" s="1365"/>
      <c r="L55" s="1364"/>
      <c r="M55" s="1365"/>
      <c r="N55" s="1364"/>
      <c r="O55" s="1365"/>
      <c r="P55" s="1364"/>
      <c r="Q55" s="1365"/>
      <c r="R55" s="1366"/>
      <c r="S55" s="1367"/>
      <c r="T55" s="1366"/>
      <c r="U55" s="1368"/>
      <c r="V55" s="948"/>
      <c r="W55" s="1305"/>
      <c r="X55" s="1305"/>
    </row>
    <row r="56" spans="1:254" s="1342" customFormat="1" ht="21.75" customHeight="1">
      <c r="A56" s="1341"/>
      <c r="B56" s="1305"/>
      <c r="C56" s="1363"/>
      <c r="D56" s="1364"/>
      <c r="E56" s="1363"/>
      <c r="F56" s="1364"/>
      <c r="G56" s="1363"/>
      <c r="H56" s="1363"/>
      <c r="I56" s="1363"/>
      <c r="J56" s="1363"/>
      <c r="K56" s="1363"/>
      <c r="L56" s="1363"/>
      <c r="M56" s="1363"/>
      <c r="N56" s="1363"/>
      <c r="O56" s="1363"/>
      <c r="P56" s="1363"/>
      <c r="Q56" s="1363"/>
      <c r="R56" s="1367"/>
      <c r="S56" s="1367"/>
      <c r="T56" s="1367"/>
      <c r="U56" s="1367"/>
      <c r="V56" s="948"/>
      <c r="W56" s="1305"/>
      <c r="X56" s="1305"/>
    </row>
    <row r="57" spans="1:254" s="1342" customFormat="1" ht="12.75" customHeight="1">
      <c r="A57" s="1341"/>
      <c r="B57" s="1305"/>
      <c r="C57" s="1363"/>
      <c r="D57" s="1364"/>
      <c r="E57" s="1363"/>
      <c r="F57" s="1364"/>
      <c r="G57" s="1363"/>
      <c r="H57" s="1363"/>
      <c r="I57" s="1363"/>
      <c r="J57" s="1363"/>
      <c r="K57" s="1363"/>
      <c r="L57" s="1363"/>
      <c r="M57" s="1363"/>
      <c r="N57" s="1363"/>
      <c r="O57" s="1363"/>
      <c r="P57" s="1363"/>
      <c r="Q57" s="1363"/>
      <c r="R57" s="1367"/>
      <c r="S57" s="1367"/>
      <c r="T57" s="1367"/>
      <c r="U57" s="1367"/>
      <c r="V57" s="948"/>
      <c r="W57" s="1305"/>
      <c r="X57" s="1305"/>
    </row>
    <row r="58" spans="1:254" s="1318" customFormat="1" ht="24.9" customHeight="1">
      <c r="A58" s="64" t="s">
        <v>1250</v>
      </c>
      <c r="B58" s="1327" t="s">
        <v>6</v>
      </c>
      <c r="C58" s="1763">
        <v>23805</v>
      </c>
      <c r="D58" s="1361"/>
      <c r="E58" s="1763">
        <v>13330</v>
      </c>
      <c r="F58" s="1361"/>
      <c r="G58" s="1763">
        <v>55731</v>
      </c>
      <c r="H58" s="1361"/>
      <c r="I58" s="1763">
        <v>32928</v>
      </c>
      <c r="J58" s="1361"/>
      <c r="K58" s="1763">
        <v>710</v>
      </c>
      <c r="L58" s="1361"/>
      <c r="M58" s="1763">
        <v>254</v>
      </c>
      <c r="N58" s="1361"/>
      <c r="O58" s="1763">
        <v>2581</v>
      </c>
      <c r="P58" s="1361"/>
      <c r="Q58" s="1763">
        <v>981</v>
      </c>
      <c r="R58" s="1362"/>
      <c r="S58" s="1766">
        <f>ROUND((SUM(C58)+SUM(G58)+SUM(K58)+SUM(O58)),0)</f>
        <v>82827</v>
      </c>
      <c r="T58" s="1362"/>
      <c r="U58" s="1766">
        <f>ROUND((SUM(E58)+SUM(I58)+SUM(M58)+SUM(Q58)),0)</f>
        <v>47493</v>
      </c>
      <c r="V58" s="1339"/>
      <c r="W58" s="1327"/>
      <c r="X58" s="1327"/>
    </row>
    <row r="59" spans="1:254" s="1351" customFormat="1" ht="24.9" customHeight="1">
      <c r="A59" s="1348"/>
      <c r="B59" s="1349"/>
      <c r="C59" s="1384"/>
      <c r="D59" s="1385"/>
      <c r="E59" s="1384"/>
      <c r="F59" s="1385"/>
      <c r="G59" s="1384"/>
      <c r="H59" s="1385"/>
      <c r="I59" s="1386"/>
      <c r="J59" s="1385"/>
      <c r="K59" s="1384"/>
      <c r="L59" s="1385"/>
      <c r="M59" s="1386"/>
      <c r="N59" s="1385"/>
      <c r="O59" s="1384"/>
      <c r="P59" s="1385"/>
      <c r="Q59" s="1386"/>
      <c r="R59" s="1387"/>
      <c r="S59" s="1388"/>
      <c r="T59" s="1387"/>
      <c r="U59" s="1388"/>
      <c r="V59" s="1350"/>
      <c r="W59" s="1349"/>
      <c r="X59" s="1349"/>
    </row>
    <row r="60" spans="1:254" ht="24.6">
      <c r="A60" s="1294" t="s">
        <v>0</v>
      </c>
      <c r="B60" s="65"/>
      <c r="C60" s="1389"/>
      <c r="D60" s="1389"/>
      <c r="E60" s="1389"/>
      <c r="F60" s="1389"/>
      <c r="G60" s="1389"/>
      <c r="H60" s="1389"/>
      <c r="I60" s="1389"/>
      <c r="J60" s="1389"/>
      <c r="K60" s="1389"/>
      <c r="L60" s="1389"/>
      <c r="M60" s="1389"/>
      <c r="N60" s="1389"/>
      <c r="O60" s="1389"/>
      <c r="P60" s="1389"/>
      <c r="Q60" s="1389"/>
      <c r="R60" s="1390"/>
      <c r="S60" s="1390"/>
      <c r="T60" s="1390"/>
      <c r="U60" s="1390"/>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row>
    <row r="61" spans="1:254" ht="24.6">
      <c r="A61" s="1294" t="s">
        <v>1</v>
      </c>
      <c r="B61" s="65"/>
      <c r="C61" s="1389"/>
      <c r="D61" s="1389"/>
      <c r="E61" s="1389"/>
      <c r="F61" s="1389"/>
      <c r="G61" s="1389"/>
      <c r="H61" s="1389"/>
      <c r="I61" s="1389"/>
      <c r="J61" s="1389"/>
      <c r="K61" s="1389"/>
      <c r="L61" s="1389"/>
      <c r="M61" s="1389"/>
      <c r="N61" s="1389"/>
      <c r="O61" s="1389"/>
      <c r="P61" s="1389"/>
      <c r="Q61" s="1389"/>
      <c r="R61" s="1389"/>
      <c r="S61" s="1389"/>
      <c r="T61" s="1389"/>
      <c r="U61" s="1391" t="s">
        <v>38</v>
      </c>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row>
    <row r="62" spans="1:254" ht="24.6">
      <c r="A62" s="1300" t="s">
        <v>2312</v>
      </c>
      <c r="B62" s="65"/>
      <c r="C62" s="1389"/>
      <c r="D62" s="1389"/>
      <c r="E62" s="1389"/>
      <c r="F62" s="1389"/>
      <c r="G62" s="1389"/>
      <c r="H62" s="1389"/>
      <c r="I62" s="1389"/>
      <c r="J62" s="1389"/>
      <c r="K62" s="1389"/>
      <c r="L62" s="1389"/>
      <c r="M62" s="1389"/>
      <c r="N62" s="1389"/>
      <c r="O62" s="1389"/>
      <c r="P62" s="1389"/>
      <c r="Q62" s="1389"/>
      <c r="R62" s="1389"/>
      <c r="S62" s="1389"/>
      <c r="T62" s="1389"/>
      <c r="U62" s="1392" t="s">
        <v>130</v>
      </c>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row>
    <row r="63" spans="1:254" ht="24.6">
      <c r="A63" s="1302" t="s">
        <v>2498</v>
      </c>
      <c r="B63" s="65"/>
      <c r="C63" s="1389"/>
      <c r="D63" s="1389"/>
      <c r="E63" s="1389"/>
      <c r="F63" s="1389"/>
      <c r="G63" s="1389"/>
      <c r="H63" s="1389"/>
      <c r="I63" s="1389"/>
      <c r="J63" s="1389"/>
      <c r="K63" s="1389"/>
      <c r="L63" s="1389"/>
      <c r="M63" s="1389"/>
      <c r="N63" s="1389"/>
      <c r="O63" s="1389"/>
      <c r="P63" s="1389"/>
      <c r="Q63" s="1389"/>
      <c r="R63" s="1389"/>
      <c r="S63" s="1389"/>
      <c r="T63" s="1389"/>
      <c r="U63" s="1393"/>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row>
    <row r="64" spans="1:254" ht="22.8">
      <c r="A64" s="64" t="s">
        <v>131</v>
      </c>
      <c r="B64" s="65"/>
      <c r="C64" s="1389"/>
      <c r="D64" s="1389"/>
      <c r="E64" s="1389"/>
      <c r="F64" s="1389"/>
      <c r="G64" s="1394"/>
      <c r="H64" s="1389"/>
      <c r="I64" s="1394"/>
      <c r="J64" s="1389"/>
      <c r="K64" s="1389"/>
      <c r="L64" s="1389"/>
      <c r="M64" s="1389"/>
      <c r="N64" s="1389"/>
      <c r="O64" s="1389"/>
      <c r="P64" s="1389"/>
      <c r="Q64" s="1389"/>
      <c r="R64" s="1389"/>
      <c r="S64" s="1389"/>
      <c r="T64" s="1389"/>
      <c r="U64" s="1395"/>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row>
    <row r="65" spans="1:24" ht="7.5" customHeight="1">
      <c r="A65" s="71"/>
      <c r="B65" s="71"/>
      <c r="C65" s="1389"/>
      <c r="D65" s="1389"/>
      <c r="E65" s="1396"/>
      <c r="F65" s="1389"/>
      <c r="G65" s="1389"/>
      <c r="H65" s="1389"/>
      <c r="I65" s="1396"/>
      <c r="J65" s="1389"/>
      <c r="K65" s="1389"/>
      <c r="L65" s="1389"/>
      <c r="M65" s="1396"/>
      <c r="N65" s="1389"/>
      <c r="O65" s="1389"/>
      <c r="P65" s="1389"/>
      <c r="Q65" s="1396"/>
      <c r="R65" s="1397"/>
      <c r="S65" s="1389"/>
      <c r="T65" s="1389"/>
      <c r="U65" s="1389"/>
    </row>
    <row r="66" spans="1:24" ht="13.8">
      <c r="A66" s="1305"/>
      <c r="B66" s="71"/>
      <c r="C66" s="1389"/>
      <c r="D66" s="1389"/>
      <c r="E66" s="1396"/>
      <c r="F66" s="1389"/>
      <c r="G66" s="1389"/>
      <c r="H66" s="1389"/>
      <c r="I66" s="1396"/>
      <c r="J66" s="1389"/>
      <c r="K66" s="1389"/>
      <c r="L66" s="1389"/>
      <c r="M66" s="1396"/>
      <c r="N66" s="1389"/>
      <c r="O66" s="1389"/>
      <c r="P66" s="1389"/>
      <c r="Q66" s="1396"/>
      <c r="R66" s="1397"/>
      <c r="S66" s="1389"/>
      <c r="T66" s="1389"/>
      <c r="U66" s="1389"/>
    </row>
    <row r="67" spans="1:24" ht="24.75" customHeight="1">
      <c r="A67" s="1305"/>
      <c r="B67" s="71"/>
      <c r="C67" s="1389"/>
      <c r="D67" s="1389"/>
      <c r="E67" s="1396"/>
      <c r="F67" s="1389"/>
      <c r="G67" s="1389"/>
      <c r="H67" s="1389"/>
      <c r="I67" s="1396"/>
      <c r="J67" s="1389"/>
      <c r="K67" s="1389"/>
      <c r="L67" s="1389"/>
      <c r="M67" s="1396"/>
      <c r="N67" s="1389"/>
      <c r="O67" s="1389"/>
      <c r="P67" s="1389"/>
      <c r="Q67" s="1396"/>
      <c r="R67" s="1397"/>
      <c r="S67" s="1389"/>
      <c r="T67" s="1389"/>
      <c r="U67" s="1389"/>
    </row>
    <row r="68" spans="1:24" ht="24.75" customHeight="1">
      <c r="A68" s="1305"/>
      <c r="B68" s="71"/>
      <c r="C68" s="1389"/>
      <c r="D68" s="1389"/>
      <c r="E68" s="1396"/>
      <c r="F68" s="1389"/>
      <c r="G68" s="1389"/>
      <c r="H68" s="1389"/>
      <c r="I68" s="1396"/>
      <c r="J68" s="1389"/>
      <c r="K68" s="1389"/>
      <c r="L68" s="1389"/>
      <c r="M68" s="1396"/>
      <c r="N68" s="1389"/>
      <c r="O68" s="1389"/>
      <c r="P68" s="1389"/>
      <c r="Q68" s="1396"/>
      <c r="R68" s="1397"/>
      <c r="S68" s="1389"/>
      <c r="T68" s="1389"/>
      <c r="U68" s="1389"/>
    </row>
    <row r="69" spans="1:24" ht="24.75" customHeight="1">
      <c r="A69" s="1305"/>
      <c r="B69" s="71"/>
      <c r="C69" s="1389"/>
      <c r="D69" s="1389"/>
      <c r="E69" s="1396"/>
      <c r="F69" s="1389"/>
      <c r="G69" s="1389"/>
      <c r="H69" s="1389"/>
      <c r="I69" s="1396"/>
      <c r="J69" s="1389"/>
      <c r="K69" s="1389"/>
      <c r="L69" s="1389"/>
      <c r="M69" s="1396"/>
      <c r="N69" s="1389"/>
      <c r="O69" s="1389"/>
      <c r="P69" s="1389"/>
      <c r="Q69" s="1396"/>
      <c r="R69" s="1397"/>
      <c r="S69" s="1389"/>
      <c r="T69" s="1389"/>
      <c r="U69" s="1389"/>
    </row>
    <row r="70" spans="1:24" s="1310" customFormat="1" ht="21">
      <c r="A70" s="1306"/>
      <c r="B70" s="1306"/>
      <c r="C70" s="1398" t="s">
        <v>40</v>
      </c>
      <c r="D70" s="1399"/>
      <c r="E70" s="1400"/>
      <c r="F70" s="1399"/>
      <c r="G70" s="1399" t="s">
        <v>41</v>
      </c>
      <c r="H70" s="1399"/>
      <c r="I70" s="1400"/>
      <c r="J70" s="1399"/>
      <c r="K70" s="1399" t="s">
        <v>42</v>
      </c>
      <c r="L70" s="1399"/>
      <c r="M70" s="1400"/>
      <c r="N70" s="1399"/>
      <c r="O70" s="1399" t="s">
        <v>43</v>
      </c>
      <c r="P70" s="1399"/>
      <c r="Q70" s="1400"/>
      <c r="R70" s="1401"/>
      <c r="S70" s="1402" t="s">
        <v>1225</v>
      </c>
      <c r="T70" s="1402"/>
      <c r="U70" s="1402"/>
    </row>
    <row r="71" spans="1:24" s="1352" customFormat="1" ht="21" customHeight="1">
      <c r="A71" s="37"/>
      <c r="B71" s="37"/>
      <c r="C71" s="1403"/>
      <c r="D71" s="1403"/>
      <c r="E71" s="1403"/>
      <c r="F71" s="1404"/>
      <c r="G71" s="1403"/>
      <c r="H71" s="1403"/>
      <c r="I71" s="1403"/>
      <c r="J71" s="1404"/>
      <c r="K71" s="1403"/>
      <c r="L71" s="1403"/>
      <c r="M71" s="1403"/>
      <c r="N71" s="1404"/>
      <c r="O71" s="1403"/>
      <c r="P71" s="1403"/>
      <c r="Q71" s="1403"/>
      <c r="R71" s="1250"/>
      <c r="S71" s="1403"/>
      <c r="T71" s="1403"/>
      <c r="U71" s="1403"/>
    </row>
    <row r="72" spans="1:24" s="1306" customFormat="1" ht="21" customHeight="1">
      <c r="C72" s="1405" t="s">
        <v>2441</v>
      </c>
      <c r="D72" s="1406"/>
      <c r="E72" s="1405" t="s">
        <v>2345</v>
      </c>
      <c r="F72" s="1406"/>
      <c r="G72" s="1405" t="str">
        <f>$C$15</f>
        <v xml:space="preserve"> MARCH 31, 2017</v>
      </c>
      <c r="H72" s="1399"/>
      <c r="I72" s="1407" t="str">
        <f>$E$15</f>
        <v xml:space="preserve"> MARCH 31, 2016</v>
      </c>
      <c r="J72" s="1406"/>
      <c r="K72" s="1405" t="str">
        <f>$C$15</f>
        <v xml:space="preserve"> MARCH 31, 2017</v>
      </c>
      <c r="L72" s="1399"/>
      <c r="M72" s="1407" t="str">
        <f>$E$15</f>
        <v xml:space="preserve"> MARCH 31, 2016</v>
      </c>
      <c r="N72" s="1399"/>
      <c r="O72" s="1405" t="str">
        <f>$C$15</f>
        <v xml:space="preserve"> MARCH 31, 2017</v>
      </c>
      <c r="P72" s="1399"/>
      <c r="Q72" s="1407" t="str">
        <f>$E$15</f>
        <v xml:space="preserve"> MARCH 31, 2016</v>
      </c>
      <c r="R72" s="1401"/>
      <c r="S72" s="1405" t="str">
        <f>$C$15</f>
        <v xml:space="preserve"> MARCH 31, 2017</v>
      </c>
      <c r="T72" s="1399"/>
      <c r="U72" s="1405" t="str">
        <f>$E$15</f>
        <v xml:space="preserve"> MARCH 31, 2016</v>
      </c>
    </row>
    <row r="73" spans="1:24" ht="7.5" customHeight="1">
      <c r="B73" s="72"/>
      <c r="C73" s="1408"/>
      <c r="D73" s="1409"/>
      <c r="E73" s="1408"/>
      <c r="F73" s="1409"/>
      <c r="G73" s="1408"/>
      <c r="H73" s="1409"/>
      <c r="I73" s="1410"/>
      <c r="J73" s="1409"/>
      <c r="K73" s="1408"/>
      <c r="L73" s="1409"/>
      <c r="M73" s="1410"/>
      <c r="N73" s="1409"/>
      <c r="O73" s="1408"/>
      <c r="P73" s="1409"/>
      <c r="Q73" s="1410"/>
      <c r="R73" s="1409"/>
      <c r="S73" s="1408"/>
      <c r="T73" s="1409"/>
      <c r="U73" s="1408"/>
      <c r="V73" s="71"/>
      <c r="W73" s="71"/>
      <c r="X73" s="71"/>
    </row>
    <row r="74" spans="1:24" ht="23.25" customHeight="1">
      <c r="B74" s="72"/>
      <c r="C74" s="1411"/>
      <c r="D74" s="1409"/>
      <c r="E74" s="1411"/>
      <c r="F74" s="1409"/>
      <c r="G74" s="1411"/>
      <c r="H74" s="1409"/>
      <c r="I74" s="1412"/>
      <c r="J74" s="1409"/>
      <c r="K74" s="1411"/>
      <c r="L74" s="1409"/>
      <c r="M74" s="1412"/>
      <c r="N74" s="1409"/>
      <c r="O74" s="1411"/>
      <c r="P74" s="1409"/>
      <c r="Q74" s="1412"/>
      <c r="R74" s="1409"/>
      <c r="S74" s="1411"/>
      <c r="T74" s="1409"/>
      <c r="U74" s="1411"/>
      <c r="V74" s="71"/>
      <c r="W74" s="71"/>
      <c r="X74" s="71"/>
    </row>
    <row r="75" spans="1:24" s="1318" customFormat="1" ht="24.9" customHeight="1">
      <c r="A75" s="64" t="s">
        <v>1251</v>
      </c>
      <c r="B75" s="1327"/>
      <c r="C75" s="1360"/>
      <c r="D75" s="1360"/>
      <c r="E75" s="1360"/>
      <c r="F75" s="1360"/>
      <c r="G75" s="1360"/>
      <c r="H75" s="1360"/>
      <c r="I75" s="1360"/>
      <c r="J75" s="1360"/>
      <c r="K75" s="1360"/>
      <c r="L75" s="1360"/>
      <c r="M75" s="1360"/>
      <c r="N75" s="1360"/>
      <c r="O75" s="1360"/>
      <c r="P75" s="1360"/>
      <c r="Q75" s="1360"/>
      <c r="R75" s="1369"/>
      <c r="S75" s="1369"/>
      <c r="T75" s="1369"/>
      <c r="U75" s="1369"/>
      <c r="V75" s="1339"/>
      <c r="W75" s="1327"/>
      <c r="X75" s="1327"/>
    </row>
    <row r="76" spans="1:24" s="1345" customFormat="1" ht="24.9" customHeight="1">
      <c r="A76" s="1343" t="s">
        <v>1252</v>
      </c>
      <c r="B76" s="1343" t="s">
        <v>6</v>
      </c>
      <c r="C76" s="1370">
        <v>0</v>
      </c>
      <c r="D76" s="1375"/>
      <c r="E76" s="1370">
        <v>0</v>
      </c>
      <c r="F76" s="1375"/>
      <c r="G76" s="1370">
        <v>0</v>
      </c>
      <c r="H76" s="1375"/>
      <c r="I76" s="1370">
        <v>22000</v>
      </c>
      <c r="J76" s="1375"/>
      <c r="K76" s="1376">
        <v>0</v>
      </c>
      <c r="L76" s="1375"/>
      <c r="M76" s="1376">
        <v>0</v>
      </c>
      <c r="N76" s="1375"/>
      <c r="O76" s="1370">
        <v>3618944</v>
      </c>
      <c r="P76" s="1375"/>
      <c r="Q76" s="1370">
        <v>2879095</v>
      </c>
      <c r="R76" s="1377"/>
      <c r="S76" s="1377">
        <f>ROUND((SUM(C76)+SUM(G76)+SUM(K76)+SUM(O76)),0)</f>
        <v>3618944</v>
      </c>
      <c r="T76" s="1377"/>
      <c r="U76" s="1377">
        <f>ROUND((SUM(E76)+SUM(I76)+SUM(M76)+SUM(Q76)),0)</f>
        <v>2901095</v>
      </c>
      <c r="V76" s="1344"/>
      <c r="W76" s="1343"/>
      <c r="X76" s="1343"/>
    </row>
    <row r="77" spans="1:24" s="1345" customFormat="1" ht="24.9" customHeight="1">
      <c r="A77" s="1343" t="s">
        <v>1253</v>
      </c>
      <c r="B77" s="1343" t="s">
        <v>6</v>
      </c>
      <c r="C77" s="1370">
        <v>18082</v>
      </c>
      <c r="D77" s="1375"/>
      <c r="E77" s="1370">
        <v>17570</v>
      </c>
      <c r="F77" s="1375"/>
      <c r="G77" s="1370">
        <v>20400</v>
      </c>
      <c r="H77" s="1375"/>
      <c r="I77" s="1370">
        <v>20400</v>
      </c>
      <c r="J77" s="1375"/>
      <c r="K77" s="1372">
        <v>0</v>
      </c>
      <c r="L77" s="1375"/>
      <c r="M77" s="1372">
        <v>0</v>
      </c>
      <c r="N77" s="1375"/>
      <c r="O77" s="1370">
        <v>0</v>
      </c>
      <c r="P77" s="1375"/>
      <c r="Q77" s="1370">
        <v>0</v>
      </c>
      <c r="R77" s="1377"/>
      <c r="S77" s="1377">
        <f t="shared" ref="S77:U79" si="6">ROUND((SUM(C77)+SUM(G77)+SUM(K77)+SUM(O77)),0)</f>
        <v>38482</v>
      </c>
      <c r="T77" s="1377"/>
      <c r="U77" s="1377">
        <f t="shared" si="6"/>
        <v>37970</v>
      </c>
      <c r="V77" s="1344"/>
      <c r="W77" s="1343"/>
      <c r="X77" s="1343"/>
    </row>
    <row r="78" spans="1:24" s="1345" customFormat="1" ht="24.9" customHeight="1">
      <c r="A78" s="1346" t="s">
        <v>1254</v>
      </c>
      <c r="B78" s="1343" t="s">
        <v>6</v>
      </c>
      <c r="C78" s="1370">
        <v>94547</v>
      </c>
      <c r="D78" s="1375"/>
      <c r="E78" s="1370">
        <v>83941</v>
      </c>
      <c r="F78" s="1375"/>
      <c r="G78" s="1370">
        <v>7200</v>
      </c>
      <c r="H78" s="1375"/>
      <c r="I78" s="1370">
        <v>7200</v>
      </c>
      <c r="J78" s="1375"/>
      <c r="K78" s="1372">
        <v>0</v>
      </c>
      <c r="L78" s="1375"/>
      <c r="M78" s="1372">
        <v>0</v>
      </c>
      <c r="N78" s="1375"/>
      <c r="O78" s="1370">
        <v>0</v>
      </c>
      <c r="P78" s="1375"/>
      <c r="Q78" s="1370">
        <v>0</v>
      </c>
      <c r="R78" s="1377"/>
      <c r="S78" s="1377">
        <f t="shared" si="6"/>
        <v>101747</v>
      </c>
      <c r="T78" s="1377"/>
      <c r="U78" s="1377">
        <f t="shared" si="6"/>
        <v>91141</v>
      </c>
      <c r="V78" s="1344"/>
      <c r="W78" s="1343"/>
      <c r="X78" s="1343"/>
    </row>
    <row r="79" spans="1:24" s="1345" customFormat="1" ht="24.9" customHeight="1">
      <c r="A79" s="1346" t="s">
        <v>1255</v>
      </c>
      <c r="B79" s="1343" t="s">
        <v>6</v>
      </c>
      <c r="C79" s="1370">
        <v>45170</v>
      </c>
      <c r="D79" s="1375"/>
      <c r="E79" s="1370">
        <v>49219</v>
      </c>
      <c r="F79" s="1375"/>
      <c r="G79" s="1370">
        <v>50267</v>
      </c>
      <c r="H79" s="1375"/>
      <c r="I79" s="1370">
        <v>13067</v>
      </c>
      <c r="J79" s="1375"/>
      <c r="K79" s="1372">
        <v>0</v>
      </c>
      <c r="L79" s="1375"/>
      <c r="M79" s="1372">
        <v>0</v>
      </c>
      <c r="N79" s="1375"/>
      <c r="O79" s="1370">
        <v>10599</v>
      </c>
      <c r="P79" s="1375"/>
      <c r="Q79" s="1370">
        <v>5397</v>
      </c>
      <c r="R79" s="1377"/>
      <c r="S79" s="1377">
        <f t="shared" si="6"/>
        <v>106036</v>
      </c>
      <c r="T79" s="1377"/>
      <c r="U79" s="1377">
        <f t="shared" si="6"/>
        <v>67683</v>
      </c>
      <c r="V79" s="1344"/>
      <c r="W79" s="1343"/>
      <c r="X79" s="1343"/>
    </row>
    <row r="80" spans="1:24" s="1318" customFormat="1" ht="24.75" customHeight="1">
      <c r="A80" s="64" t="s">
        <v>1256</v>
      </c>
      <c r="B80" s="64" t="s">
        <v>6</v>
      </c>
      <c r="C80" s="1374">
        <f>ROUND(SUM(C76:C79),0)</f>
        <v>157799</v>
      </c>
      <c r="D80" s="1361"/>
      <c r="E80" s="1374">
        <f>ROUND(SUM(E76:E79),0)</f>
        <v>150730</v>
      </c>
      <c r="F80" s="1361"/>
      <c r="G80" s="1374">
        <f>ROUND(SUM(G76:G79),0)</f>
        <v>77867</v>
      </c>
      <c r="H80" s="1361"/>
      <c r="I80" s="1374">
        <f>ROUND(SUM(I76:I79),0)</f>
        <v>62667</v>
      </c>
      <c r="J80" s="1361"/>
      <c r="K80" s="1374">
        <f>ROUND(SUM(K76:K79),0)</f>
        <v>0</v>
      </c>
      <c r="L80" s="1361"/>
      <c r="M80" s="1374">
        <f>ROUND(SUM(M76:M79),0)</f>
        <v>0</v>
      </c>
      <c r="N80" s="1361"/>
      <c r="O80" s="1374">
        <f>ROUND(SUM(O76:O79),0)</f>
        <v>3629543</v>
      </c>
      <c r="P80" s="1361"/>
      <c r="Q80" s="1374">
        <f>ROUND(SUM(Q76:Q79),0)</f>
        <v>2884492</v>
      </c>
      <c r="R80" s="1362"/>
      <c r="S80" s="1374">
        <f>ROUND(SUM(S76:S79),0)</f>
        <v>3865209</v>
      </c>
      <c r="T80" s="1362"/>
      <c r="U80" s="1374">
        <f>ROUND(SUM(U76:U79),0)</f>
        <v>3097889</v>
      </c>
      <c r="V80" s="1339"/>
      <c r="W80" s="1327"/>
      <c r="X80" s="1327"/>
    </row>
    <row r="81" spans="1:24" s="1342" customFormat="1" ht="21.75" customHeight="1">
      <c r="A81" s="1341"/>
      <c r="B81" s="1305"/>
      <c r="C81" s="1363"/>
      <c r="D81" s="1364"/>
      <c r="E81" s="1363"/>
      <c r="F81" s="1364"/>
      <c r="G81" s="1365"/>
      <c r="H81" s="1364"/>
      <c r="I81" s="1365"/>
      <c r="J81" s="1364"/>
      <c r="K81" s="1365"/>
      <c r="L81" s="1364"/>
      <c r="M81" s="1365"/>
      <c r="N81" s="1364"/>
      <c r="O81" s="1365"/>
      <c r="P81" s="1364"/>
      <c r="Q81" s="1365"/>
      <c r="R81" s="1366"/>
      <c r="S81" s="1367"/>
      <c r="T81" s="1366"/>
      <c r="U81" s="1368"/>
      <c r="V81" s="948"/>
      <c r="W81" s="1305"/>
      <c r="X81" s="1305"/>
    </row>
    <row r="82" spans="1:24" s="1342" customFormat="1" ht="21.75" customHeight="1">
      <c r="A82" s="1341"/>
      <c r="B82" s="1305"/>
      <c r="C82" s="1363"/>
      <c r="D82" s="1364"/>
      <c r="E82" s="1363"/>
      <c r="F82" s="1364"/>
      <c r="G82" s="1363"/>
      <c r="H82" s="1363"/>
      <c r="I82" s="1363"/>
      <c r="J82" s="1363"/>
      <c r="K82" s="1363"/>
      <c r="L82" s="1363"/>
      <c r="M82" s="1363"/>
      <c r="N82" s="1363"/>
      <c r="O82" s="1363"/>
      <c r="P82" s="1363"/>
      <c r="Q82" s="1363"/>
      <c r="R82" s="1367"/>
      <c r="S82" s="1367"/>
      <c r="T82" s="1367"/>
      <c r="U82" s="1367"/>
      <c r="V82" s="948"/>
      <c r="W82" s="1305"/>
      <c r="X82" s="1305"/>
    </row>
    <row r="83" spans="1:24" s="1342" customFormat="1" ht="12.75" customHeight="1">
      <c r="A83" s="1341"/>
      <c r="B83" s="1305"/>
      <c r="C83" s="1363"/>
      <c r="D83" s="1364"/>
      <c r="E83" s="1363"/>
      <c r="F83" s="1364"/>
      <c r="G83" s="1363"/>
      <c r="H83" s="1363"/>
      <c r="I83" s="1363"/>
      <c r="J83" s="1363"/>
      <c r="K83" s="1363"/>
      <c r="L83" s="1363"/>
      <c r="M83" s="1363"/>
      <c r="N83" s="1363"/>
      <c r="O83" s="1363"/>
      <c r="P83" s="1363"/>
      <c r="Q83" s="1363"/>
      <c r="R83" s="1367"/>
      <c r="S83" s="1367"/>
      <c r="T83" s="1367"/>
      <c r="U83" s="1367"/>
      <c r="V83" s="948"/>
      <c r="W83" s="1305"/>
      <c r="X83" s="1305"/>
    </row>
    <row r="84" spans="1:24" s="1318" customFormat="1" ht="24.9" customHeight="1">
      <c r="A84" s="64" t="s">
        <v>1257</v>
      </c>
      <c r="B84" s="1327" t="s">
        <v>6</v>
      </c>
      <c r="C84" s="1378">
        <v>183428</v>
      </c>
      <c r="D84" s="1361"/>
      <c r="E84" s="1378">
        <v>48</v>
      </c>
      <c r="F84" s="1361"/>
      <c r="G84" s="1379">
        <v>176037</v>
      </c>
      <c r="H84" s="1361"/>
      <c r="I84" s="1379">
        <v>139850</v>
      </c>
      <c r="J84" s="1361"/>
      <c r="K84" s="1379">
        <v>5431</v>
      </c>
      <c r="L84" s="1361"/>
      <c r="M84" s="1379">
        <v>5490</v>
      </c>
      <c r="N84" s="1361"/>
      <c r="O84" s="1379">
        <v>2114</v>
      </c>
      <c r="P84" s="1361"/>
      <c r="Q84" s="1379">
        <v>1987</v>
      </c>
      <c r="R84" s="1362"/>
      <c r="S84" s="1381">
        <f>ROUND((SUM(C84)+SUM(G84)+SUM(K84)+SUM(O84)),0)</f>
        <v>367010</v>
      </c>
      <c r="T84" s="1362"/>
      <c r="U84" s="1381">
        <f>ROUND((SUM(E84)+SUM(I84)+SUM(M84)+SUM(Q84)),0)</f>
        <v>147375</v>
      </c>
      <c r="V84" s="1339"/>
      <c r="W84" s="1327"/>
      <c r="X84" s="1327"/>
    </row>
    <row r="85" spans="1:24" s="1342" customFormat="1" ht="21.75" customHeight="1">
      <c r="A85" s="1341"/>
      <c r="B85" s="1305"/>
      <c r="C85" s="1413"/>
      <c r="D85" s="1414"/>
      <c r="E85" s="1413"/>
      <c r="F85" s="1414"/>
      <c r="G85" s="1415"/>
      <c r="H85" s="1414"/>
      <c r="I85" s="1415"/>
      <c r="J85" s="1414"/>
      <c r="K85" s="1415"/>
      <c r="L85" s="1414"/>
      <c r="M85" s="1415"/>
      <c r="N85" s="1414"/>
      <c r="O85" s="1415"/>
      <c r="P85" s="1414"/>
      <c r="Q85" s="1415"/>
      <c r="R85" s="1416"/>
      <c r="S85" s="1417"/>
      <c r="T85" s="1416"/>
      <c r="U85" s="1418"/>
      <c r="V85" s="948"/>
      <c r="W85" s="1305"/>
      <c r="X85" s="1305"/>
    </row>
    <row r="86" spans="1:24" s="1342" customFormat="1" ht="21.75" customHeight="1">
      <c r="A86" s="1341"/>
      <c r="B86" s="1305"/>
      <c r="C86" s="1413"/>
      <c r="D86" s="1414"/>
      <c r="E86" s="1413"/>
      <c r="F86" s="1414"/>
      <c r="G86" s="1413"/>
      <c r="H86" s="1413"/>
      <c r="I86" s="1413"/>
      <c r="J86" s="1413"/>
      <c r="K86" s="1413"/>
      <c r="L86" s="1413"/>
      <c r="M86" s="1413"/>
      <c r="N86" s="1413"/>
      <c r="O86" s="1413"/>
      <c r="P86" s="1413"/>
      <c r="Q86" s="1413"/>
      <c r="R86" s="1417"/>
      <c r="S86" s="1417"/>
      <c r="T86" s="1417"/>
      <c r="U86" s="1417"/>
      <c r="V86" s="948"/>
      <c r="W86" s="1305"/>
      <c r="X86" s="1305"/>
    </row>
    <row r="87" spans="1:24" s="1342" customFormat="1" ht="12.75" customHeight="1">
      <c r="A87" s="1341"/>
      <c r="B87" s="1305"/>
      <c r="C87" s="1413"/>
      <c r="D87" s="1414"/>
      <c r="E87" s="1413"/>
      <c r="F87" s="1414"/>
      <c r="G87" s="1413"/>
      <c r="H87" s="1413"/>
      <c r="I87" s="1413"/>
      <c r="J87" s="1413"/>
      <c r="K87" s="1413"/>
      <c r="L87" s="1413"/>
      <c r="M87" s="1413"/>
      <c r="N87" s="1413"/>
      <c r="O87" s="1413"/>
      <c r="P87" s="1413"/>
      <c r="Q87" s="1413"/>
      <c r="R87" s="1417"/>
      <c r="S87" s="1417"/>
      <c r="T87" s="1417"/>
      <c r="U87" s="1417"/>
      <c r="V87" s="948"/>
      <c r="W87" s="1305"/>
      <c r="X87" s="1305"/>
    </row>
    <row r="88" spans="1:24" s="1318" customFormat="1" ht="24.9" customHeight="1">
      <c r="A88" s="64" t="s">
        <v>1258</v>
      </c>
      <c r="B88" s="1327" t="s">
        <v>6</v>
      </c>
      <c r="C88" s="1378">
        <v>3875</v>
      </c>
      <c r="D88" s="1361"/>
      <c r="E88" s="1378">
        <v>5277</v>
      </c>
      <c r="F88" s="1361"/>
      <c r="G88" s="1379">
        <v>436704</v>
      </c>
      <c r="H88" s="1361"/>
      <c r="I88" s="1379">
        <v>331742</v>
      </c>
      <c r="J88" s="1361"/>
      <c r="K88" s="1379">
        <v>0</v>
      </c>
      <c r="L88" s="1361"/>
      <c r="M88" s="1379">
        <v>0</v>
      </c>
      <c r="N88" s="1361"/>
      <c r="O88" s="1379">
        <v>8805</v>
      </c>
      <c r="P88" s="1361"/>
      <c r="Q88" s="1379">
        <v>7832</v>
      </c>
      <c r="R88" s="1362"/>
      <c r="S88" s="1381">
        <f>ROUND((SUM(C88)+SUM(G88)+SUM(K88)+SUM(O88)),0)</f>
        <v>449384</v>
      </c>
      <c r="T88" s="1362"/>
      <c r="U88" s="1381">
        <f>ROUND((SUM(E88)+SUM(I88)+SUM(M88)+SUM(Q88)),0)</f>
        <v>344851</v>
      </c>
      <c r="V88" s="1339"/>
      <c r="W88" s="1327"/>
      <c r="X88" s="1327"/>
    </row>
    <row r="89" spans="1:24" s="1342" customFormat="1" ht="21.75" customHeight="1">
      <c r="A89" s="1341"/>
      <c r="B89" s="1305"/>
      <c r="C89" s="1363"/>
      <c r="D89" s="1364"/>
      <c r="E89" s="1363"/>
      <c r="F89" s="1364"/>
      <c r="G89" s="1365"/>
      <c r="H89" s="1364"/>
      <c r="I89" s="1365"/>
      <c r="J89" s="1364"/>
      <c r="K89" s="1365"/>
      <c r="L89" s="1364"/>
      <c r="M89" s="1365"/>
      <c r="N89" s="1364"/>
      <c r="O89" s="1365"/>
      <c r="P89" s="1364"/>
      <c r="Q89" s="1365"/>
      <c r="R89" s="1366"/>
      <c r="S89" s="1367"/>
      <c r="T89" s="1366"/>
      <c r="U89" s="1368"/>
      <c r="V89" s="948"/>
      <c r="W89" s="1305"/>
      <c r="X89" s="1305"/>
    </row>
    <row r="90" spans="1:24" s="1342" customFormat="1" ht="21.75" customHeight="1">
      <c r="A90" s="1341"/>
      <c r="B90" s="1305"/>
      <c r="C90" s="1363"/>
      <c r="D90" s="1364"/>
      <c r="E90" s="1363"/>
      <c r="F90" s="1364"/>
      <c r="G90" s="1363"/>
      <c r="H90" s="1363"/>
      <c r="I90" s="1363"/>
      <c r="J90" s="1363"/>
      <c r="K90" s="1363"/>
      <c r="L90" s="1363"/>
      <c r="M90" s="1363"/>
      <c r="N90" s="1363"/>
      <c r="O90" s="1363"/>
      <c r="P90" s="1363"/>
      <c r="Q90" s="1363"/>
      <c r="R90" s="1367"/>
      <c r="S90" s="1367"/>
      <c r="T90" s="1367"/>
      <c r="U90" s="1367"/>
      <c r="V90" s="948"/>
      <c r="W90" s="1305"/>
      <c r="X90" s="1305"/>
    </row>
    <row r="91" spans="1:24" s="1342" customFormat="1" ht="12.75" customHeight="1">
      <c r="A91" s="1341"/>
      <c r="B91" s="1305"/>
      <c r="C91" s="1363"/>
      <c r="D91" s="1364"/>
      <c r="E91" s="1363"/>
      <c r="F91" s="1364"/>
      <c r="G91" s="1363"/>
      <c r="H91" s="1363"/>
      <c r="I91" s="1363"/>
      <c r="J91" s="1363"/>
      <c r="K91" s="1363"/>
      <c r="L91" s="1363"/>
      <c r="M91" s="1363"/>
      <c r="N91" s="1363"/>
      <c r="O91" s="1363"/>
      <c r="P91" s="1363"/>
      <c r="Q91" s="1363"/>
      <c r="R91" s="1367"/>
      <c r="S91" s="1367"/>
      <c r="T91" s="1367"/>
      <c r="U91" s="1367"/>
      <c r="V91" s="948"/>
      <c r="W91" s="1305"/>
      <c r="X91" s="1305"/>
    </row>
    <row r="92" spans="1:24" s="1318" customFormat="1" ht="24.9" customHeight="1">
      <c r="A92" s="64" t="s">
        <v>1259</v>
      </c>
      <c r="B92" s="1327"/>
      <c r="C92" s="1360"/>
      <c r="D92" s="1360"/>
      <c r="E92" s="1360"/>
      <c r="F92" s="1360"/>
      <c r="G92" s="1360"/>
      <c r="H92" s="1360"/>
      <c r="I92" s="1360"/>
      <c r="J92" s="1360"/>
      <c r="K92" s="1360"/>
      <c r="L92" s="1360"/>
      <c r="M92" s="1360"/>
      <c r="N92" s="1360"/>
      <c r="O92" s="1360"/>
      <c r="P92" s="1360"/>
      <c r="Q92" s="1360"/>
      <c r="R92" s="1369"/>
      <c r="S92" s="1369"/>
      <c r="T92" s="1369"/>
      <c r="U92" s="1369"/>
      <c r="V92" s="1339"/>
      <c r="W92" s="1327"/>
      <c r="X92" s="1327"/>
    </row>
    <row r="93" spans="1:24" s="1345" customFormat="1" ht="24.9" customHeight="1">
      <c r="A93" s="1343" t="s">
        <v>1260</v>
      </c>
      <c r="B93" s="1343" t="s">
        <v>6</v>
      </c>
      <c r="C93" s="1370">
        <v>85069</v>
      </c>
      <c r="D93" s="1375"/>
      <c r="E93" s="1370">
        <v>78744</v>
      </c>
      <c r="F93" s="1375"/>
      <c r="G93" s="1370">
        <v>145656</v>
      </c>
      <c r="H93" s="1375"/>
      <c r="I93" s="1370">
        <v>123595</v>
      </c>
      <c r="J93" s="1375"/>
      <c r="K93" s="1376">
        <v>0</v>
      </c>
      <c r="L93" s="1375"/>
      <c r="M93" s="1376">
        <v>0</v>
      </c>
      <c r="N93" s="1375"/>
      <c r="O93" s="1370">
        <v>2</v>
      </c>
      <c r="P93" s="1375"/>
      <c r="Q93" s="1370">
        <v>12</v>
      </c>
      <c r="R93" s="1377"/>
      <c r="S93" s="1377">
        <f>ROUND((SUM(C93)+SUM(G93)+SUM(K93)+SUM(O93)),0)</f>
        <v>230727</v>
      </c>
      <c r="T93" s="1377"/>
      <c r="U93" s="1377">
        <f>ROUND((SUM(E93)+SUM(I93)+SUM(M93)+SUM(Q93)),0)</f>
        <v>202351</v>
      </c>
      <c r="V93" s="1344"/>
      <c r="W93" s="1343"/>
      <c r="X93" s="1343"/>
    </row>
    <row r="94" spans="1:24" s="1345" customFormat="1" ht="24.9" customHeight="1">
      <c r="A94" s="1343" t="s">
        <v>1261</v>
      </c>
      <c r="B94" s="1343" t="s">
        <v>6</v>
      </c>
      <c r="C94" s="1370">
        <v>261</v>
      </c>
      <c r="D94" s="1375"/>
      <c r="E94" s="1370">
        <v>2</v>
      </c>
      <c r="F94" s="1375"/>
      <c r="G94" s="1370">
        <v>6071</v>
      </c>
      <c r="H94" s="1375"/>
      <c r="I94" s="1370">
        <v>14585</v>
      </c>
      <c r="J94" s="1375"/>
      <c r="K94" s="1372">
        <v>9</v>
      </c>
      <c r="L94" s="1375"/>
      <c r="M94" s="1372">
        <v>1</v>
      </c>
      <c r="N94" s="1375"/>
      <c r="O94" s="1370">
        <v>0</v>
      </c>
      <c r="P94" s="1375"/>
      <c r="Q94" s="1370">
        <v>5</v>
      </c>
      <c r="R94" s="1377"/>
      <c r="S94" s="1377">
        <f t="shared" ref="S94:S101" si="7">ROUND((SUM(C94)+SUM(G94)+SUM(K94)+SUM(O94)),0)</f>
        <v>6341</v>
      </c>
      <c r="T94" s="1377"/>
      <c r="U94" s="1377">
        <f t="shared" ref="U94:U101" si="8">ROUND((SUM(E94)+SUM(I94)+SUM(M94)+SUM(Q94)),0)</f>
        <v>14593</v>
      </c>
      <c r="V94" s="1344"/>
      <c r="W94" s="1343"/>
      <c r="X94" s="1343"/>
    </row>
    <row r="95" spans="1:24" s="1345" customFormat="1" ht="24.9" customHeight="1">
      <c r="A95" s="1346" t="s">
        <v>1262</v>
      </c>
      <c r="B95" s="1343" t="s">
        <v>6</v>
      </c>
      <c r="C95" s="1370">
        <v>15</v>
      </c>
      <c r="D95" s="1375"/>
      <c r="E95" s="1370">
        <v>109</v>
      </c>
      <c r="F95" s="1375"/>
      <c r="G95" s="1370">
        <v>13249</v>
      </c>
      <c r="H95" s="1375"/>
      <c r="I95" s="1370">
        <v>4451</v>
      </c>
      <c r="J95" s="1375"/>
      <c r="K95" s="1372">
        <v>0</v>
      </c>
      <c r="L95" s="1375"/>
      <c r="M95" s="1372">
        <v>0</v>
      </c>
      <c r="N95" s="1375"/>
      <c r="O95" s="1370">
        <v>27283</v>
      </c>
      <c r="P95" s="1375"/>
      <c r="Q95" s="1370">
        <v>4156</v>
      </c>
      <c r="R95" s="1377"/>
      <c r="S95" s="1377">
        <f t="shared" si="7"/>
        <v>40547</v>
      </c>
      <c r="T95" s="1377"/>
      <c r="U95" s="1377">
        <f t="shared" si="8"/>
        <v>8716</v>
      </c>
      <c r="V95" s="1344"/>
      <c r="W95" s="1343"/>
      <c r="X95" s="1343"/>
    </row>
    <row r="96" spans="1:24" s="1345" customFormat="1" ht="24.9" customHeight="1">
      <c r="A96" s="1346" t="s">
        <v>1263</v>
      </c>
      <c r="B96" s="1343" t="s">
        <v>6</v>
      </c>
      <c r="C96" s="1370">
        <v>122299</v>
      </c>
      <c r="D96" s="1375"/>
      <c r="E96" s="1370">
        <v>118826</v>
      </c>
      <c r="F96" s="1375"/>
      <c r="G96" s="1370">
        <v>6715</v>
      </c>
      <c r="H96" s="1375"/>
      <c r="I96" s="1370">
        <v>4884</v>
      </c>
      <c r="J96" s="1375"/>
      <c r="K96" s="1372">
        <v>0</v>
      </c>
      <c r="L96" s="1375"/>
      <c r="M96" s="1372">
        <v>0</v>
      </c>
      <c r="N96" s="1375"/>
      <c r="O96" s="1370">
        <v>0</v>
      </c>
      <c r="P96" s="1375"/>
      <c r="Q96" s="1370">
        <v>0</v>
      </c>
      <c r="R96" s="1377"/>
      <c r="S96" s="1377">
        <f t="shared" si="7"/>
        <v>129014</v>
      </c>
      <c r="T96" s="1377"/>
      <c r="U96" s="1377">
        <f t="shared" si="8"/>
        <v>123710</v>
      </c>
      <c r="V96" s="1344"/>
      <c r="W96" s="1343"/>
      <c r="X96" s="1343"/>
    </row>
    <row r="97" spans="1:24" s="1345" customFormat="1" ht="24.9" customHeight="1">
      <c r="A97" s="1346" t="s">
        <v>1264</v>
      </c>
      <c r="B97" s="1343" t="s">
        <v>6</v>
      </c>
      <c r="C97" s="1370">
        <v>0</v>
      </c>
      <c r="D97" s="1375"/>
      <c r="E97" s="1370">
        <v>0</v>
      </c>
      <c r="F97" s="1375"/>
      <c r="G97" s="1370">
        <v>1937280</v>
      </c>
      <c r="H97" s="1375"/>
      <c r="I97" s="1370">
        <v>1114629</v>
      </c>
      <c r="J97" s="1375"/>
      <c r="K97" s="1370">
        <v>451280</v>
      </c>
      <c r="L97" s="1375"/>
      <c r="M97" s="1370">
        <v>480658</v>
      </c>
      <c r="N97" s="1375"/>
      <c r="O97" s="1370">
        <v>0</v>
      </c>
      <c r="P97" s="1375"/>
      <c r="Q97" s="1370">
        <v>0</v>
      </c>
      <c r="R97" s="1377"/>
      <c r="S97" s="1377">
        <f t="shared" si="7"/>
        <v>2388560</v>
      </c>
      <c r="T97" s="1377"/>
      <c r="U97" s="1377">
        <f t="shared" si="8"/>
        <v>1595287</v>
      </c>
      <c r="V97" s="1344"/>
      <c r="W97" s="1343"/>
      <c r="X97" s="1343"/>
    </row>
    <row r="98" spans="1:24" s="1345" customFormat="1" ht="24.9" customHeight="1">
      <c r="A98" s="1346" t="s">
        <v>1265</v>
      </c>
      <c r="B98" s="1343" t="s">
        <v>6</v>
      </c>
      <c r="C98" s="1370">
        <v>3827</v>
      </c>
      <c r="D98" s="1375"/>
      <c r="E98" s="1370">
        <v>6624</v>
      </c>
      <c r="F98" s="1375"/>
      <c r="G98" s="1370">
        <v>153764</v>
      </c>
      <c r="H98" s="1375"/>
      <c r="I98" s="1370">
        <v>146418</v>
      </c>
      <c r="J98" s="1375"/>
      <c r="K98" s="1372">
        <v>0</v>
      </c>
      <c r="L98" s="1375"/>
      <c r="M98" s="1372">
        <v>0</v>
      </c>
      <c r="N98" s="1375"/>
      <c r="O98" s="1370">
        <v>401</v>
      </c>
      <c r="P98" s="1375"/>
      <c r="Q98" s="1370">
        <v>169</v>
      </c>
      <c r="R98" s="1377"/>
      <c r="S98" s="1377">
        <f t="shared" si="7"/>
        <v>157992</v>
      </c>
      <c r="T98" s="1377"/>
      <c r="U98" s="1377">
        <f t="shared" si="8"/>
        <v>153211</v>
      </c>
      <c r="V98" s="1344"/>
      <c r="W98" s="1343"/>
      <c r="X98" s="1343"/>
    </row>
    <row r="99" spans="1:24" s="1345" customFormat="1" ht="24.9" customHeight="1">
      <c r="A99" s="1346" t="s">
        <v>1266</v>
      </c>
      <c r="B99" s="1343" t="s">
        <v>6</v>
      </c>
      <c r="C99" s="1370">
        <v>157769</v>
      </c>
      <c r="D99" s="1375"/>
      <c r="E99" s="1370">
        <v>1229340</v>
      </c>
      <c r="F99" s="1375"/>
      <c r="G99" s="1370">
        <v>83738</v>
      </c>
      <c r="H99" s="1375"/>
      <c r="I99" s="1370">
        <v>69249</v>
      </c>
      <c r="J99" s="1375"/>
      <c r="K99" s="1372">
        <v>0</v>
      </c>
      <c r="L99" s="1375"/>
      <c r="M99" s="1372">
        <v>0</v>
      </c>
      <c r="N99" s="1375"/>
      <c r="O99" s="1370">
        <v>8907</v>
      </c>
      <c r="P99" s="1375"/>
      <c r="Q99" s="1370">
        <v>3584</v>
      </c>
      <c r="R99" s="1377"/>
      <c r="S99" s="1377">
        <f t="shared" si="7"/>
        <v>250414</v>
      </c>
      <c r="T99" s="1377"/>
      <c r="U99" s="1377">
        <f t="shared" si="8"/>
        <v>1302173</v>
      </c>
      <c r="V99" s="1344"/>
      <c r="W99" s="1343"/>
      <c r="X99" s="1343"/>
    </row>
    <row r="100" spans="1:24" s="1345" customFormat="1" ht="24.9" customHeight="1">
      <c r="A100" s="1346" t="s">
        <v>1267</v>
      </c>
      <c r="B100" s="1343" t="s">
        <v>6</v>
      </c>
      <c r="C100" s="1370">
        <v>38</v>
      </c>
      <c r="D100" s="1375"/>
      <c r="E100" s="1370">
        <v>50</v>
      </c>
      <c r="F100" s="1375"/>
      <c r="G100" s="1370">
        <v>120904</v>
      </c>
      <c r="H100" s="1375"/>
      <c r="I100" s="1370">
        <v>105778</v>
      </c>
      <c r="J100" s="1375"/>
      <c r="K100" s="1372">
        <v>0</v>
      </c>
      <c r="L100" s="1375"/>
      <c r="M100" s="1372">
        <v>0</v>
      </c>
      <c r="N100" s="1375"/>
      <c r="O100" s="1370">
        <v>0</v>
      </c>
      <c r="P100" s="1375"/>
      <c r="Q100" s="1370">
        <v>0</v>
      </c>
      <c r="R100" s="1377"/>
      <c r="S100" s="1377">
        <f t="shared" si="7"/>
        <v>120942</v>
      </c>
      <c r="T100" s="1377"/>
      <c r="U100" s="1377">
        <f t="shared" si="8"/>
        <v>105828</v>
      </c>
      <c r="V100" s="1344"/>
      <c r="W100" s="1343"/>
      <c r="X100" s="1343"/>
    </row>
    <row r="101" spans="1:24" s="1345" customFormat="1" ht="24.9" customHeight="1">
      <c r="A101" s="1346" t="s">
        <v>1268</v>
      </c>
      <c r="B101" s="1343" t="s">
        <v>6</v>
      </c>
      <c r="C101" s="1370">
        <v>27421</v>
      </c>
      <c r="D101" s="1375"/>
      <c r="E101" s="1370">
        <v>27464</v>
      </c>
      <c r="F101" s="1375"/>
      <c r="G101" s="1370">
        <v>483867</v>
      </c>
      <c r="H101" s="1375"/>
      <c r="I101" s="1370">
        <v>52031</v>
      </c>
      <c r="J101" s="1375"/>
      <c r="K101" s="1372">
        <v>51</v>
      </c>
      <c r="L101" s="1375"/>
      <c r="M101" s="1372">
        <v>0</v>
      </c>
      <c r="N101" s="1375"/>
      <c r="O101" s="1370">
        <v>18686</v>
      </c>
      <c r="P101" s="1375"/>
      <c r="Q101" s="1370">
        <v>19630</v>
      </c>
      <c r="R101" s="1377"/>
      <c r="S101" s="1377">
        <f t="shared" si="7"/>
        <v>530025</v>
      </c>
      <c r="T101" s="1377"/>
      <c r="U101" s="1377">
        <f t="shared" si="8"/>
        <v>99125</v>
      </c>
      <c r="V101" s="1344"/>
      <c r="W101" s="1343"/>
      <c r="X101" s="1343"/>
    </row>
    <row r="102" spans="1:24" s="1318" customFormat="1" ht="24.75" customHeight="1">
      <c r="A102" s="64" t="s">
        <v>1269</v>
      </c>
      <c r="B102" s="64" t="s">
        <v>6</v>
      </c>
      <c r="C102" s="1374">
        <f>ROUND(SUM(C93:C101),0)</f>
        <v>396699</v>
      </c>
      <c r="D102" s="1361"/>
      <c r="E102" s="1374">
        <f>ROUND(SUM(E93:E101),0)</f>
        <v>1461159</v>
      </c>
      <c r="F102" s="1361"/>
      <c r="G102" s="1374">
        <f>ROUND(SUM(G93:G101),0)</f>
        <v>2951244</v>
      </c>
      <c r="H102" s="1361"/>
      <c r="I102" s="1374">
        <f>ROUND(SUM(I93:I101),0)</f>
        <v>1635620</v>
      </c>
      <c r="J102" s="1361"/>
      <c r="K102" s="1374">
        <f>ROUND(SUM(K93:K101),0)</f>
        <v>451340</v>
      </c>
      <c r="L102" s="1361"/>
      <c r="M102" s="1374">
        <f>ROUND(SUM(M93:M101),0)</f>
        <v>480659</v>
      </c>
      <c r="N102" s="1361"/>
      <c r="O102" s="1374">
        <f>ROUND(SUM(O93:O101),0)</f>
        <v>55279</v>
      </c>
      <c r="P102" s="1361"/>
      <c r="Q102" s="1374">
        <f>ROUND(SUM(Q93:Q101),0)</f>
        <v>27556</v>
      </c>
      <c r="R102" s="1362"/>
      <c r="S102" s="1374">
        <f>ROUND(SUM(S93:S101),0)</f>
        <v>3854562</v>
      </c>
      <c r="T102" s="1362"/>
      <c r="U102" s="1374">
        <f>ROUND(SUM(U93:U101),0)</f>
        <v>3604994</v>
      </c>
      <c r="V102" s="1339"/>
      <c r="W102" s="1327"/>
      <c r="X102" s="1327"/>
    </row>
    <row r="103" spans="1:24" s="1342" customFormat="1" ht="21.75" customHeight="1">
      <c r="A103" s="1341"/>
      <c r="B103" s="1305"/>
      <c r="C103" s="1363"/>
      <c r="D103" s="1364"/>
      <c r="E103" s="1363"/>
      <c r="F103" s="1364"/>
      <c r="G103" s="1365"/>
      <c r="H103" s="1364"/>
      <c r="I103" s="1365"/>
      <c r="J103" s="1364"/>
      <c r="K103" s="1365"/>
      <c r="L103" s="1364"/>
      <c r="M103" s="1365"/>
      <c r="N103" s="1364"/>
      <c r="O103" s="1365"/>
      <c r="P103" s="1364"/>
      <c r="Q103" s="1365"/>
      <c r="R103" s="1366"/>
      <c r="S103" s="1367"/>
      <c r="T103" s="1366"/>
      <c r="U103" s="1368"/>
      <c r="V103" s="948"/>
      <c r="W103" s="1305"/>
      <c r="X103" s="1305"/>
    </row>
    <row r="104" spans="1:24" s="1342" customFormat="1" ht="21.75" customHeight="1">
      <c r="A104" s="1341"/>
      <c r="B104" s="1305"/>
      <c r="C104" s="1363"/>
      <c r="D104" s="1364"/>
      <c r="E104" s="1363"/>
      <c r="F104" s="1364"/>
      <c r="G104" s="1363"/>
      <c r="H104" s="1363"/>
      <c r="I104" s="1363"/>
      <c r="J104" s="1363"/>
      <c r="K104" s="1363"/>
      <c r="L104" s="1363"/>
      <c r="M104" s="1363"/>
      <c r="N104" s="1363"/>
      <c r="O104" s="1363"/>
      <c r="P104" s="1363"/>
      <c r="Q104" s="1363"/>
      <c r="R104" s="1367"/>
      <c r="S104" s="1367"/>
      <c r="T104" s="1367"/>
      <c r="U104" s="1367"/>
      <c r="V104" s="948"/>
      <c r="W104" s="1305"/>
      <c r="X104" s="1305"/>
    </row>
    <row r="105" spans="1:24" s="1342" customFormat="1" ht="12.75" customHeight="1">
      <c r="A105" s="1341"/>
      <c r="B105" s="1305"/>
      <c r="C105" s="1363"/>
      <c r="D105" s="1364"/>
      <c r="E105" s="1363"/>
      <c r="F105" s="1364"/>
      <c r="G105" s="1363"/>
      <c r="H105" s="1363"/>
      <c r="I105" s="1363"/>
      <c r="J105" s="1363"/>
      <c r="K105" s="1363"/>
      <c r="L105" s="1363"/>
      <c r="M105" s="1363"/>
      <c r="N105" s="1363"/>
      <c r="O105" s="1363"/>
      <c r="P105" s="1363"/>
      <c r="Q105" s="1363"/>
      <c r="R105" s="1367"/>
      <c r="S105" s="1367"/>
      <c r="T105" s="1367"/>
      <c r="U105" s="1367"/>
      <c r="V105" s="948"/>
      <c r="W105" s="1305"/>
      <c r="X105" s="1305"/>
    </row>
    <row r="106" spans="1:24" s="1318" customFormat="1" ht="24.9" customHeight="1">
      <c r="A106" s="64" t="s">
        <v>1270</v>
      </c>
      <c r="B106" s="1327" t="s">
        <v>6</v>
      </c>
      <c r="C106" s="1378">
        <v>219</v>
      </c>
      <c r="D106" s="1361"/>
      <c r="E106" s="1378">
        <v>3644</v>
      </c>
      <c r="F106" s="1361"/>
      <c r="G106" s="1379">
        <v>23892</v>
      </c>
      <c r="H106" s="1361"/>
      <c r="I106" s="1379">
        <v>17797</v>
      </c>
      <c r="J106" s="1361"/>
      <c r="K106" s="1380">
        <v>108</v>
      </c>
      <c r="L106" s="1361"/>
      <c r="M106" s="1380">
        <v>138</v>
      </c>
      <c r="N106" s="1361"/>
      <c r="O106" s="1379">
        <v>2477</v>
      </c>
      <c r="P106" s="1361"/>
      <c r="Q106" s="1379">
        <v>1217</v>
      </c>
      <c r="R106" s="1362"/>
      <c r="S106" s="1381">
        <f>ROUND((SUM(C106)+SUM(G106)+SUM(K106)+SUM(O106)),0)</f>
        <v>26696</v>
      </c>
      <c r="T106" s="1362"/>
      <c r="U106" s="1381">
        <f>ROUND((SUM(E106)+SUM(I106)+SUM(M106)+SUM(Q106)),0)</f>
        <v>22796</v>
      </c>
      <c r="V106" s="1339"/>
      <c r="W106" s="1327"/>
      <c r="X106" s="1327"/>
    </row>
    <row r="107" spans="1:24" s="1342" customFormat="1" ht="21.75" customHeight="1">
      <c r="A107" s="1341"/>
      <c r="B107" s="1305"/>
      <c r="C107" s="1413"/>
      <c r="D107" s="1414"/>
      <c r="E107" s="1413"/>
      <c r="F107" s="1414"/>
      <c r="G107" s="1415"/>
      <c r="H107" s="1414"/>
      <c r="I107" s="1415"/>
      <c r="J107" s="1414"/>
      <c r="K107" s="1415"/>
      <c r="L107" s="1414"/>
      <c r="M107" s="1415"/>
      <c r="N107" s="1414"/>
      <c r="O107" s="1415"/>
      <c r="P107" s="1414"/>
      <c r="Q107" s="1415"/>
      <c r="R107" s="1416"/>
      <c r="S107" s="1417"/>
      <c r="T107" s="1416"/>
      <c r="U107" s="1418"/>
      <c r="V107" s="948"/>
      <c r="W107" s="1305"/>
      <c r="X107" s="1305"/>
    </row>
    <row r="108" spans="1:24" s="1342" customFormat="1" ht="21.75" customHeight="1">
      <c r="A108" s="1341"/>
      <c r="B108" s="1305"/>
      <c r="C108" s="1413"/>
      <c r="D108" s="1414"/>
      <c r="E108" s="1413"/>
      <c r="F108" s="1414"/>
      <c r="G108" s="1413"/>
      <c r="H108" s="1413"/>
      <c r="I108" s="1413"/>
      <c r="J108" s="1413"/>
      <c r="K108" s="1413"/>
      <c r="L108" s="1413"/>
      <c r="M108" s="1413"/>
      <c r="N108" s="1413"/>
      <c r="O108" s="1413"/>
      <c r="P108" s="1413"/>
      <c r="Q108" s="1413"/>
      <c r="R108" s="1417"/>
      <c r="S108" s="1417"/>
      <c r="T108" s="1417"/>
      <c r="U108" s="1417"/>
      <c r="V108" s="948"/>
      <c r="W108" s="1305"/>
      <c r="X108" s="1305"/>
    </row>
    <row r="109" spans="1:24" s="1342" customFormat="1" ht="12.75" customHeight="1">
      <c r="A109" s="1341"/>
      <c r="B109" s="1305"/>
      <c r="C109" s="1413"/>
      <c r="D109" s="1414"/>
      <c r="E109" s="1413"/>
      <c r="F109" s="1414"/>
      <c r="G109" s="1413"/>
      <c r="H109" s="1413"/>
      <c r="I109" s="1413"/>
      <c r="J109" s="1413"/>
      <c r="K109" s="1413"/>
      <c r="L109" s="1413"/>
      <c r="M109" s="1413"/>
      <c r="N109" s="1413"/>
      <c r="O109" s="1413"/>
      <c r="P109" s="1413"/>
      <c r="Q109" s="1413"/>
      <c r="R109" s="1417"/>
      <c r="S109" s="1417"/>
      <c r="T109" s="1417"/>
      <c r="U109" s="1417"/>
      <c r="V109" s="948"/>
      <c r="W109" s="1305"/>
      <c r="X109" s="1305"/>
    </row>
    <row r="110" spans="1:24" s="1318" customFormat="1" ht="24.9" customHeight="1">
      <c r="A110" s="64" t="s">
        <v>1271</v>
      </c>
      <c r="B110" s="1327" t="s">
        <v>6</v>
      </c>
      <c r="C110" s="1378">
        <v>0</v>
      </c>
      <c r="D110" s="1361"/>
      <c r="E110" s="1378">
        <v>0</v>
      </c>
      <c r="F110" s="1361"/>
      <c r="G110" s="1378">
        <v>1868538</v>
      </c>
      <c r="H110" s="1361"/>
      <c r="I110" s="1378">
        <v>2334358</v>
      </c>
      <c r="J110" s="1361"/>
      <c r="K110" s="1380">
        <v>0</v>
      </c>
      <c r="L110" s="1361"/>
      <c r="M110" s="1380">
        <v>0</v>
      </c>
      <c r="N110" s="1361"/>
      <c r="O110" s="1380">
        <v>0</v>
      </c>
      <c r="P110" s="1361"/>
      <c r="Q110" s="1380">
        <v>0</v>
      </c>
      <c r="R110" s="1362"/>
      <c r="S110" s="1381">
        <f>ROUND((SUM(C110)+SUM(G110)+SUM(K110)+SUM(O110)),0)</f>
        <v>1868538</v>
      </c>
      <c r="T110" s="1362"/>
      <c r="U110" s="1381">
        <f>ROUND((SUM(E110)+SUM(I110)+SUM(M110)+SUM(Q110)),0)</f>
        <v>2334358</v>
      </c>
      <c r="V110" s="1339"/>
      <c r="W110" s="1327"/>
      <c r="X110" s="1327"/>
    </row>
    <row r="111" spans="1:24" s="1352" customFormat="1" ht="24.9" customHeight="1">
      <c r="A111" s="7"/>
      <c r="B111" s="37"/>
      <c r="C111" s="1237"/>
      <c r="D111" s="1229"/>
      <c r="E111" s="1237"/>
      <c r="F111" s="1229"/>
      <c r="G111" s="1237"/>
      <c r="H111" s="1229"/>
      <c r="I111" s="1237"/>
      <c r="J111" s="1229"/>
      <c r="K111" s="1237"/>
      <c r="L111" s="1229"/>
      <c r="M111" s="1237"/>
      <c r="N111" s="1419"/>
      <c r="O111" s="1237"/>
      <c r="P111" s="1419"/>
      <c r="Q111" s="1237"/>
      <c r="R111" s="1254"/>
      <c r="S111" s="1420"/>
      <c r="T111" s="1254"/>
      <c r="U111" s="1420"/>
      <c r="V111" s="1356"/>
      <c r="W111" s="37"/>
      <c r="X111" s="37"/>
    </row>
    <row r="112" spans="1:24" s="1342" customFormat="1" ht="21.75" customHeight="1">
      <c r="A112" s="1341"/>
      <c r="B112" s="1305"/>
      <c r="C112" s="1363"/>
      <c r="D112" s="1364"/>
      <c r="E112" s="1363"/>
      <c r="F112" s="1363"/>
      <c r="G112" s="1363"/>
      <c r="H112" s="1363"/>
      <c r="I112" s="1363"/>
      <c r="J112" s="1363"/>
      <c r="K112" s="1363"/>
      <c r="L112" s="1363"/>
      <c r="M112" s="1363"/>
      <c r="N112" s="1363"/>
      <c r="O112" s="1363"/>
      <c r="P112" s="1363"/>
      <c r="Q112" s="1363"/>
      <c r="R112" s="1367"/>
      <c r="S112" s="1367"/>
      <c r="T112" s="1367"/>
      <c r="U112" s="1367"/>
      <c r="V112" s="948"/>
      <c r="W112" s="1305"/>
      <c r="X112" s="1305"/>
    </row>
    <row r="113" spans="1:24" s="1342" customFormat="1" ht="12.75" customHeight="1">
      <c r="A113" s="1341"/>
      <c r="B113" s="1305"/>
      <c r="C113" s="1363"/>
      <c r="D113" s="1364"/>
      <c r="E113" s="1363"/>
      <c r="F113" s="1363"/>
      <c r="G113" s="1363"/>
      <c r="H113" s="1363"/>
      <c r="I113" s="1363"/>
      <c r="J113" s="1363"/>
      <c r="K113" s="1363"/>
      <c r="L113" s="1363"/>
      <c r="M113" s="1363"/>
      <c r="N113" s="1363"/>
      <c r="O113" s="1363"/>
      <c r="P113" s="1363"/>
      <c r="Q113" s="1363"/>
      <c r="R113" s="1367"/>
      <c r="S113" s="1367"/>
      <c r="T113" s="1367"/>
      <c r="U113" s="1367"/>
      <c r="V113" s="948"/>
      <c r="W113" s="1305"/>
      <c r="X113" s="1305"/>
    </row>
    <row r="114" spans="1:24" s="1318" customFormat="1" ht="24.9" customHeight="1" thickBot="1">
      <c r="A114" s="1358" t="s">
        <v>1272</v>
      </c>
      <c r="B114" s="64" t="s">
        <v>6</v>
      </c>
      <c r="C114" s="1421">
        <f>ROUND(SUM(C110+C106+C102+C88+C84+C80+C58+C54+C46+C42+C30+C21),0)</f>
        <v>3812509</v>
      </c>
      <c r="D114" s="1422"/>
      <c r="E114" s="1421">
        <f>ROUND(SUM(E110+E106+E102+E88+E84+E80+E58+E54+E46+E42+E30+E21),0)</f>
        <v>5842208</v>
      </c>
      <c r="F114" s="1422"/>
      <c r="G114" s="1421">
        <f>ROUND(SUM(G110+G106+G102+G88+G84+G80+G58+G54+G46+G42+G30+G21),0)</f>
        <v>17685458</v>
      </c>
      <c r="H114" s="1422"/>
      <c r="I114" s="1421">
        <f>ROUND(SUM(I110+I106+I102+I88+I84+I80+I58+I54+I46+I42+I30+I21),0)</f>
        <v>17117055</v>
      </c>
      <c r="J114" s="1422"/>
      <c r="K114" s="1421">
        <f>ROUND(SUM(K110+K106+K102+K88+K84+K80+K58+K54+K46+K42+K30+K21),0)</f>
        <v>457594</v>
      </c>
      <c r="L114" s="1422"/>
      <c r="M114" s="1421">
        <f>ROUND(SUM(M110+M106+M102+M88+M84+M80+M58+M54+M46+M42+M30+M21),0)</f>
        <v>486548</v>
      </c>
      <c r="N114" s="1422"/>
      <c r="O114" s="1421">
        <f>ROUND(SUM(O110+O106+O102+O88+O84+O80+O58+O54+O46+O42+O30+O21),0)</f>
        <v>4636612</v>
      </c>
      <c r="P114" s="1422"/>
      <c r="Q114" s="1421">
        <f>ROUND(SUM(Q110+Q106+Q102+Q88+Q84+Q80+Q58+Q54+Q46+Q42+Q30+Q21),0)</f>
        <v>3822525</v>
      </c>
      <c r="R114" s="1423"/>
      <c r="S114" s="1421">
        <f>ROUND(SUM(S110+S106+S102+S88+S84+S80+S58+S54+S46+S42+S30+S21),0)</f>
        <v>26592173</v>
      </c>
      <c r="T114" s="1423"/>
      <c r="U114" s="1421">
        <f>ROUND(SUM(U110+U106+U102+U88+U84+U80+U58+U54+U46+U42+U30+U21),0)</f>
        <v>27268336</v>
      </c>
      <c r="V114" s="1339"/>
      <c r="W114" s="1327"/>
      <c r="X114" s="1327"/>
    </row>
    <row r="115" spans="1:24" s="1352" customFormat="1" ht="24.9" customHeight="1" thickTop="1">
      <c r="A115" s="7"/>
      <c r="B115" s="37"/>
      <c r="C115" s="1353"/>
      <c r="D115" s="1354"/>
      <c r="E115" s="1353"/>
      <c r="F115" s="1354"/>
      <c r="G115" s="1353"/>
      <c r="H115" s="1354"/>
      <c r="I115" s="1353"/>
      <c r="J115" s="1354"/>
      <c r="K115" s="1353"/>
      <c r="L115" s="1354"/>
      <c r="M115" s="1353"/>
      <c r="N115" s="1355"/>
      <c r="O115" s="1353"/>
      <c r="P115" s="1355"/>
      <c r="Q115" s="1353"/>
      <c r="R115" s="1356"/>
      <c r="S115" s="1357"/>
      <c r="T115" s="1356"/>
      <c r="U115" s="1357"/>
      <c r="V115" s="1356"/>
      <c r="W115" s="37"/>
      <c r="X115" s="37"/>
    </row>
    <row r="116" spans="1:24" s="1352" customFormat="1" ht="24.9" customHeight="1">
      <c r="A116" s="7"/>
      <c r="B116" s="37"/>
      <c r="C116" s="1353"/>
      <c r="D116" s="1354"/>
      <c r="E116" s="1353"/>
      <c r="F116" s="1354"/>
      <c r="G116" s="1353"/>
      <c r="H116" s="1354"/>
      <c r="I116" s="1353"/>
      <c r="J116" s="1354"/>
      <c r="K116" s="1353"/>
      <c r="L116" s="1354"/>
      <c r="M116" s="1353"/>
      <c r="N116" s="1355"/>
      <c r="O116" s="1353"/>
      <c r="P116" s="1355"/>
      <c r="Q116" s="1353"/>
      <c r="R116" s="1356"/>
      <c r="S116" s="1357"/>
      <c r="T116" s="1356"/>
      <c r="U116" s="1357"/>
      <c r="V116" s="1356"/>
      <c r="W116" s="37"/>
      <c r="X116" s="37"/>
    </row>
  </sheetData>
  <pageMargins left="0.4" right="0.5" top="0.75" bottom="0.25" header="0.3" footer="0.25"/>
  <pageSetup scale="40" firstPageNumber="67" fitToHeight="2" orientation="landscape" useFirstPageNumber="1" r:id="rId1"/>
  <headerFooter scaleWithDoc="0">
    <oddFooter>&amp;R&amp;8&amp;P</oddFooter>
  </headerFooter>
  <rowBreaks count="1" manualBreakCount="1">
    <brk id="58" max="2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8"/>
  <sheetViews>
    <sheetView showGridLines="0" zoomScale="80" zoomScaleNormal="80" zoomScaleSheetLayoutView="75" workbookViewId="0"/>
  </sheetViews>
  <sheetFormatPr defaultColWidth="8.90625" defaultRowHeight="15.6"/>
  <cols>
    <col min="1" max="1" width="2.54296875" style="1163" customWidth="1"/>
    <col min="2" max="2" width="63.1796875" style="1160" customWidth="1"/>
    <col min="3" max="3" width="0.90625" style="1160" customWidth="1"/>
    <col min="4" max="4" width="3.1796875" style="1160" customWidth="1"/>
    <col min="5" max="5" width="13.81640625" style="1160" customWidth="1"/>
    <col min="6" max="6" width="3.1796875" style="1160" customWidth="1"/>
    <col min="7" max="7" width="13.81640625" style="1160" customWidth="1"/>
    <col min="8" max="8" width="3.1796875" style="1160" customWidth="1"/>
    <col min="9" max="9" width="13.81640625" style="1160" customWidth="1"/>
    <col min="10" max="10" width="3.1796875" style="1160" customWidth="1"/>
    <col min="11" max="11" width="13.81640625" style="1160" bestFit="1" customWidth="1"/>
    <col min="12" max="16384" width="8.90625" style="1160"/>
  </cols>
  <sheetData>
    <row r="1" spans="1:11">
      <c r="A1" s="1472" t="s">
        <v>1343</v>
      </c>
    </row>
    <row r="3" spans="1:11">
      <c r="A3" s="735" t="s">
        <v>0</v>
      </c>
      <c r="B3" s="1719"/>
      <c r="C3" s="730"/>
      <c r="D3" s="730"/>
      <c r="E3" s="730"/>
      <c r="F3" s="730"/>
      <c r="G3" s="730"/>
      <c r="H3" s="730"/>
      <c r="I3" s="730"/>
      <c r="J3" s="730"/>
      <c r="K3" s="1458" t="s">
        <v>1086</v>
      </c>
    </row>
    <row r="4" spans="1:11">
      <c r="A4" s="1720" t="s">
        <v>1102</v>
      </c>
      <c r="B4" s="1719"/>
      <c r="C4" s="766"/>
      <c r="D4" s="766"/>
      <c r="E4" s="766"/>
      <c r="F4" s="766"/>
      <c r="G4" s="766"/>
      <c r="H4" s="766"/>
      <c r="I4" s="766"/>
      <c r="J4" s="730"/>
      <c r="K4" s="1458"/>
    </row>
    <row r="5" spans="1:11">
      <c r="A5" s="1721" t="s">
        <v>2539</v>
      </c>
      <c r="B5" s="1719"/>
      <c r="C5" s="1721"/>
      <c r="D5" s="1721"/>
      <c r="E5" s="1721"/>
      <c r="F5" s="1721"/>
      <c r="G5" s="1721"/>
      <c r="H5" s="1721"/>
      <c r="I5" s="1721"/>
      <c r="J5" s="730"/>
      <c r="K5" s="730"/>
    </row>
    <row r="6" spans="1:11">
      <c r="A6" s="1721"/>
      <c r="B6" s="1719"/>
      <c r="C6" s="1721"/>
      <c r="D6" s="1721"/>
      <c r="E6" s="1721"/>
      <c r="F6" s="1721"/>
      <c r="G6" s="1721"/>
      <c r="H6" s="1721"/>
      <c r="I6" s="1721"/>
      <c r="J6" s="730"/>
      <c r="K6" s="730"/>
    </row>
    <row r="7" spans="1:11" ht="61.5" customHeight="1">
      <c r="A7" s="2399" t="s">
        <v>1103</v>
      </c>
      <c r="B7" s="2399"/>
      <c r="C7" s="2399"/>
      <c r="D7" s="2399"/>
      <c r="E7" s="2399"/>
      <c r="F7" s="2399"/>
      <c r="G7" s="2399"/>
      <c r="H7" s="2399"/>
      <c r="I7" s="2399"/>
      <c r="J7" s="2399"/>
      <c r="K7" s="2399"/>
    </row>
    <row r="8" spans="1:11" s="1162" customFormat="1" ht="6.75" customHeight="1">
      <c r="A8" s="1722"/>
      <c r="B8" s="733"/>
      <c r="C8" s="733"/>
      <c r="D8" s="733"/>
      <c r="E8" s="733"/>
      <c r="F8" s="733"/>
      <c r="G8" s="733"/>
      <c r="H8" s="733"/>
      <c r="I8" s="733"/>
      <c r="J8" s="733"/>
      <c r="K8" s="733"/>
    </row>
    <row r="9" spans="1:11" s="1162" customFormat="1">
      <c r="A9" s="1723"/>
      <c r="B9" s="1724"/>
      <c r="C9" s="733"/>
      <c r="D9" s="733"/>
      <c r="E9" s="733" t="s">
        <v>1104</v>
      </c>
      <c r="F9" s="733"/>
      <c r="G9" s="733"/>
      <c r="H9" s="733"/>
      <c r="I9" s="733"/>
      <c r="J9" s="733"/>
      <c r="K9" s="733" t="s">
        <v>271</v>
      </c>
    </row>
    <row r="10" spans="1:11" s="1162" customFormat="1">
      <c r="A10" s="1725" t="s">
        <v>1105</v>
      </c>
      <c r="B10" s="1929"/>
      <c r="C10" s="733"/>
      <c r="D10" s="733"/>
      <c r="E10" s="1928" t="s">
        <v>1106</v>
      </c>
      <c r="F10" s="733"/>
      <c r="G10" s="1928" t="s">
        <v>1107</v>
      </c>
      <c r="H10" s="733"/>
      <c r="I10" s="1727" t="s">
        <v>1108</v>
      </c>
      <c r="J10" s="1728"/>
      <c r="K10" s="1928" t="s">
        <v>508</v>
      </c>
    </row>
    <row r="11" spans="1:11">
      <c r="A11" s="1930"/>
      <c r="B11" s="1628"/>
      <c r="C11" s="1628"/>
      <c r="D11" s="1628"/>
      <c r="E11" s="1628"/>
      <c r="F11" s="1628"/>
      <c r="G11" s="1628"/>
      <c r="H11" s="1628"/>
      <c r="I11" s="1628"/>
      <c r="J11" s="1628"/>
      <c r="K11" s="1628"/>
    </row>
    <row r="12" spans="1:11">
      <c r="A12" s="1628" t="s">
        <v>2078</v>
      </c>
      <c r="B12" s="1729"/>
      <c r="C12" s="1931" t="s">
        <v>272</v>
      </c>
      <c r="D12" s="1932"/>
      <c r="E12" s="1933">
        <v>4000</v>
      </c>
      <c r="F12" s="1932"/>
      <c r="G12" s="1934">
        <v>0</v>
      </c>
      <c r="H12" s="1932"/>
      <c r="I12" s="1934">
        <v>0</v>
      </c>
      <c r="J12" s="1932"/>
      <c r="K12" s="1935">
        <f>ROUND(SUM(E12:I12),0)</f>
        <v>4000</v>
      </c>
    </row>
    <row r="13" spans="1:11">
      <c r="A13" s="1730"/>
      <c r="B13" s="1628"/>
      <c r="C13" s="1931"/>
      <c r="D13" s="1930"/>
      <c r="E13" s="1936"/>
      <c r="F13" s="1627"/>
      <c r="G13" s="1937"/>
      <c r="H13" s="1627"/>
      <c r="I13" s="1938"/>
      <c r="J13" s="1627"/>
      <c r="K13" s="1936"/>
    </row>
    <row r="14" spans="1:11">
      <c r="A14" s="1939" t="s">
        <v>1109</v>
      </c>
      <c r="B14" s="1628"/>
      <c r="C14" s="1931"/>
      <c r="D14" s="1931"/>
      <c r="E14" s="1936"/>
      <c r="F14" s="1936"/>
      <c r="G14" s="1937"/>
      <c r="H14" s="1936"/>
      <c r="I14" s="1938"/>
      <c r="J14" s="1936"/>
      <c r="K14" s="1936"/>
    </row>
    <row r="15" spans="1:11">
      <c r="A15" s="1731"/>
      <c r="B15" s="1628" t="s">
        <v>2079</v>
      </c>
      <c r="C15" s="1931" t="s">
        <v>272</v>
      </c>
      <c r="D15" s="1628"/>
      <c r="E15" s="1936">
        <v>10000</v>
      </c>
      <c r="F15" s="1936"/>
      <c r="G15" s="1937">
        <v>0</v>
      </c>
      <c r="H15" s="1936"/>
      <c r="I15" s="1937">
        <v>0</v>
      </c>
      <c r="J15" s="1936"/>
      <c r="K15" s="1936">
        <f>ROUND(SUM(E15:I15),0)</f>
        <v>10000</v>
      </c>
    </row>
    <row r="16" spans="1:11">
      <c r="A16" s="1731"/>
      <c r="B16" s="1628" t="s">
        <v>2080</v>
      </c>
      <c r="C16" s="1931" t="s">
        <v>272</v>
      </c>
      <c r="D16" s="1931"/>
      <c r="E16" s="1936">
        <v>2000</v>
      </c>
      <c r="F16" s="1936"/>
      <c r="G16" s="1936">
        <v>0</v>
      </c>
      <c r="H16" s="1936"/>
      <c r="I16" s="1937">
        <v>0</v>
      </c>
      <c r="J16" s="1936"/>
      <c r="K16" s="1936">
        <f>ROUND(SUM(E16:I16),0)</f>
        <v>2000</v>
      </c>
    </row>
    <row r="17" spans="1:11">
      <c r="A17" s="1731"/>
      <c r="B17" s="1628"/>
      <c r="C17" s="1931"/>
      <c r="D17" s="1931"/>
      <c r="E17" s="1936"/>
      <c r="F17" s="1936"/>
      <c r="G17" s="1936"/>
      <c r="H17" s="1936"/>
      <c r="I17" s="1938"/>
      <c r="J17" s="1936"/>
      <c r="K17" s="1936"/>
    </row>
    <row r="18" spans="1:11">
      <c r="A18" s="1628" t="s">
        <v>2081</v>
      </c>
      <c r="B18" s="1729"/>
      <c r="C18" s="1931" t="s">
        <v>272</v>
      </c>
      <c r="D18" s="1930"/>
      <c r="E18" s="1936">
        <v>2000</v>
      </c>
      <c r="F18" s="1627"/>
      <c r="G18" s="1937">
        <v>0</v>
      </c>
      <c r="H18" s="1627"/>
      <c r="I18" s="1937">
        <v>0</v>
      </c>
      <c r="J18" s="1627"/>
      <c r="K18" s="1936">
        <f>ROUND(SUM(E18:I18),0)</f>
        <v>2000</v>
      </c>
    </row>
    <row r="19" spans="1:11">
      <c r="A19" s="1731"/>
      <c r="B19" s="1628"/>
      <c r="C19" s="1931"/>
      <c r="D19" s="1931"/>
      <c r="E19" s="1936"/>
      <c r="F19" s="1936"/>
      <c r="G19" s="1936"/>
      <c r="H19" s="1936"/>
      <c r="I19" s="1938"/>
      <c r="J19" s="1936"/>
      <c r="K19" s="1936"/>
    </row>
    <row r="20" spans="1:11">
      <c r="A20" s="1628" t="s">
        <v>1110</v>
      </c>
      <c r="B20" s="1628"/>
      <c r="C20" s="1628"/>
      <c r="D20" s="1628"/>
      <c r="E20" s="1936"/>
      <c r="F20" s="1936"/>
      <c r="G20" s="1936"/>
      <c r="H20" s="1936"/>
      <c r="I20" s="1936"/>
      <c r="J20" s="1936"/>
      <c r="K20" s="1936"/>
    </row>
    <row r="21" spans="1:11">
      <c r="A21" s="1731"/>
      <c r="B21" s="1628" t="s">
        <v>2082</v>
      </c>
      <c r="C21" s="1931" t="s">
        <v>272</v>
      </c>
      <c r="D21" s="1931"/>
      <c r="E21" s="1937">
        <v>2800</v>
      </c>
      <c r="F21" s="1627"/>
      <c r="G21" s="1937">
        <v>0</v>
      </c>
      <c r="H21" s="1627"/>
      <c r="I21" s="1937">
        <v>0</v>
      </c>
      <c r="J21" s="1627"/>
      <c r="K21" s="1936">
        <f>ROUND(SUM(E21:I21),0)</f>
        <v>2800</v>
      </c>
    </row>
    <row r="22" spans="1:11">
      <c r="A22" s="1731"/>
      <c r="B22" s="1628" t="s">
        <v>2083</v>
      </c>
      <c r="C22" s="1732" t="s">
        <v>272</v>
      </c>
      <c r="D22" s="1628"/>
      <c r="E22" s="1937">
        <v>1500</v>
      </c>
      <c r="F22" s="1940"/>
      <c r="G22" s="1937">
        <v>0</v>
      </c>
      <c r="H22" s="1940"/>
      <c r="I22" s="1937">
        <v>0</v>
      </c>
      <c r="J22" s="1936"/>
      <c r="K22" s="1936">
        <f>ROUND(SUM(E22:I22),0)</f>
        <v>1500</v>
      </c>
    </row>
    <row r="23" spans="1:11">
      <c r="A23" s="1722"/>
      <c r="B23" s="1628"/>
      <c r="C23" s="1931"/>
      <c r="D23" s="1628"/>
      <c r="E23" s="1937"/>
      <c r="F23" s="1940"/>
      <c r="G23" s="1937"/>
      <c r="H23" s="1940"/>
      <c r="I23" s="1938"/>
      <c r="J23" s="1936"/>
      <c r="K23" s="1936"/>
    </row>
    <row r="24" spans="1:11">
      <c r="A24" s="1628" t="s">
        <v>2086</v>
      </c>
      <c r="B24" s="1628"/>
      <c r="C24" s="1931" t="s">
        <v>272</v>
      </c>
      <c r="D24" s="1628"/>
      <c r="E24" s="1936">
        <v>8500</v>
      </c>
      <c r="F24" s="1936"/>
      <c r="G24" s="2221">
        <v>0</v>
      </c>
      <c r="H24" s="1936"/>
      <c r="I24" s="2221">
        <v>0</v>
      </c>
      <c r="J24" s="1936"/>
      <c r="K24" s="1936">
        <f>ROUND(SUM(E24:I24),0)</f>
        <v>8500</v>
      </c>
    </row>
    <row r="25" spans="1:11">
      <c r="A25" s="1730"/>
      <c r="B25" s="1628"/>
      <c r="C25" s="1931"/>
      <c r="D25" s="1931"/>
      <c r="E25" s="2221"/>
      <c r="F25" s="1936"/>
      <c r="G25" s="2222"/>
      <c r="H25" s="1936"/>
      <c r="I25" s="1937"/>
      <c r="J25" s="1936"/>
      <c r="K25" s="1936"/>
    </row>
    <row r="26" spans="1:11">
      <c r="A26" s="2223" t="s">
        <v>2087</v>
      </c>
      <c r="B26" s="1628"/>
      <c r="C26" s="1931" t="s">
        <v>272</v>
      </c>
      <c r="D26" s="2224"/>
      <c r="E26" s="1936">
        <v>29400</v>
      </c>
      <c r="F26" s="1941"/>
      <c r="G26" s="2221">
        <v>0</v>
      </c>
      <c r="H26" s="2225"/>
      <c r="I26" s="2222">
        <v>54400</v>
      </c>
      <c r="J26" s="2225"/>
      <c r="K26" s="1936">
        <f>ROUND(SUM(E26:I26),0)</f>
        <v>83800</v>
      </c>
    </row>
    <row r="27" spans="1:11">
      <c r="A27" s="1730"/>
      <c r="B27" s="1628"/>
      <c r="C27" s="1931"/>
      <c r="D27" s="1932"/>
      <c r="E27" s="1936"/>
      <c r="F27" s="1941"/>
      <c r="G27" s="2221"/>
      <c r="H27" s="1941"/>
      <c r="I27" s="2222"/>
      <c r="J27" s="1941"/>
      <c r="K27" s="1936"/>
    </row>
    <row r="28" spans="1:11">
      <c r="A28" s="2223" t="s">
        <v>1111</v>
      </c>
      <c r="B28" s="1628"/>
      <c r="C28" s="1931"/>
      <c r="D28" s="2226"/>
      <c r="E28" s="2221"/>
      <c r="F28" s="1558"/>
      <c r="G28" s="1937"/>
      <c r="H28" s="1558"/>
      <c r="I28"/>
      <c r="J28" s="1558"/>
      <c r="K28" s="1936"/>
    </row>
    <row r="29" spans="1:11">
      <c r="A29" s="2227"/>
      <c r="B29" s="1628" t="s">
        <v>2088</v>
      </c>
      <c r="C29" s="1931" t="s">
        <v>272</v>
      </c>
      <c r="D29" s="2226"/>
      <c r="E29" s="1937">
        <v>5500</v>
      </c>
      <c r="F29" s="1558"/>
      <c r="G29" s="1937">
        <v>0</v>
      </c>
      <c r="H29" s="1558"/>
      <c r="I29" s="1937">
        <v>0</v>
      </c>
      <c r="J29" s="1558"/>
      <c r="K29" s="1936">
        <f t="shared" ref="K29:K37" si="0">ROUND(SUM(E29:I29),0)</f>
        <v>5500</v>
      </c>
    </row>
    <row r="30" spans="1:11">
      <c r="A30" s="1731"/>
      <c r="B30" s="1628" t="s">
        <v>2089</v>
      </c>
      <c r="C30" s="1931" t="s">
        <v>272</v>
      </c>
      <c r="D30" s="1628"/>
      <c r="E30" s="1937">
        <v>55000</v>
      </c>
      <c r="F30" s="1940"/>
      <c r="G30" s="1937">
        <v>2000</v>
      </c>
      <c r="H30" s="1940"/>
      <c r="I30" s="1938">
        <v>0</v>
      </c>
      <c r="J30" s="1936"/>
      <c r="K30" s="1936">
        <f t="shared" si="0"/>
        <v>57000</v>
      </c>
    </row>
    <row r="31" spans="1:11">
      <c r="A31" s="2227"/>
      <c r="B31" s="1628" t="s">
        <v>2090</v>
      </c>
      <c r="C31" s="1931" t="s">
        <v>272</v>
      </c>
      <c r="D31" s="2228"/>
      <c r="E31" s="2221">
        <v>18700</v>
      </c>
      <c r="F31" s="2221"/>
      <c r="G31" s="1937">
        <v>0</v>
      </c>
      <c r="H31" s="2221"/>
      <c r="I31" s="1937">
        <v>0</v>
      </c>
      <c r="J31" s="2221"/>
      <c r="K31" s="1936">
        <f t="shared" si="0"/>
        <v>18700</v>
      </c>
    </row>
    <row r="32" spans="1:11">
      <c r="A32" s="1730"/>
      <c r="B32" s="1628" t="s">
        <v>2091</v>
      </c>
      <c r="C32" s="1931" t="s">
        <v>272</v>
      </c>
      <c r="D32" s="1931"/>
      <c r="E32" s="1937">
        <v>5000</v>
      </c>
      <c r="F32" s="1936"/>
      <c r="G32" s="2221">
        <v>0</v>
      </c>
      <c r="H32" s="1936"/>
      <c r="I32" s="1938">
        <v>0</v>
      </c>
      <c r="J32" s="1936"/>
      <c r="K32" s="1936">
        <f t="shared" si="0"/>
        <v>5000</v>
      </c>
    </row>
    <row r="33" spans="1:11">
      <c r="A33" s="2227"/>
      <c r="B33" s="1628" t="s">
        <v>2092</v>
      </c>
      <c r="C33" s="1931" t="s">
        <v>272</v>
      </c>
      <c r="D33" s="1930"/>
      <c r="E33" s="2221">
        <v>5000</v>
      </c>
      <c r="F33" s="1627"/>
      <c r="G33" s="1937">
        <v>2266</v>
      </c>
      <c r="H33" s="1627"/>
      <c r="I33" s="2221">
        <v>0</v>
      </c>
      <c r="J33" s="1627"/>
      <c r="K33" s="1936">
        <f t="shared" si="0"/>
        <v>7266</v>
      </c>
    </row>
    <row r="34" spans="1:11">
      <c r="A34" s="1731"/>
      <c r="B34" s="1628" t="s">
        <v>2093</v>
      </c>
      <c r="C34" s="1931" t="s">
        <v>272</v>
      </c>
      <c r="D34" s="2226"/>
      <c r="E34" s="2221">
        <v>5000</v>
      </c>
      <c r="F34" s="1558"/>
      <c r="G34" s="1937">
        <v>0</v>
      </c>
      <c r="H34" s="1558"/>
      <c r="I34" s="2221">
        <v>0</v>
      </c>
      <c r="J34" s="1558"/>
      <c r="K34" s="1936">
        <f t="shared" si="0"/>
        <v>5000</v>
      </c>
    </row>
    <row r="35" spans="1:11">
      <c r="A35" s="2227"/>
      <c r="B35" s="1628" t="s">
        <v>2094</v>
      </c>
      <c r="C35" s="1931" t="s">
        <v>272</v>
      </c>
      <c r="D35" s="1931"/>
      <c r="E35" s="1937">
        <v>30000</v>
      </c>
      <c r="F35" s="1940"/>
      <c r="G35" s="1937">
        <v>0</v>
      </c>
      <c r="H35" s="1940"/>
      <c r="I35" s="1938">
        <v>0</v>
      </c>
      <c r="J35" s="1936"/>
      <c r="K35" s="1936">
        <f t="shared" si="0"/>
        <v>30000</v>
      </c>
    </row>
    <row r="36" spans="1:11">
      <c r="A36" s="1730"/>
      <c r="B36" s="1628" t="s">
        <v>2095</v>
      </c>
      <c r="C36" s="1931" t="s">
        <v>272</v>
      </c>
      <c r="D36" s="2228"/>
      <c r="E36" s="1937">
        <v>13000</v>
      </c>
      <c r="F36" s="2229"/>
      <c r="G36" s="2222">
        <v>0</v>
      </c>
      <c r="H36" s="2229"/>
      <c r="I36" s="2222">
        <v>273500</v>
      </c>
      <c r="J36" s="2221"/>
      <c r="K36" s="1936">
        <f t="shared" si="0"/>
        <v>286500</v>
      </c>
    </row>
    <row r="37" spans="1:11">
      <c r="A37" s="1730"/>
      <c r="B37" s="1628" t="s">
        <v>2096</v>
      </c>
      <c r="C37" s="1931" t="s">
        <v>272</v>
      </c>
      <c r="D37" s="1931"/>
      <c r="E37" s="1937">
        <v>10500</v>
      </c>
      <c r="F37" s="1940"/>
      <c r="G37" s="1937">
        <v>1225</v>
      </c>
      <c r="H37" s="1940"/>
      <c r="I37" s="1937">
        <v>0</v>
      </c>
      <c r="J37" s="1936"/>
      <c r="K37" s="1936">
        <f t="shared" si="0"/>
        <v>11725</v>
      </c>
    </row>
    <row r="38" spans="1:11">
      <c r="A38" s="1730"/>
      <c r="B38" s="1628"/>
      <c r="C38" s="1931"/>
      <c r="D38" s="1931"/>
      <c r="E38" s="1937"/>
      <c r="F38" s="1940"/>
      <c r="G38" s="1937"/>
      <c r="H38" s="1940"/>
      <c r="I38" s="1937"/>
      <c r="J38" s="1936"/>
      <c r="K38" s="1936"/>
    </row>
    <row r="39" spans="1:11">
      <c r="A39" s="2223" t="s">
        <v>2097</v>
      </c>
      <c r="B39" s="1628"/>
      <c r="C39" s="1931" t="s">
        <v>272</v>
      </c>
      <c r="D39" s="1931"/>
      <c r="E39" s="1937">
        <v>3000</v>
      </c>
      <c r="F39" s="1940"/>
      <c r="G39" s="2222">
        <v>0</v>
      </c>
      <c r="H39" s="1940"/>
      <c r="I39" s="1937">
        <v>0</v>
      </c>
      <c r="J39" s="1936"/>
      <c r="K39" s="1936">
        <f>ROUND(SUM(E39:I39),0)</f>
        <v>3000</v>
      </c>
    </row>
    <row r="40" spans="1:11">
      <c r="A40" s="1730"/>
      <c r="B40" s="1628"/>
      <c r="C40" s="1931"/>
      <c r="D40" s="2226"/>
      <c r="E40" s="1937"/>
      <c r="F40" s="1558"/>
      <c r="G40" s="1937"/>
      <c r="H40" s="1558"/>
      <c r="I40" s="1937"/>
      <c r="J40" s="1558"/>
      <c r="K40" s="1936"/>
    </row>
    <row r="41" spans="1:11">
      <c r="A41" s="2223" t="s">
        <v>2098</v>
      </c>
      <c r="B41" s="1628"/>
      <c r="C41" s="1931" t="s">
        <v>272</v>
      </c>
      <c r="D41" s="1931"/>
      <c r="E41" s="1937">
        <v>2000</v>
      </c>
      <c r="F41" s="1940"/>
      <c r="G41" s="1937">
        <v>0</v>
      </c>
      <c r="H41" s="1940"/>
      <c r="I41" s="1937">
        <v>0</v>
      </c>
      <c r="J41" s="1936"/>
      <c r="K41" s="1936">
        <f>ROUND(SUM(E41:I41),0)</f>
        <v>2000</v>
      </c>
    </row>
    <row r="42" spans="1:11">
      <c r="A42" s="2223"/>
      <c r="B42" s="1628"/>
      <c r="C42" s="1931" t="s">
        <v>272</v>
      </c>
      <c r="D42" s="2226"/>
      <c r="E42" s="1937"/>
      <c r="F42" s="1558"/>
      <c r="G42" s="1937"/>
      <c r="H42" s="1558"/>
      <c r="I42" s="1937"/>
      <c r="J42" s="1558"/>
      <c r="K42" s="1936"/>
    </row>
    <row r="43" spans="1:11">
      <c r="A43" s="2223" t="s">
        <v>2538</v>
      </c>
      <c r="B43" s="1729"/>
      <c r="C43" s="1931" t="s">
        <v>272</v>
      </c>
      <c r="D43" s="1931"/>
      <c r="E43" s="2222">
        <v>6500</v>
      </c>
      <c r="F43" s="1940"/>
      <c r="G43" s="1937">
        <v>0</v>
      </c>
      <c r="H43" s="1940"/>
      <c r="I43" s="1937">
        <v>0</v>
      </c>
      <c r="J43" s="1936"/>
      <c r="K43" s="1936">
        <f>ROUND(SUM(E43:I43),0)</f>
        <v>6500</v>
      </c>
    </row>
    <row r="44" spans="1:11">
      <c r="A44" s="1730"/>
      <c r="B44" s="1628"/>
      <c r="C44" s="1931"/>
      <c r="D44" s="1931"/>
      <c r="E44" s="1937"/>
      <c r="F44" s="1940"/>
      <c r="G44" s="1937"/>
      <c r="H44" s="1940"/>
      <c r="I44" s="1937"/>
      <c r="J44" s="1940"/>
      <c r="K44" s="1936"/>
    </row>
    <row r="45" spans="1:11">
      <c r="A45" s="2223" t="s">
        <v>1112</v>
      </c>
      <c r="B45" s="1729"/>
      <c r="C45" s="1931" t="s">
        <v>272</v>
      </c>
      <c r="D45" s="2226"/>
      <c r="E45" s="2222"/>
      <c r="F45" s="1558"/>
      <c r="G45" s="1940"/>
      <c r="H45" s="1558"/>
      <c r="I45" s="1936"/>
      <c r="J45" s="1558"/>
      <c r="K45" s="1936"/>
    </row>
    <row r="46" spans="1:11">
      <c r="A46" s="1943"/>
      <c r="B46" s="1628" t="s">
        <v>2099</v>
      </c>
      <c r="C46" s="1931" t="s">
        <v>272</v>
      </c>
      <c r="D46" s="1931"/>
      <c r="E46" s="1937">
        <v>1100</v>
      </c>
      <c r="F46" s="1940"/>
      <c r="G46" s="2222">
        <v>500</v>
      </c>
      <c r="H46" s="1940"/>
      <c r="I46" s="2222">
        <v>100</v>
      </c>
      <c r="J46" s="1936"/>
      <c r="K46" s="1936">
        <f>ROUND(SUM(E46:I46),0)</f>
        <v>1700</v>
      </c>
    </row>
    <row r="47" spans="1:11">
      <c r="A47" s="1930"/>
      <c r="B47" s="1628" t="s">
        <v>2100</v>
      </c>
      <c r="C47" s="1931" t="s">
        <v>272</v>
      </c>
      <c r="D47" s="1628"/>
      <c r="E47" s="1936">
        <v>2000</v>
      </c>
      <c r="F47" s="1936"/>
      <c r="G47" s="1936">
        <v>1000</v>
      </c>
      <c r="H47" s="1936"/>
      <c r="I47" s="1936">
        <v>2700</v>
      </c>
      <c r="J47" s="1936"/>
      <c r="K47" s="1936">
        <f>ROUND(SUM(E47:I47),0)</f>
        <v>5700</v>
      </c>
    </row>
    <row r="48" spans="1:11">
      <c r="A48" s="2230"/>
      <c r="B48" s="1628" t="s">
        <v>2101</v>
      </c>
      <c r="C48" s="1931" t="s">
        <v>272</v>
      </c>
      <c r="D48" s="2228"/>
      <c r="E48" s="1937">
        <v>2500</v>
      </c>
      <c r="F48" s="2221"/>
      <c r="G48" s="1936">
        <v>2300</v>
      </c>
      <c r="H48" s="2221"/>
      <c r="I48" s="2222">
        <v>200</v>
      </c>
      <c r="J48" s="2221"/>
      <c r="K48" s="1936">
        <f>ROUND(SUM(E48:I48),0)</f>
        <v>5000</v>
      </c>
    </row>
    <row r="49" spans="1:11">
      <c r="A49" s="1930"/>
      <c r="B49" s="1628" t="s">
        <v>2102</v>
      </c>
      <c r="C49" s="1931" t="s">
        <v>272</v>
      </c>
      <c r="D49" s="1628"/>
      <c r="E49" s="1936">
        <v>1500</v>
      </c>
      <c r="F49" s="1936"/>
      <c r="G49" s="1936">
        <v>2500</v>
      </c>
      <c r="H49" s="1936"/>
      <c r="I49" s="1936">
        <v>200</v>
      </c>
      <c r="J49" s="1936"/>
      <c r="K49" s="1558">
        <f>ROUND(SUM(E49:I49),0)</f>
        <v>4200</v>
      </c>
    </row>
    <row r="50" spans="1:11">
      <c r="A50" s="1720" t="s">
        <v>0</v>
      </c>
      <c r="B50" s="1628"/>
      <c r="C50" s="2226"/>
      <c r="D50" s="2226"/>
      <c r="E50" s="2226"/>
      <c r="F50" s="2226"/>
      <c r="G50" s="2226"/>
      <c r="H50" s="2226"/>
      <c r="I50" s="2226"/>
      <c r="J50" s="1628"/>
      <c r="K50" s="1458" t="s">
        <v>1086</v>
      </c>
    </row>
    <row r="51" spans="1:11">
      <c r="A51" s="582" t="s">
        <v>1102</v>
      </c>
      <c r="B51" s="1628"/>
      <c r="C51" s="533"/>
      <c r="D51" s="533"/>
      <c r="E51" s="533"/>
      <c r="F51" s="533"/>
      <c r="G51" s="533"/>
      <c r="H51" s="533"/>
      <c r="I51" s="533"/>
      <c r="J51" s="1628"/>
      <c r="K51" s="2232" t="s">
        <v>130</v>
      </c>
    </row>
    <row r="52" spans="1:11">
      <c r="A52" s="1721" t="s">
        <v>2539</v>
      </c>
      <c r="B52" s="2226"/>
      <c r="C52" s="1721"/>
      <c r="D52" s="1721"/>
      <c r="E52" s="1721"/>
      <c r="F52" s="1721"/>
      <c r="G52" s="1721"/>
      <c r="H52" s="1721"/>
      <c r="I52" s="1721"/>
      <c r="J52" s="2226"/>
      <c r="K52" s="2226"/>
    </row>
    <row r="53" spans="1:11">
      <c r="A53" s="2233"/>
      <c r="B53" s="734"/>
      <c r="C53" s="733"/>
      <c r="D53" s="733"/>
      <c r="E53" s="733"/>
      <c r="F53" s="733"/>
      <c r="G53" s="733"/>
      <c r="H53" s="733"/>
      <c r="I53" s="733"/>
      <c r="J53" s="733"/>
      <c r="K53" s="733"/>
    </row>
    <row r="54" spans="1:11">
      <c r="A54" s="1723"/>
      <c r="B54" s="1724"/>
      <c r="C54" s="733"/>
      <c r="D54" s="733"/>
      <c r="E54" s="734" t="s">
        <v>1104</v>
      </c>
      <c r="F54" s="733"/>
      <c r="G54" s="734"/>
      <c r="H54" s="733"/>
      <c r="I54" s="2234"/>
      <c r="J54" s="2234"/>
      <c r="K54" s="734" t="s">
        <v>271</v>
      </c>
    </row>
    <row r="55" spans="1:11">
      <c r="A55" s="1725" t="s">
        <v>1105</v>
      </c>
      <c r="B55" s="1726"/>
      <c r="C55" s="733"/>
      <c r="D55" s="733"/>
      <c r="E55" s="2220" t="s">
        <v>1106</v>
      </c>
      <c r="F55" s="733"/>
      <c r="G55" s="2220" t="s">
        <v>1107</v>
      </c>
      <c r="H55" s="733"/>
      <c r="I55" s="1727" t="s">
        <v>1108</v>
      </c>
      <c r="J55" s="1728"/>
      <c r="K55" s="2220" t="s">
        <v>508</v>
      </c>
    </row>
    <row r="56" spans="1:11">
      <c r="A56" s="2235"/>
      <c r="B56" s="2236"/>
      <c r="C56" s="2237"/>
      <c r="D56" s="2237"/>
      <c r="E56" s="2238"/>
      <c r="F56" s="2239"/>
      <c r="G56" s="2239"/>
      <c r="H56" s="2239"/>
      <c r="I56" s="2240"/>
      <c r="J56" s="2241"/>
      <c r="K56" s="2239"/>
    </row>
    <row r="57" spans="1:11">
      <c r="A57" s="1943"/>
      <c r="B57" s="1628" t="s">
        <v>2103</v>
      </c>
      <c r="C57" s="1931" t="s">
        <v>272</v>
      </c>
      <c r="D57" s="1932"/>
      <c r="E57" s="2242">
        <v>6000</v>
      </c>
      <c r="F57" s="1580"/>
      <c r="G57" s="2242">
        <v>2000</v>
      </c>
      <c r="H57" s="1580"/>
      <c r="I57" s="2242">
        <v>500</v>
      </c>
      <c r="J57" s="1580"/>
      <c r="K57" s="1936">
        <f t="shared" ref="K57:K98" si="1">ROUND(SUM(E57:I57),0)</f>
        <v>8500</v>
      </c>
    </row>
    <row r="58" spans="1:11">
      <c r="A58" s="1943"/>
      <c r="B58" s="1628" t="s">
        <v>2104</v>
      </c>
      <c r="C58" s="1931" t="s">
        <v>272</v>
      </c>
      <c r="D58" s="2226"/>
      <c r="E58" s="2221">
        <v>1500</v>
      </c>
      <c r="F58" s="1558"/>
      <c r="G58" s="1936">
        <v>1000</v>
      </c>
      <c r="H58" s="1558"/>
      <c r="I58" s="2222">
        <v>1000</v>
      </c>
      <c r="J58" s="1558"/>
      <c r="K58" s="1936">
        <f t="shared" si="1"/>
        <v>3500</v>
      </c>
    </row>
    <row r="59" spans="1:11">
      <c r="A59" s="1943"/>
      <c r="B59" s="1628" t="s">
        <v>2105</v>
      </c>
      <c r="C59" s="1931" t="s">
        <v>272</v>
      </c>
      <c r="D59" s="1931"/>
      <c r="E59" s="2221">
        <v>7500</v>
      </c>
      <c r="F59" s="1936"/>
      <c r="G59" s="2222">
        <v>400</v>
      </c>
      <c r="H59" s="1936"/>
      <c r="I59" s="2222">
        <v>800</v>
      </c>
      <c r="J59" s="1936"/>
      <c r="K59" s="1936">
        <f t="shared" si="1"/>
        <v>8700</v>
      </c>
    </row>
    <row r="60" spans="1:11">
      <c r="A60" s="1943"/>
      <c r="B60" s="1628" t="s">
        <v>2106</v>
      </c>
      <c r="C60" s="1931" t="s">
        <v>272</v>
      </c>
      <c r="D60" s="1931"/>
      <c r="E60" s="2221">
        <v>2000</v>
      </c>
      <c r="F60" s="1936"/>
      <c r="G60" s="1936">
        <v>2000</v>
      </c>
      <c r="H60" s="1936"/>
      <c r="I60" s="2222">
        <v>1000</v>
      </c>
      <c r="J60" s="1936"/>
      <c r="K60" s="1936">
        <f t="shared" si="1"/>
        <v>5000</v>
      </c>
    </row>
    <row r="61" spans="1:11">
      <c r="A61" s="1943"/>
      <c r="B61" s="1628" t="s">
        <v>2107</v>
      </c>
      <c r="C61" s="1931" t="s">
        <v>272</v>
      </c>
      <c r="D61" s="1931"/>
      <c r="E61" s="2221">
        <v>5000</v>
      </c>
      <c r="F61" s="1936"/>
      <c r="G61" s="2222">
        <v>1000</v>
      </c>
      <c r="H61" s="1936"/>
      <c r="I61" s="2222">
        <v>500</v>
      </c>
      <c r="J61" s="1936"/>
      <c r="K61" s="1936">
        <f t="shared" si="1"/>
        <v>6500</v>
      </c>
    </row>
    <row r="62" spans="1:11">
      <c r="A62" s="1943"/>
      <c r="B62" s="1628" t="s">
        <v>2108</v>
      </c>
      <c r="C62" s="1931" t="s">
        <v>272</v>
      </c>
      <c r="D62" s="1931"/>
      <c r="E62" s="2221">
        <v>1000</v>
      </c>
      <c r="F62" s="1936"/>
      <c r="G62" s="1937">
        <v>0</v>
      </c>
      <c r="H62" s="1936"/>
      <c r="I62" s="1937">
        <v>0</v>
      </c>
      <c r="J62" s="1936"/>
      <c r="K62" s="1936">
        <f t="shared" si="1"/>
        <v>1000</v>
      </c>
    </row>
    <row r="63" spans="1:11">
      <c r="A63" s="1943"/>
      <c r="B63" s="1628" t="s">
        <v>2109</v>
      </c>
      <c r="C63" s="1931" t="s">
        <v>272</v>
      </c>
      <c r="D63" s="2226"/>
      <c r="E63" s="1936">
        <v>10500</v>
      </c>
      <c r="F63" s="1558"/>
      <c r="G63" s="2222">
        <v>5000</v>
      </c>
      <c r="H63" s="1558"/>
      <c r="I63" s="2222">
        <v>500</v>
      </c>
      <c r="J63" s="1558"/>
      <c r="K63" s="1936">
        <f t="shared" si="1"/>
        <v>16000</v>
      </c>
    </row>
    <row r="64" spans="1:11">
      <c r="A64" s="1943"/>
      <c r="B64" s="1628" t="s">
        <v>2110</v>
      </c>
      <c r="C64" s="1931" t="s">
        <v>272</v>
      </c>
      <c r="D64" s="1931"/>
      <c r="E64" s="2221">
        <v>5000</v>
      </c>
      <c r="F64" s="1936"/>
      <c r="G64" s="1936">
        <v>2000</v>
      </c>
      <c r="H64" s="1936"/>
      <c r="I64" s="2222">
        <v>1200</v>
      </c>
      <c r="J64" s="1936"/>
      <c r="K64" s="1936">
        <f t="shared" si="1"/>
        <v>8200</v>
      </c>
    </row>
    <row r="65" spans="1:11">
      <c r="A65" s="1943"/>
      <c r="B65" s="1628" t="s">
        <v>1113</v>
      </c>
      <c r="C65" s="1931" t="s">
        <v>272</v>
      </c>
      <c r="D65" s="1931"/>
      <c r="E65" s="2221">
        <v>7000</v>
      </c>
      <c r="F65" s="1936"/>
      <c r="G65" s="2222">
        <v>7000</v>
      </c>
      <c r="H65" s="1936"/>
      <c r="I65" s="2222">
        <v>10200</v>
      </c>
      <c r="J65" s="1936"/>
      <c r="K65" s="1936">
        <f t="shared" si="1"/>
        <v>24200</v>
      </c>
    </row>
    <row r="66" spans="1:11">
      <c r="A66" s="1943"/>
      <c r="B66" s="1628" t="s">
        <v>2111</v>
      </c>
      <c r="C66" s="1931" t="s">
        <v>272</v>
      </c>
      <c r="D66" s="1931"/>
      <c r="E66" s="1936">
        <v>2500</v>
      </c>
      <c r="F66" s="1936"/>
      <c r="G66" s="1937">
        <v>0</v>
      </c>
      <c r="H66" s="1936"/>
      <c r="I66" s="2243">
        <v>200</v>
      </c>
      <c r="J66" s="1936"/>
      <c r="K66" s="1936">
        <f t="shared" si="1"/>
        <v>2700</v>
      </c>
    </row>
    <row r="67" spans="1:11">
      <c r="A67" s="2230"/>
      <c r="B67" s="1628" t="s">
        <v>2112</v>
      </c>
      <c r="C67" s="1931" t="s">
        <v>272</v>
      </c>
      <c r="D67" s="1931"/>
      <c r="E67" s="2222">
        <v>1700</v>
      </c>
      <c r="F67" s="1936"/>
      <c r="G67" s="1937">
        <v>250</v>
      </c>
      <c r="H67" s="1936"/>
      <c r="I67" s="2222">
        <v>1000</v>
      </c>
      <c r="J67" s="1936"/>
      <c r="K67" s="1936">
        <f t="shared" si="1"/>
        <v>2950</v>
      </c>
    </row>
    <row r="68" spans="1:11">
      <c r="A68" s="2230"/>
      <c r="B68" s="1628" t="s">
        <v>2362</v>
      </c>
      <c r="C68" s="1931" t="s">
        <v>272</v>
      </c>
      <c r="D68" s="1931"/>
      <c r="E68" s="1937">
        <v>2500</v>
      </c>
      <c r="F68" s="1936"/>
      <c r="G68" s="2222">
        <v>300</v>
      </c>
      <c r="H68" s="1936"/>
      <c r="I68" s="2243">
        <v>50</v>
      </c>
      <c r="J68" s="1936"/>
      <c r="K68" s="1936">
        <f t="shared" si="1"/>
        <v>2850</v>
      </c>
    </row>
    <row r="69" spans="1:11">
      <c r="A69" s="2230"/>
      <c r="B69" s="1628" t="s">
        <v>2113</v>
      </c>
      <c r="C69" s="1931" t="s">
        <v>272</v>
      </c>
      <c r="D69" s="1931"/>
      <c r="E69" s="2221">
        <v>4000</v>
      </c>
      <c r="F69" s="1936"/>
      <c r="G69" s="1936">
        <v>250</v>
      </c>
      <c r="H69" s="1936"/>
      <c r="I69" s="1936">
        <v>1500</v>
      </c>
      <c r="J69" s="1936"/>
      <c r="K69" s="1936">
        <f t="shared" si="1"/>
        <v>5750</v>
      </c>
    </row>
    <row r="70" spans="1:11">
      <c r="A70" s="1943"/>
      <c r="B70" s="1945" t="s">
        <v>2114</v>
      </c>
      <c r="C70" s="1931" t="s">
        <v>272</v>
      </c>
      <c r="D70" s="1931"/>
      <c r="E70" s="1937">
        <v>4000</v>
      </c>
      <c r="F70" s="1936"/>
      <c r="G70" s="1936">
        <v>2000</v>
      </c>
      <c r="H70" s="1936"/>
      <c r="I70" s="1936">
        <v>1000</v>
      </c>
      <c r="J70" s="1936"/>
      <c r="K70" s="1936">
        <f t="shared" si="1"/>
        <v>7000</v>
      </c>
    </row>
    <row r="71" spans="1:11">
      <c r="A71" s="1943"/>
      <c r="B71" s="1945" t="s">
        <v>2115</v>
      </c>
      <c r="C71" s="1931" t="s">
        <v>272</v>
      </c>
      <c r="D71" s="1931"/>
      <c r="E71" s="1936">
        <v>4000</v>
      </c>
      <c r="F71" s="1936"/>
      <c r="G71" s="1936">
        <v>2000</v>
      </c>
      <c r="H71" s="1936"/>
      <c r="I71" s="1936">
        <v>3500</v>
      </c>
      <c r="J71" s="1936"/>
      <c r="K71" s="1936">
        <f t="shared" si="1"/>
        <v>9500</v>
      </c>
    </row>
    <row r="72" spans="1:11">
      <c r="A72" s="1943"/>
      <c r="B72" s="1628" t="s">
        <v>2116</v>
      </c>
      <c r="C72" s="1931" t="s">
        <v>272</v>
      </c>
      <c r="D72" s="2226"/>
      <c r="E72" s="1937">
        <v>1000</v>
      </c>
      <c r="F72" s="1558"/>
      <c r="G72" s="1936">
        <v>1500</v>
      </c>
      <c r="H72" s="1558"/>
      <c r="I72" s="1936">
        <v>500</v>
      </c>
      <c r="J72" s="1558"/>
      <c r="K72" s="1936">
        <f t="shared" si="1"/>
        <v>3000</v>
      </c>
    </row>
    <row r="73" spans="1:11">
      <c r="A73" s="1943"/>
      <c r="B73" s="1945" t="s">
        <v>2117</v>
      </c>
      <c r="C73" s="1931" t="s">
        <v>272</v>
      </c>
      <c r="D73" s="1931"/>
      <c r="E73" s="2221">
        <v>4500</v>
      </c>
      <c r="F73" s="1936"/>
      <c r="G73" s="1936">
        <v>1500</v>
      </c>
      <c r="H73" s="1936"/>
      <c r="I73" s="1936">
        <v>1000</v>
      </c>
      <c r="J73" s="1936"/>
      <c r="K73" s="1936">
        <f t="shared" si="1"/>
        <v>7000</v>
      </c>
    </row>
    <row r="74" spans="1:11">
      <c r="A74" s="1943"/>
      <c r="B74" s="1628" t="s">
        <v>1114</v>
      </c>
      <c r="C74" s="1931" t="s">
        <v>272</v>
      </c>
      <c r="D74" s="2226"/>
      <c r="E74" s="2222">
        <v>1500</v>
      </c>
      <c r="F74" s="1558"/>
      <c r="G74" s="1937">
        <v>1500</v>
      </c>
      <c r="H74" s="1558"/>
      <c r="I74" s="2222">
        <v>500</v>
      </c>
      <c r="J74" s="1558"/>
      <c r="K74" s="1936">
        <f t="shared" si="1"/>
        <v>3500</v>
      </c>
    </row>
    <row r="75" spans="1:11">
      <c r="A75" s="1943"/>
      <c r="B75" s="1628" t="s">
        <v>1115</v>
      </c>
      <c r="C75" s="1931" t="s">
        <v>272</v>
      </c>
      <c r="D75" s="2230"/>
      <c r="E75" s="2222">
        <v>2200</v>
      </c>
      <c r="F75" s="2221"/>
      <c r="G75" s="1936">
        <v>2000</v>
      </c>
      <c r="H75" s="2221"/>
      <c r="I75" s="1936">
        <v>200</v>
      </c>
      <c r="J75" s="2221"/>
      <c r="K75" s="1936">
        <f t="shared" si="1"/>
        <v>4400</v>
      </c>
    </row>
    <row r="76" spans="1:11">
      <c r="A76" s="1943"/>
      <c r="B76" s="1628" t="s">
        <v>1116</v>
      </c>
      <c r="C76" s="1931" t="s">
        <v>272</v>
      </c>
      <c r="D76" s="1931"/>
      <c r="E76" s="2222">
        <v>5500</v>
      </c>
      <c r="F76" s="1936"/>
      <c r="G76" s="1936">
        <v>3500</v>
      </c>
      <c r="H76" s="1936"/>
      <c r="I76" s="1936">
        <v>300</v>
      </c>
      <c r="J76" s="1936"/>
      <c r="K76" s="1936">
        <f t="shared" si="1"/>
        <v>9300</v>
      </c>
    </row>
    <row r="77" spans="1:11">
      <c r="A77" s="1943"/>
      <c r="B77" s="1628" t="s">
        <v>2119</v>
      </c>
      <c r="C77" s="1931" t="s">
        <v>272</v>
      </c>
      <c r="D77" s="1931"/>
      <c r="E77" s="2222">
        <v>3500</v>
      </c>
      <c r="F77" s="1936"/>
      <c r="G77" s="1936">
        <v>1200</v>
      </c>
      <c r="H77" s="1936"/>
      <c r="I77" s="1936">
        <v>300</v>
      </c>
      <c r="J77" s="1936"/>
      <c r="K77" s="1936">
        <f t="shared" si="1"/>
        <v>5000</v>
      </c>
    </row>
    <row r="78" spans="1:11">
      <c r="A78" s="1943"/>
      <c r="B78" s="1628" t="s">
        <v>2118</v>
      </c>
      <c r="C78" s="1931" t="s">
        <v>272</v>
      </c>
      <c r="D78" s="1931"/>
      <c r="E78" s="2222">
        <v>4000</v>
      </c>
      <c r="F78" s="1936"/>
      <c r="G78" s="2221">
        <v>1000</v>
      </c>
      <c r="H78" s="1936"/>
      <c r="I78" s="1936">
        <v>1200</v>
      </c>
      <c r="J78" s="1936"/>
      <c r="K78" s="1936">
        <f t="shared" si="1"/>
        <v>6200</v>
      </c>
    </row>
    <row r="79" spans="1:11">
      <c r="A79" s="1943"/>
      <c r="B79" s="1628" t="s">
        <v>2120</v>
      </c>
      <c r="C79" s="1931" t="s">
        <v>272</v>
      </c>
      <c r="D79" s="2244"/>
      <c r="E79" s="2222">
        <v>2000</v>
      </c>
      <c r="F79"/>
      <c r="G79" s="2222">
        <v>1000</v>
      </c>
      <c r="H79"/>
      <c r="I79" s="2222">
        <v>400</v>
      </c>
      <c r="J79"/>
      <c r="K79" s="1936">
        <f t="shared" si="1"/>
        <v>3400</v>
      </c>
    </row>
    <row r="80" spans="1:11">
      <c r="A80" s="1943"/>
      <c r="B80" s="1628" t="s">
        <v>2121</v>
      </c>
      <c r="C80" s="1931" t="s">
        <v>272</v>
      </c>
      <c r="D80" s="2244"/>
      <c r="E80" s="1936">
        <v>1000</v>
      </c>
      <c r="F80" s="2225"/>
      <c r="G80" s="2221">
        <v>500</v>
      </c>
      <c r="H80" s="2225"/>
      <c r="I80" s="1936">
        <v>25</v>
      </c>
      <c r="J80" s="2225"/>
      <c r="K80" s="1936">
        <f t="shared" si="1"/>
        <v>1525</v>
      </c>
    </row>
    <row r="81" spans="1:11">
      <c r="A81" s="1943"/>
      <c r="B81" s="1628" t="s">
        <v>2122</v>
      </c>
      <c r="C81" s="1931" t="s">
        <v>272</v>
      </c>
      <c r="D81" s="1931"/>
      <c r="E81" s="1937">
        <v>3000</v>
      </c>
      <c r="F81" s="1936"/>
      <c r="G81" s="1936">
        <v>500</v>
      </c>
      <c r="H81" s="1936"/>
      <c r="I81" s="1936">
        <v>1550</v>
      </c>
      <c r="J81" s="1936"/>
      <c r="K81" s="1936">
        <f t="shared" si="1"/>
        <v>5050</v>
      </c>
    </row>
    <row r="82" spans="1:11">
      <c r="A82" s="1943"/>
      <c r="B82" s="1628" t="s">
        <v>2123</v>
      </c>
      <c r="C82" s="1931" t="s">
        <v>272</v>
      </c>
      <c r="D82" s="2244"/>
      <c r="E82" s="1937">
        <v>3000</v>
      </c>
      <c r="F82" s="2225"/>
      <c r="G82" s="1936">
        <v>1000</v>
      </c>
      <c r="H82" s="2225"/>
      <c r="I82" s="1936">
        <v>200</v>
      </c>
      <c r="J82" s="2225"/>
      <c r="K82" s="1936">
        <f t="shared" si="1"/>
        <v>4200</v>
      </c>
    </row>
    <row r="83" spans="1:11">
      <c r="A83" s="1943"/>
      <c r="B83" s="1628" t="s">
        <v>2124</v>
      </c>
      <c r="C83" s="1931" t="s">
        <v>272</v>
      </c>
      <c r="D83" s="2244"/>
      <c r="E83" s="2221">
        <v>2700</v>
      </c>
      <c r="F83" s="2225"/>
      <c r="G83" s="1937">
        <v>0</v>
      </c>
      <c r="H83" s="2225"/>
      <c r="I83" s="1936">
        <v>5100</v>
      </c>
      <c r="J83" s="2225"/>
      <c r="K83" s="1936">
        <f t="shared" si="1"/>
        <v>7800</v>
      </c>
    </row>
    <row r="84" spans="1:11">
      <c r="A84" s="1943"/>
      <c r="B84" s="1628" t="s">
        <v>2125</v>
      </c>
      <c r="C84" s="1931" t="s">
        <v>272</v>
      </c>
      <c r="D84" s="1931"/>
      <c r="E84" s="1936">
        <v>4450</v>
      </c>
      <c r="F84" s="1936"/>
      <c r="G84" s="1937">
        <v>0</v>
      </c>
      <c r="H84" s="1936"/>
      <c r="I84" s="2221">
        <v>0</v>
      </c>
      <c r="J84" s="1936"/>
      <c r="K84" s="1936">
        <f t="shared" si="1"/>
        <v>4450</v>
      </c>
    </row>
    <row r="85" spans="1:11">
      <c r="A85" s="1943"/>
      <c r="B85" s="1628" t="s">
        <v>2126</v>
      </c>
      <c r="C85" s="1931" t="s">
        <v>272</v>
      </c>
      <c r="D85" s="2228"/>
      <c r="E85" s="1937">
        <v>4500</v>
      </c>
      <c r="F85" s="2221"/>
      <c r="G85" s="1936">
        <v>500</v>
      </c>
      <c r="H85" s="2221"/>
      <c r="I85" s="1936">
        <v>500</v>
      </c>
      <c r="J85" s="2221"/>
      <c r="K85" s="1936">
        <f t="shared" si="1"/>
        <v>5500</v>
      </c>
    </row>
    <row r="86" spans="1:11">
      <c r="A86" s="1943"/>
      <c r="B86" s="1628" t="s">
        <v>2127</v>
      </c>
      <c r="C86" s="1931" t="s">
        <v>272</v>
      </c>
      <c r="D86" s="1931"/>
      <c r="E86" s="1937">
        <v>1000</v>
      </c>
      <c r="F86" s="1936"/>
      <c r="G86" s="1936">
        <v>2000</v>
      </c>
      <c r="H86" s="1936"/>
      <c r="I86" s="1936">
        <v>300</v>
      </c>
      <c r="J86" s="1936"/>
      <c r="K86" s="1936">
        <f t="shared" si="1"/>
        <v>3300</v>
      </c>
    </row>
    <row r="87" spans="1:11">
      <c r="A87" s="1943"/>
      <c r="B87" s="1628" t="s">
        <v>2128</v>
      </c>
      <c r="C87" s="1931" t="s">
        <v>272</v>
      </c>
      <c r="D87" s="1931"/>
      <c r="E87" s="1937">
        <v>2500</v>
      </c>
      <c r="F87" s="1936"/>
      <c r="G87" s="1936">
        <v>200</v>
      </c>
      <c r="H87" s="1936"/>
      <c r="I87" s="1936">
        <v>250</v>
      </c>
      <c r="J87" s="1936"/>
      <c r="K87" s="1936">
        <f t="shared" si="1"/>
        <v>2950</v>
      </c>
    </row>
    <row r="88" spans="1:11">
      <c r="A88" s="1943"/>
      <c r="B88" s="1628" t="s">
        <v>2326</v>
      </c>
      <c r="C88" s="1931" t="s">
        <v>272</v>
      </c>
      <c r="D88" s="1931"/>
      <c r="E88" s="2221">
        <v>2000</v>
      </c>
      <c r="F88" s="1936"/>
      <c r="G88" s="2221">
        <v>0</v>
      </c>
      <c r="H88" s="1936"/>
      <c r="I88" s="2221">
        <v>0</v>
      </c>
      <c r="J88" s="1936"/>
      <c r="K88" s="1936">
        <f t="shared" si="1"/>
        <v>2000</v>
      </c>
    </row>
    <row r="89" spans="1:11">
      <c r="A89" s="1943"/>
      <c r="B89" s="1628" t="s">
        <v>2129</v>
      </c>
      <c r="C89" s="1931" t="s">
        <v>272</v>
      </c>
      <c r="D89" s="1931"/>
      <c r="E89" s="1937">
        <v>5000</v>
      </c>
      <c r="F89" s="1936"/>
      <c r="G89" s="1936">
        <v>750</v>
      </c>
      <c r="H89" s="1936"/>
      <c r="I89" s="2221">
        <v>0</v>
      </c>
      <c r="J89" s="1936"/>
      <c r="K89" s="1936">
        <f t="shared" si="1"/>
        <v>5750</v>
      </c>
    </row>
    <row r="90" spans="1:11">
      <c r="A90" s="1943"/>
      <c r="B90" s="1628" t="s">
        <v>2130</v>
      </c>
      <c r="C90" s="1931" t="s">
        <v>272</v>
      </c>
      <c r="D90" s="1931"/>
      <c r="E90" s="1937">
        <v>2500</v>
      </c>
      <c r="F90" s="1936"/>
      <c r="G90" s="1936">
        <v>2000</v>
      </c>
      <c r="H90" s="1936"/>
      <c r="I90" s="1936">
        <v>250</v>
      </c>
      <c r="J90" s="1936"/>
      <c r="K90" s="1936">
        <f t="shared" si="1"/>
        <v>4750</v>
      </c>
    </row>
    <row r="91" spans="1:11">
      <c r="A91" s="2223"/>
      <c r="B91" s="1628" t="s">
        <v>2131</v>
      </c>
      <c r="C91" s="1931" t="s">
        <v>272</v>
      </c>
      <c r="D91" s="1931"/>
      <c r="E91" s="1936">
        <v>10000</v>
      </c>
      <c r="F91" s="1936"/>
      <c r="G91" s="1937">
        <v>15000</v>
      </c>
      <c r="H91" s="1936"/>
      <c r="I91" s="1936">
        <v>2500</v>
      </c>
      <c r="J91" s="1936"/>
      <c r="K91" s="1936">
        <f t="shared" si="1"/>
        <v>27500</v>
      </c>
    </row>
    <row r="92" spans="1:11">
      <c r="A92" s="1943"/>
      <c r="B92" s="1628" t="s">
        <v>2132</v>
      </c>
      <c r="C92" s="1931" t="s">
        <v>272</v>
      </c>
      <c r="D92" s="2226"/>
      <c r="E92" s="2221">
        <v>2500</v>
      </c>
      <c r="F92" s="1627"/>
      <c r="G92" s="1936">
        <v>1000</v>
      </c>
      <c r="H92" s="1627"/>
      <c r="I92" s="1936">
        <v>1500</v>
      </c>
      <c r="J92" s="1627"/>
      <c r="K92" s="1936">
        <f t="shared" si="1"/>
        <v>5000</v>
      </c>
    </row>
    <row r="93" spans="1:11">
      <c r="A93" s="1943"/>
      <c r="B93" s="1628" t="s">
        <v>2133</v>
      </c>
      <c r="C93" s="1931" t="s">
        <v>272</v>
      </c>
      <c r="D93" s="2228"/>
      <c r="E93" s="2221">
        <v>1000</v>
      </c>
      <c r="F93" s="2221"/>
      <c r="G93" s="2221">
        <v>0</v>
      </c>
      <c r="H93" s="2221"/>
      <c r="I93" s="1936">
        <v>50</v>
      </c>
      <c r="J93" s="2221"/>
      <c r="K93" s="1936">
        <f t="shared" si="1"/>
        <v>1050</v>
      </c>
    </row>
    <row r="94" spans="1:11">
      <c r="A94" s="1943"/>
      <c r="B94" s="1628" t="s">
        <v>2134</v>
      </c>
      <c r="C94" s="1931" t="s">
        <v>272</v>
      </c>
      <c r="D94" s="2228"/>
      <c r="E94" s="2221">
        <v>2000</v>
      </c>
      <c r="F94" s="1936"/>
      <c r="G94" s="2222">
        <v>1000</v>
      </c>
      <c r="H94" s="1936"/>
      <c r="I94" s="1936">
        <v>5000</v>
      </c>
      <c r="J94" s="1936"/>
      <c r="K94" s="1936">
        <f t="shared" si="1"/>
        <v>8000</v>
      </c>
    </row>
    <row r="95" spans="1:11">
      <c r="A95" s="1943"/>
      <c r="B95" s="1628" t="s">
        <v>2135</v>
      </c>
      <c r="C95" s="1931" t="s">
        <v>272</v>
      </c>
      <c r="D95" s="1931"/>
      <c r="E95" s="2221">
        <v>1000</v>
      </c>
      <c r="F95" s="1936"/>
      <c r="G95" s="1936">
        <v>1000</v>
      </c>
      <c r="H95" s="1936"/>
      <c r="I95" s="2221">
        <v>0</v>
      </c>
      <c r="J95" s="1936"/>
      <c r="K95" s="1936">
        <f t="shared" si="1"/>
        <v>2000</v>
      </c>
    </row>
    <row r="96" spans="1:11">
      <c r="A96" s="1930"/>
      <c r="B96" s="1628" t="s">
        <v>2136</v>
      </c>
      <c r="C96" s="1931" t="s">
        <v>272</v>
      </c>
      <c r="D96" s="1628"/>
      <c r="E96" s="2221">
        <v>1600</v>
      </c>
      <c r="F96" s="1936"/>
      <c r="G96" s="2221">
        <v>0</v>
      </c>
      <c r="H96" s="1936"/>
      <c r="I96" s="1936">
        <v>7000</v>
      </c>
      <c r="J96" s="1936"/>
      <c r="K96" s="1558">
        <f t="shared" si="1"/>
        <v>8600</v>
      </c>
    </row>
    <row r="97" spans="1:11">
      <c r="A97" s="1943"/>
      <c r="B97" s="1628" t="s">
        <v>2137</v>
      </c>
      <c r="C97" s="2223" t="s">
        <v>272</v>
      </c>
      <c r="D97" s="2226"/>
      <c r="E97" s="1558">
        <v>1200</v>
      </c>
      <c r="F97" s="1558"/>
      <c r="G97" s="1627">
        <v>0</v>
      </c>
      <c r="H97" s="1558"/>
      <c r="I97" s="1558">
        <v>100</v>
      </c>
      <c r="J97" s="1936"/>
      <c r="K97" s="1558">
        <f t="shared" si="1"/>
        <v>1300</v>
      </c>
    </row>
    <row r="98" spans="1:11">
      <c r="A98" s="2245"/>
      <c r="B98" s="1628" t="s">
        <v>2138</v>
      </c>
      <c r="C98" s="2246" t="s">
        <v>272</v>
      </c>
      <c r="D98" s="2005"/>
      <c r="E98" s="1558">
        <v>7000</v>
      </c>
      <c r="F98" s="1558"/>
      <c r="G98" s="1558">
        <v>750</v>
      </c>
      <c r="H98" s="1558"/>
      <c r="I98" s="1558">
        <v>4000</v>
      </c>
      <c r="J98" s="1936"/>
      <c r="K98" s="1936">
        <f t="shared" si="1"/>
        <v>11750</v>
      </c>
    </row>
    <row r="99" spans="1:11">
      <c r="A99" s="735" t="s">
        <v>0</v>
      </c>
      <c r="B99" s="2226"/>
      <c r="C99" s="2226"/>
      <c r="D99" s="2226"/>
      <c r="E99" s="2226"/>
      <c r="F99" s="2226"/>
      <c r="G99" s="2226"/>
      <c r="H99" s="2226"/>
      <c r="I99" s="2226"/>
      <c r="J99" s="2226"/>
      <c r="K99" s="1458" t="s">
        <v>1086</v>
      </c>
    </row>
    <row r="100" spans="1:11">
      <c r="A100" s="2300" t="s">
        <v>1102</v>
      </c>
      <c r="B100" s="2247"/>
      <c r="C100" s="766"/>
      <c r="D100" s="766"/>
      <c r="E100" s="766"/>
      <c r="F100" s="766"/>
      <c r="G100" s="766"/>
      <c r="H100" s="766"/>
      <c r="I100" s="766"/>
      <c r="J100" s="2226"/>
      <c r="K100" s="1458" t="s">
        <v>130</v>
      </c>
    </row>
    <row r="101" spans="1:11">
      <c r="A101" s="2248" t="s">
        <v>2540</v>
      </c>
      <c r="B101" s="2247"/>
      <c r="C101" s="1721"/>
      <c r="D101" s="1721"/>
      <c r="E101" s="2248"/>
      <c r="F101" s="1721"/>
      <c r="G101" s="2248"/>
      <c r="H101" s="1721"/>
      <c r="I101" s="2248"/>
      <c r="J101" s="2249"/>
      <c r="K101" s="2247"/>
    </row>
    <row r="102" spans="1:11">
      <c r="A102" s="2233"/>
      <c r="B102" s="2233"/>
      <c r="C102" s="733"/>
      <c r="D102" s="733"/>
      <c r="E102" s="734"/>
      <c r="F102" s="733"/>
      <c r="G102" s="734"/>
      <c r="H102" s="733"/>
      <c r="I102" s="2234"/>
      <c r="J102" s="2234"/>
      <c r="K102" s="734"/>
    </row>
    <row r="103" spans="1:11">
      <c r="A103" s="2250"/>
      <c r="B103" s="738"/>
      <c r="C103" s="2237"/>
      <c r="D103" s="733"/>
      <c r="E103" s="2251" t="s">
        <v>1104</v>
      </c>
      <c r="F103" s="595"/>
      <c r="G103" s="2251"/>
      <c r="H103" s="595"/>
      <c r="I103" s="2251"/>
      <c r="J103" s="595"/>
      <c r="K103" s="2239" t="s">
        <v>271</v>
      </c>
    </row>
    <row r="104" spans="1:11">
      <c r="A104" s="2252" t="s">
        <v>1105</v>
      </c>
      <c r="B104" s="2253"/>
      <c r="C104" s="2237"/>
      <c r="D104" s="733"/>
      <c r="E104" s="2254" t="s">
        <v>1106</v>
      </c>
      <c r="F104" s="2255"/>
      <c r="G104" s="2256" t="s">
        <v>1107</v>
      </c>
      <c r="H104" s="2255"/>
      <c r="I104" s="2257" t="s">
        <v>1108</v>
      </c>
      <c r="J104" s="2258"/>
      <c r="K104" s="2254" t="s">
        <v>508</v>
      </c>
    </row>
    <row r="105" spans="1:11">
      <c r="A105" s="2259"/>
      <c r="B105" s="2236"/>
      <c r="C105" s="2237"/>
      <c r="D105" s="2237"/>
      <c r="E105" s="2238"/>
      <c r="F105" s="2239"/>
      <c r="G105" s="2239"/>
      <c r="H105" s="2239"/>
      <c r="I105" s="2241"/>
      <c r="J105" s="2241"/>
      <c r="K105" s="2239"/>
    </row>
    <row r="106" spans="1:11">
      <c r="A106" s="1943"/>
      <c r="B106" s="1628" t="s">
        <v>2139</v>
      </c>
      <c r="C106" s="1931" t="s">
        <v>272</v>
      </c>
      <c r="D106" s="2226"/>
      <c r="E106" s="1937">
        <v>1500</v>
      </c>
      <c r="F106" s="1558"/>
      <c r="G106" s="1936">
        <v>200</v>
      </c>
      <c r="H106" s="1558"/>
      <c r="I106" s="1936">
        <v>200</v>
      </c>
      <c r="J106" s="1558"/>
      <c r="K106" s="1936">
        <f t="shared" ref="K106:K117" si="2">ROUND(SUM(E106:I106),0)</f>
        <v>1900</v>
      </c>
    </row>
    <row r="107" spans="1:11">
      <c r="A107" s="1943"/>
      <c r="B107" s="1628" t="s">
        <v>2140</v>
      </c>
      <c r="C107" s="1931" t="s">
        <v>272</v>
      </c>
      <c r="D107" s="2226"/>
      <c r="E107" s="2222">
        <v>2000</v>
      </c>
      <c r="F107" s="1558"/>
      <c r="G107" s="1937">
        <v>300</v>
      </c>
      <c r="H107" s="1558"/>
      <c r="I107" s="1936">
        <v>250</v>
      </c>
      <c r="J107" s="1558"/>
      <c r="K107" s="1936">
        <f t="shared" si="2"/>
        <v>2550</v>
      </c>
    </row>
    <row r="108" spans="1:11">
      <c r="A108" s="1943"/>
      <c r="B108" s="1628" t="s">
        <v>2141</v>
      </c>
      <c r="C108" s="1931" t="s">
        <v>272</v>
      </c>
      <c r="D108" s="1931"/>
      <c r="E108" s="2221">
        <v>5000</v>
      </c>
      <c r="F108" s="1936"/>
      <c r="G108" s="2222">
        <v>700</v>
      </c>
      <c r="H108" s="1936"/>
      <c r="I108" s="2222">
        <v>300</v>
      </c>
      <c r="J108" s="1936"/>
      <c r="K108" s="1936">
        <f t="shared" si="2"/>
        <v>6000</v>
      </c>
    </row>
    <row r="109" spans="1:11">
      <c r="A109" s="1943"/>
      <c r="B109" s="1628" t="s">
        <v>2142</v>
      </c>
      <c r="C109" s="1931" t="s">
        <v>272</v>
      </c>
      <c r="D109" s="2226"/>
      <c r="E109" s="1937">
        <v>1000</v>
      </c>
      <c r="F109" s="1558"/>
      <c r="G109" s="2221">
        <v>0</v>
      </c>
      <c r="H109" s="1558"/>
      <c r="I109" s="1936">
        <v>3500</v>
      </c>
      <c r="J109" s="1558"/>
      <c r="K109" s="1936">
        <f t="shared" si="2"/>
        <v>4500</v>
      </c>
    </row>
    <row r="110" spans="1:11">
      <c r="A110" s="1943"/>
      <c r="B110" s="1628" t="s">
        <v>2143</v>
      </c>
      <c r="C110" s="1931" t="s">
        <v>272</v>
      </c>
      <c r="D110" s="1931"/>
      <c r="E110" s="2222">
        <v>1600</v>
      </c>
      <c r="F110" s="1936"/>
      <c r="G110" s="2221">
        <v>2700</v>
      </c>
      <c r="H110" s="1936"/>
      <c r="I110" s="2221">
        <v>500</v>
      </c>
      <c r="J110" s="1936"/>
      <c r="K110" s="1936">
        <f t="shared" si="2"/>
        <v>4800</v>
      </c>
    </row>
    <row r="111" spans="1:11">
      <c r="A111" s="1943"/>
      <c r="B111" s="1628" t="s">
        <v>2144</v>
      </c>
      <c r="C111" s="1931" t="s">
        <v>272</v>
      </c>
      <c r="D111" s="1628"/>
      <c r="E111" s="2222">
        <v>2000</v>
      </c>
      <c r="F111" s="2221"/>
      <c r="G111" s="1936">
        <v>500</v>
      </c>
      <c r="H111" s="2221"/>
      <c r="I111" s="1936">
        <v>300</v>
      </c>
      <c r="J111" s="2221"/>
      <c r="K111" s="1936">
        <f t="shared" si="2"/>
        <v>2800</v>
      </c>
    </row>
    <row r="112" spans="1:11">
      <c r="A112" s="2259"/>
      <c r="B112" s="1628" t="s">
        <v>2145</v>
      </c>
      <c r="C112" s="1931" t="s">
        <v>272</v>
      </c>
      <c r="D112" s="2228"/>
      <c r="E112" s="2222">
        <v>2000</v>
      </c>
      <c r="F112" s="2221"/>
      <c r="G112" s="1937">
        <v>600</v>
      </c>
      <c r="H112" s="2221"/>
      <c r="I112" s="2222">
        <v>200</v>
      </c>
      <c r="J112" s="2221"/>
      <c r="K112" s="1936">
        <f t="shared" si="2"/>
        <v>2800</v>
      </c>
    </row>
    <row r="113" spans="1:11">
      <c r="A113" s="1943"/>
      <c r="B113" s="1628" t="s">
        <v>2146</v>
      </c>
      <c r="C113" s="1931" t="s">
        <v>272</v>
      </c>
      <c r="D113" s="2228"/>
      <c r="E113" s="2222">
        <v>1000</v>
      </c>
      <c r="F113" s="2221"/>
      <c r="G113" s="1936">
        <v>1500</v>
      </c>
      <c r="H113" s="2221"/>
      <c r="I113" s="2222">
        <v>500</v>
      </c>
      <c r="J113" s="2221"/>
      <c r="K113" s="1936">
        <f t="shared" si="2"/>
        <v>3000</v>
      </c>
    </row>
    <row r="114" spans="1:11">
      <c r="A114" s="1943"/>
      <c r="B114" s="1628" t="s">
        <v>2147</v>
      </c>
      <c r="C114" s="1931" t="s">
        <v>272</v>
      </c>
      <c r="D114" s="1931"/>
      <c r="E114" s="1937">
        <v>2500</v>
      </c>
      <c r="F114" s="1936"/>
      <c r="G114" s="1936">
        <v>1000</v>
      </c>
      <c r="H114" s="1936"/>
      <c r="I114" s="1936">
        <v>250</v>
      </c>
      <c r="J114" s="1936"/>
      <c r="K114" s="1936">
        <f t="shared" si="2"/>
        <v>3750</v>
      </c>
    </row>
    <row r="115" spans="1:11">
      <c r="A115" s="2230"/>
      <c r="B115" s="1628" t="s">
        <v>2148</v>
      </c>
      <c r="C115" s="1931" t="s">
        <v>272</v>
      </c>
      <c r="D115" s="1931"/>
      <c r="E115" s="1936">
        <v>1500</v>
      </c>
      <c r="F115" s="1936"/>
      <c r="G115" s="1937">
        <v>1000</v>
      </c>
      <c r="H115" s="1936"/>
      <c r="I115" s="1936">
        <v>300</v>
      </c>
      <c r="J115" s="1936"/>
      <c r="K115" s="1936">
        <f t="shared" si="2"/>
        <v>2800</v>
      </c>
    </row>
    <row r="116" spans="1:11">
      <c r="A116" s="1943"/>
      <c r="B116" s="1628" t="s">
        <v>2149</v>
      </c>
      <c r="C116" s="1931" t="s">
        <v>272</v>
      </c>
      <c r="D116" s="1931"/>
      <c r="E116" s="1937">
        <v>0</v>
      </c>
      <c r="F116" s="1558"/>
      <c r="G116" s="2221">
        <v>1500</v>
      </c>
      <c r="H116" s="1558"/>
      <c r="I116" s="1936">
        <v>100</v>
      </c>
      <c r="J116" s="1558"/>
      <c r="K116" s="1936">
        <f t="shared" si="2"/>
        <v>1600</v>
      </c>
    </row>
    <row r="117" spans="1:11">
      <c r="A117" s="1943"/>
      <c r="B117" s="1628" t="s">
        <v>2150</v>
      </c>
      <c r="C117" s="1931" t="s">
        <v>272</v>
      </c>
      <c r="D117" s="2226"/>
      <c r="E117" s="2222">
        <v>4300</v>
      </c>
      <c r="F117" s="1558"/>
      <c r="G117" s="1937">
        <v>4300</v>
      </c>
      <c r="H117" s="1558"/>
      <c r="I117" s="1936">
        <v>1000</v>
      </c>
      <c r="J117" s="1558"/>
      <c r="K117" s="1936">
        <f t="shared" si="2"/>
        <v>9600</v>
      </c>
    </row>
    <row r="118" spans="1:11">
      <c r="A118" s="1943"/>
      <c r="B118" s="1628"/>
      <c r="C118" s="1931" t="s">
        <v>272</v>
      </c>
      <c r="D118" s="2226"/>
      <c r="E118" s="2222"/>
      <c r="F118" s="1936"/>
      <c r="G118" s="2221"/>
      <c r="H118" s="1936"/>
      <c r="I118" s="1936"/>
      <c r="J118" s="1936"/>
      <c r="K118" s="1936"/>
    </row>
    <row r="119" spans="1:11">
      <c r="A119" s="2223" t="s">
        <v>2151</v>
      </c>
      <c r="B119" s="1628"/>
      <c r="C119" s="1931" t="s">
        <v>272</v>
      </c>
      <c r="D119" s="1931"/>
      <c r="E119" s="2222">
        <v>3000</v>
      </c>
      <c r="F119" s="1936"/>
      <c r="G119" s="2221">
        <v>0</v>
      </c>
      <c r="H119" s="1936"/>
      <c r="I119" s="1937">
        <v>0</v>
      </c>
      <c r="J119" s="1936"/>
      <c r="K119" s="1936">
        <f>ROUND(SUM(E119:I119),0)</f>
        <v>3000</v>
      </c>
    </row>
    <row r="120" spans="1:11">
      <c r="A120" s="2223"/>
      <c r="B120" s="1628"/>
      <c r="C120" s="1931" t="s">
        <v>272</v>
      </c>
      <c r="D120" s="1931"/>
      <c r="E120" s="2222"/>
      <c r="F120" s="1936"/>
      <c r="G120" s="1937"/>
      <c r="H120" s="1936"/>
      <c r="I120" s="2221"/>
      <c r="J120" s="1936"/>
      <c r="K120" s="1936"/>
    </row>
    <row r="121" spans="1:11">
      <c r="A121" s="2223" t="s">
        <v>2541</v>
      </c>
      <c r="B121" s="1628"/>
      <c r="C121" s="1931" t="s">
        <v>272</v>
      </c>
      <c r="D121" s="1931"/>
      <c r="E121" s="1936"/>
      <c r="F121" s="1936"/>
      <c r="G121" s="1937"/>
      <c r="H121" s="1936"/>
      <c r="I121" s="1936"/>
      <c r="J121" s="1936"/>
      <c r="K121" s="1936"/>
    </row>
    <row r="122" spans="1:11">
      <c r="A122" s="1943"/>
      <c r="B122" s="1628" t="s">
        <v>2152</v>
      </c>
      <c r="C122" s="1931" t="s">
        <v>272</v>
      </c>
      <c r="D122" s="2244"/>
      <c r="E122" s="1936">
        <v>4000</v>
      </c>
      <c r="F122" s="2225"/>
      <c r="G122" s="2221">
        <v>0</v>
      </c>
      <c r="H122" s="2225"/>
      <c r="I122" s="2221">
        <v>0</v>
      </c>
      <c r="J122" s="2225"/>
      <c r="K122" s="1936">
        <f>ROUND(SUM(E122:I122),0)</f>
        <v>4000</v>
      </c>
    </row>
    <row r="123" spans="1:11">
      <c r="A123" s="1943"/>
      <c r="B123" s="1628" t="s">
        <v>2542</v>
      </c>
      <c r="C123" s="1931" t="s">
        <v>272</v>
      </c>
      <c r="D123" s="1931"/>
      <c r="E123" s="2222">
        <v>3000</v>
      </c>
      <c r="F123" s="1936"/>
      <c r="G123" s="1936">
        <v>0</v>
      </c>
      <c r="H123" s="1936"/>
      <c r="I123" s="1936">
        <v>297000</v>
      </c>
      <c r="J123" s="1936"/>
      <c r="K123" s="1936">
        <f>ROUND(SUM(E123:I123),0)</f>
        <v>300000</v>
      </c>
    </row>
    <row r="124" spans="1:11">
      <c r="A124" s="1943"/>
      <c r="B124" s="1628" t="s">
        <v>2153</v>
      </c>
      <c r="C124" s="1931" t="s">
        <v>272</v>
      </c>
      <c r="D124" s="1931"/>
      <c r="E124" s="1936">
        <v>2000</v>
      </c>
      <c r="F124" s="1936"/>
      <c r="G124" s="1937">
        <v>0</v>
      </c>
      <c r="H124" s="1936"/>
      <c r="I124" s="2221">
        <v>0</v>
      </c>
      <c r="J124" s="1936"/>
      <c r="K124" s="1936">
        <f>ROUND(SUM(E124:I124),0)</f>
        <v>2000</v>
      </c>
    </row>
    <row r="125" spans="1:11">
      <c r="A125" s="1943"/>
      <c r="B125" s="1628"/>
      <c r="C125" s="1931" t="s">
        <v>272</v>
      </c>
      <c r="D125" s="1931"/>
      <c r="E125" s="2222"/>
      <c r="F125" s="1936"/>
      <c r="G125" s="2221"/>
      <c r="H125" s="1936"/>
      <c r="I125" s="1936"/>
      <c r="J125" s="1936"/>
      <c r="K125" s="1936"/>
    </row>
    <row r="126" spans="1:11">
      <c r="A126" s="2223" t="s">
        <v>2543</v>
      </c>
      <c r="B126" s="1628"/>
      <c r="C126" s="1931" t="s">
        <v>272</v>
      </c>
      <c r="D126" s="2228"/>
      <c r="E126" s="1937">
        <v>0</v>
      </c>
      <c r="F126" s="2221"/>
      <c r="G126" s="1937">
        <v>0</v>
      </c>
      <c r="H126" s="2221"/>
      <c r="I126" s="2221">
        <v>5000</v>
      </c>
      <c r="J126" s="2221"/>
      <c r="K126" s="1936">
        <f>ROUND(SUM(E126:I126),0)</f>
        <v>5000</v>
      </c>
    </row>
    <row r="127" spans="1:11">
      <c r="A127" s="1943"/>
      <c r="B127" s="1628"/>
      <c r="C127" s="1931"/>
      <c r="D127" s="1931"/>
      <c r="E127" s="1936"/>
      <c r="F127" s="1936"/>
      <c r="G127" s="1937"/>
      <c r="H127" s="1936"/>
      <c r="I127" s="2222"/>
      <c r="J127" s="1936"/>
      <c r="K127" s="1936"/>
    </row>
    <row r="128" spans="1:11">
      <c r="A128" s="2223" t="s">
        <v>2544</v>
      </c>
      <c r="B128" s="1628"/>
      <c r="C128" s="1931" t="s">
        <v>272</v>
      </c>
      <c r="D128" s="1931"/>
      <c r="E128" s="2221">
        <v>2000</v>
      </c>
      <c r="F128" s="1558"/>
      <c r="G128" s="2221">
        <v>0</v>
      </c>
      <c r="H128" s="1558"/>
      <c r="I128" s="2221">
        <v>0</v>
      </c>
      <c r="J128" s="1558"/>
      <c r="K128" s="1936">
        <f>ROUND(SUM(E128:I128),0)</f>
        <v>2000</v>
      </c>
    </row>
    <row r="129" spans="1:11">
      <c r="A129" s="2247"/>
      <c r="B129" s="1628"/>
      <c r="C129" s="1931"/>
      <c r="D129" s="2226"/>
      <c r="E129" s="2221"/>
      <c r="F129" s="1558"/>
      <c r="G129" s="1937"/>
      <c r="H129" s="1558"/>
      <c r="I129" s="2221"/>
      <c r="J129" s="1558"/>
      <c r="K129" s="1936"/>
    </row>
    <row r="130" spans="1:11">
      <c r="A130" s="2223" t="s">
        <v>2154</v>
      </c>
      <c r="B130" s="1628"/>
      <c r="C130" s="1931" t="s">
        <v>272</v>
      </c>
      <c r="D130" s="1932"/>
      <c r="E130" s="1936">
        <v>30000</v>
      </c>
      <c r="F130" s="2219"/>
      <c r="G130" s="2221">
        <v>0</v>
      </c>
      <c r="H130" s="2219"/>
      <c r="I130" s="1936">
        <v>37000</v>
      </c>
      <c r="J130" s="2219"/>
      <c r="K130" s="1936">
        <f>ROUND(SUM(E130:I130),0)</f>
        <v>67000</v>
      </c>
    </row>
    <row r="131" spans="1:11">
      <c r="A131" s="2223"/>
      <c r="B131" s="1628"/>
      <c r="C131" s="1931" t="s">
        <v>272</v>
      </c>
      <c r="D131" s="1931"/>
      <c r="E131" s="1937"/>
      <c r="F131" s="1936"/>
      <c r="G131" s="2221"/>
      <c r="H131" s="1936"/>
      <c r="I131" s="2221"/>
      <c r="J131" s="1936"/>
      <c r="K131" s="1936"/>
    </row>
    <row r="132" spans="1:11">
      <c r="A132" s="2223" t="s">
        <v>2155</v>
      </c>
      <c r="B132" s="1628"/>
      <c r="C132" s="1931" t="s">
        <v>272</v>
      </c>
      <c r="D132" s="1931"/>
      <c r="E132" s="2221">
        <v>750</v>
      </c>
      <c r="F132" s="1936"/>
      <c r="G132" s="2222">
        <v>0</v>
      </c>
      <c r="H132" s="1936"/>
      <c r="I132" s="2221">
        <v>0</v>
      </c>
      <c r="J132" s="1936"/>
      <c r="K132" s="1936">
        <f>ROUND(SUM(E132:I132),0)</f>
        <v>750</v>
      </c>
    </row>
    <row r="133" spans="1:11">
      <c r="A133" s="2223"/>
      <c r="B133" s="1628"/>
      <c r="C133" s="1931" t="s">
        <v>272</v>
      </c>
      <c r="D133" s="1931"/>
      <c r="E133" s="1937"/>
      <c r="F133" s="1936"/>
      <c r="G133" s="2222"/>
      <c r="H133" s="1936"/>
      <c r="I133" s="1627"/>
      <c r="J133" s="1936"/>
      <c r="K133" s="1936"/>
    </row>
    <row r="134" spans="1:11">
      <c r="A134" s="2223" t="s">
        <v>2156</v>
      </c>
      <c r="B134" s="1628"/>
      <c r="C134" s="1931" t="s">
        <v>272</v>
      </c>
      <c r="D134" s="1931"/>
      <c r="E134" s="1936">
        <v>6000</v>
      </c>
      <c r="F134" s="1936"/>
      <c r="G134" s="2222">
        <v>0</v>
      </c>
      <c r="H134" s="1936"/>
      <c r="I134" s="1936">
        <v>10000</v>
      </c>
      <c r="J134" s="1936"/>
      <c r="K134" s="1936">
        <f>ROUND(SUM(E134:I134),0)</f>
        <v>16000</v>
      </c>
    </row>
    <row r="135" spans="1:11">
      <c r="A135" s="2223"/>
      <c r="B135" s="1628"/>
      <c r="C135" s="1931"/>
      <c r="D135" s="1931"/>
      <c r="E135" s="2221"/>
      <c r="F135" s="1936"/>
      <c r="G135" s="2222"/>
      <c r="H135" s="1936"/>
      <c r="I135" s="2030"/>
      <c r="J135" s="1936"/>
      <c r="K135" s="1936"/>
    </row>
    <row r="136" spans="1:11">
      <c r="A136" s="1628" t="s">
        <v>1117</v>
      </c>
      <c r="B136" s="1628"/>
      <c r="C136" s="1931" t="s">
        <v>272</v>
      </c>
      <c r="D136" s="1931"/>
      <c r="E136" s="1936"/>
      <c r="F136" s="1936"/>
      <c r="G136" s="2222"/>
      <c r="H136" s="1936"/>
      <c r="I136" s="2222"/>
      <c r="J136" s="1936"/>
      <c r="K136" s="1936"/>
    </row>
    <row r="137" spans="1:11">
      <c r="A137" s="2230"/>
      <c r="B137" s="1628" t="s">
        <v>2157</v>
      </c>
      <c r="C137" s="1931" t="s">
        <v>272</v>
      </c>
      <c r="D137" s="1931"/>
      <c r="E137" s="2221">
        <v>20000</v>
      </c>
      <c r="F137" s="1936"/>
      <c r="G137" s="1937">
        <v>0</v>
      </c>
      <c r="H137" s="1936"/>
      <c r="I137" s="2222">
        <v>6300000</v>
      </c>
      <c r="J137" s="1936"/>
      <c r="K137" s="1936">
        <f>ROUND(SUM(E137:I137),0)</f>
        <v>6320000</v>
      </c>
    </row>
    <row r="138" spans="1:11">
      <c r="A138" s="2230"/>
      <c r="B138" s="1628" t="s">
        <v>1118</v>
      </c>
      <c r="C138" s="1931" t="s">
        <v>272</v>
      </c>
      <c r="D138" s="1931"/>
      <c r="E138" s="2221">
        <v>0</v>
      </c>
      <c r="F138" s="1936"/>
      <c r="G138" s="1937">
        <v>0</v>
      </c>
      <c r="H138" s="1936"/>
      <c r="I138" s="1936">
        <v>6000000</v>
      </c>
      <c r="J138" s="1936"/>
      <c r="K138" s="1936">
        <f>ROUND(SUM(E138:I138),0)</f>
        <v>6000000</v>
      </c>
    </row>
    <row r="139" spans="1:11">
      <c r="A139" s="1943"/>
      <c r="B139" s="1628"/>
      <c r="C139" s="1931"/>
      <c r="D139" s="2226"/>
      <c r="E139" s="2221"/>
      <c r="F139" s="1558"/>
      <c r="G139" s="1937"/>
      <c r="H139" s="1558"/>
      <c r="I139" s="2222"/>
      <c r="J139" s="1558"/>
      <c r="K139" s="1936"/>
    </row>
    <row r="140" spans="1:11">
      <c r="A140" s="2223" t="s">
        <v>1119</v>
      </c>
      <c r="B140" s="1628"/>
      <c r="C140" s="1931" t="s">
        <v>272</v>
      </c>
      <c r="D140" s="1931"/>
      <c r="E140" s="1936"/>
      <c r="F140" s="1936"/>
      <c r="G140" s="1936"/>
      <c r="H140" s="1936"/>
      <c r="I140" s="1936"/>
      <c r="J140" s="1936"/>
      <c r="K140" s="1936"/>
    </row>
    <row r="141" spans="1:11">
      <c r="A141" s="1943"/>
      <c r="B141" s="1628" t="s">
        <v>2158</v>
      </c>
      <c r="C141" s="1931" t="s">
        <v>272</v>
      </c>
      <c r="D141" s="2244"/>
      <c r="E141" s="1936">
        <v>14950</v>
      </c>
      <c r="F141" s="2225"/>
      <c r="G141" s="1937">
        <v>0</v>
      </c>
      <c r="H141" s="2225"/>
      <c r="I141" s="1937">
        <v>7000</v>
      </c>
      <c r="J141" s="2225"/>
      <c r="K141" s="1936">
        <f t="shared" ref="K141:K146" si="3">ROUND(SUM(E141:I141),0)</f>
        <v>21950</v>
      </c>
    </row>
    <row r="142" spans="1:11">
      <c r="A142" s="1943"/>
      <c r="B142" s="1628" t="s">
        <v>2159</v>
      </c>
      <c r="C142" s="1931" t="s">
        <v>272</v>
      </c>
      <c r="D142" s="1931"/>
      <c r="E142" s="1936">
        <v>20000</v>
      </c>
      <c r="F142" s="1936"/>
      <c r="G142" s="2222">
        <v>0</v>
      </c>
      <c r="H142" s="1936"/>
      <c r="I142" s="2221">
        <v>0</v>
      </c>
      <c r="J142" s="1936"/>
      <c r="K142" s="1936">
        <f t="shared" si="3"/>
        <v>20000</v>
      </c>
    </row>
    <row r="143" spans="1:11">
      <c r="A143" s="2230"/>
      <c r="B143" s="1628" t="s">
        <v>2161</v>
      </c>
      <c r="C143" s="1931" t="s">
        <v>272</v>
      </c>
      <c r="D143" s="1931"/>
      <c r="E143" s="1937">
        <v>15000</v>
      </c>
      <c r="F143" s="1936"/>
      <c r="G143" s="1937">
        <v>0</v>
      </c>
      <c r="H143" s="1936"/>
      <c r="I143" s="1937">
        <v>0</v>
      </c>
      <c r="J143" s="1936"/>
      <c r="K143" s="1936">
        <f t="shared" si="3"/>
        <v>15000</v>
      </c>
    </row>
    <row r="144" spans="1:11">
      <c r="A144" s="1930"/>
      <c r="B144" s="1628" t="s">
        <v>2162</v>
      </c>
      <c r="C144" s="1931" t="s">
        <v>272</v>
      </c>
      <c r="D144" s="1628"/>
      <c r="E144" s="2221">
        <v>13000</v>
      </c>
      <c r="F144" s="1936"/>
      <c r="G144" s="1936">
        <v>0</v>
      </c>
      <c r="H144" s="1936"/>
      <c r="I144" s="1936">
        <v>1200</v>
      </c>
      <c r="J144" s="1936"/>
      <c r="K144" s="1936">
        <f t="shared" si="3"/>
        <v>14200</v>
      </c>
    </row>
    <row r="145" spans="1:11">
      <c r="A145" s="1930"/>
      <c r="B145" s="1628" t="s">
        <v>2163</v>
      </c>
      <c r="C145" s="1931" t="s">
        <v>272</v>
      </c>
      <c r="D145" s="2230"/>
      <c r="E145" s="2221">
        <v>15000</v>
      </c>
      <c r="F145" s="1936"/>
      <c r="G145" s="1936">
        <v>0</v>
      </c>
      <c r="H145" s="1936"/>
      <c r="I145" s="1627">
        <v>0</v>
      </c>
      <c r="J145" s="1936"/>
      <c r="K145" s="1558">
        <f t="shared" si="3"/>
        <v>15000</v>
      </c>
    </row>
    <row r="146" spans="1:11">
      <c r="A146" s="1943"/>
      <c r="B146" s="1628" t="s">
        <v>2164</v>
      </c>
      <c r="C146" s="2223" t="s">
        <v>272</v>
      </c>
      <c r="D146" s="2226"/>
      <c r="E146" s="1627">
        <v>4000</v>
      </c>
      <c r="F146" s="1627"/>
      <c r="G146" s="1627">
        <v>0</v>
      </c>
      <c r="H146" s="1627"/>
      <c r="I146" s="1627">
        <v>1500</v>
      </c>
      <c r="J146" s="2221"/>
      <c r="K146" s="1558">
        <f t="shared" si="3"/>
        <v>5500</v>
      </c>
    </row>
    <row r="147" spans="1:11">
      <c r="A147" s="2231" t="s">
        <v>0</v>
      </c>
      <c r="B147" s="1628"/>
      <c r="C147" s="2005"/>
      <c r="D147" s="2005"/>
      <c r="E147" s="2005"/>
      <c r="F147" s="2005"/>
      <c r="G147" s="2005"/>
      <c r="H147" s="2005"/>
      <c r="I147" s="2005"/>
      <c r="J147" s="1628"/>
      <c r="K147" s="2232" t="s">
        <v>1086</v>
      </c>
    </row>
    <row r="148" spans="1:11">
      <c r="A148" s="1720" t="s">
        <v>1102</v>
      </c>
      <c r="B148" s="2226"/>
      <c r="C148" s="766"/>
      <c r="D148" s="766"/>
      <c r="E148" s="766"/>
      <c r="F148" s="766"/>
      <c r="G148" s="766"/>
      <c r="H148" s="766"/>
      <c r="I148" s="766"/>
      <c r="J148" s="2226"/>
      <c r="K148" s="1458" t="s">
        <v>130</v>
      </c>
    </row>
    <row r="149" spans="1:11">
      <c r="A149" s="2248" t="s">
        <v>2540</v>
      </c>
      <c r="B149" s="2247"/>
      <c r="C149" s="1721"/>
      <c r="D149" s="1721"/>
      <c r="E149" s="1721"/>
      <c r="F149" s="1721"/>
      <c r="G149" s="1721"/>
      <c r="H149" s="1721"/>
      <c r="I149" s="1721"/>
      <c r="J149" s="2226"/>
      <c r="K149" s="2226"/>
    </row>
    <row r="150" spans="1:11">
      <c r="A150" s="2233"/>
      <c r="B150" s="734"/>
      <c r="C150" s="733"/>
      <c r="D150" s="733"/>
      <c r="E150" s="734"/>
      <c r="F150" s="733"/>
      <c r="G150" s="734"/>
      <c r="H150" s="733"/>
      <c r="I150" s="2234"/>
      <c r="J150" s="2234"/>
      <c r="K150" s="734"/>
    </row>
    <row r="151" spans="1:11">
      <c r="A151" s="2260"/>
      <c r="B151" s="738"/>
      <c r="C151" s="2261"/>
      <c r="D151" s="2261"/>
      <c r="E151" s="2283" t="s">
        <v>1104</v>
      </c>
      <c r="F151" s="2261"/>
      <c r="G151" s="2261"/>
      <c r="H151" s="2261"/>
      <c r="I151" s="2261"/>
      <c r="J151" s="2261"/>
      <c r="K151" s="2283" t="s">
        <v>271</v>
      </c>
    </row>
    <row r="152" spans="1:11">
      <c r="A152" s="2262" t="s">
        <v>1105</v>
      </c>
      <c r="B152" s="2253"/>
      <c r="C152" s="2237"/>
      <c r="D152" s="733"/>
      <c r="E152" s="2263" t="s">
        <v>1106</v>
      </c>
      <c r="F152" s="595"/>
      <c r="G152" s="2256" t="s">
        <v>1107</v>
      </c>
      <c r="H152" s="595"/>
      <c r="I152" s="2264" t="s">
        <v>1108</v>
      </c>
      <c r="J152" s="2265"/>
      <c r="K152" s="2254" t="s">
        <v>508</v>
      </c>
    </row>
    <row r="153" spans="1:11">
      <c r="A153" s="2266"/>
      <c r="B153" s="1946"/>
      <c r="C153" s="2267"/>
      <c r="D153" s="1733"/>
      <c r="E153" s="2268"/>
      <c r="F153" s="2269"/>
      <c r="G153" s="2268"/>
      <c r="H153" s="2269"/>
      <c r="I153" s="2268"/>
      <c r="J153" s="2269"/>
      <c r="K153" s="2269"/>
    </row>
    <row r="154" spans="1:11">
      <c r="A154" s="1628" t="s">
        <v>2165</v>
      </c>
      <c r="B154" s="1628"/>
      <c r="C154" s="1931" t="s">
        <v>272</v>
      </c>
      <c r="D154" s="1931"/>
      <c r="E154" s="1937">
        <v>4500</v>
      </c>
      <c r="F154" s="1936"/>
      <c r="G154" s="2221">
        <v>0</v>
      </c>
      <c r="H154" s="1936"/>
      <c r="I154" s="1937">
        <v>0</v>
      </c>
      <c r="J154" s="1936"/>
      <c r="K154" s="1936">
        <f>ROUND(SUM(E154:I154),0)</f>
        <v>4500</v>
      </c>
    </row>
    <row r="155" spans="1:11">
      <c r="A155" s="1628"/>
      <c r="B155" s="1628"/>
      <c r="C155" s="1931" t="s">
        <v>272</v>
      </c>
      <c r="D155" s="1931"/>
      <c r="E155" s="1937"/>
      <c r="F155" s="1936"/>
      <c r="G155" s="2221"/>
      <c r="H155" s="1936"/>
      <c r="I155" s="1938"/>
      <c r="J155" s="1936"/>
      <c r="K155" s="1936"/>
    </row>
    <row r="156" spans="1:11">
      <c r="A156" s="1628" t="s">
        <v>2166</v>
      </c>
      <c r="B156" s="1628"/>
      <c r="C156" s="1931" t="s">
        <v>272</v>
      </c>
      <c r="D156" s="1628"/>
      <c r="E156" s="2221">
        <v>500</v>
      </c>
      <c r="F156" s="1936"/>
      <c r="G156" s="2221">
        <v>0</v>
      </c>
      <c r="H156" s="1936"/>
      <c r="I156" s="2221">
        <v>30000</v>
      </c>
      <c r="J156" s="1936"/>
      <c r="K156" s="1936">
        <f>ROUND(SUM(E156:I156),0)</f>
        <v>30500</v>
      </c>
    </row>
    <row r="157" spans="1:11">
      <c r="A157" s="1628"/>
      <c r="B157" s="1628"/>
      <c r="C157" s="1931" t="s">
        <v>272</v>
      </c>
      <c r="D157" s="1931"/>
      <c r="E157" s="1937"/>
      <c r="F157" s="1936"/>
      <c r="G157" s="2221"/>
      <c r="H157" s="1936"/>
      <c r="I157"/>
      <c r="J157" s="1936"/>
      <c r="K157" s="1936"/>
    </row>
    <row r="158" spans="1:11">
      <c r="A158" s="1628" t="s">
        <v>2545</v>
      </c>
      <c r="B158" s="1628"/>
      <c r="C158" s="1931" t="s">
        <v>272</v>
      </c>
      <c r="D158" s="1628"/>
      <c r="E158" s="2221">
        <v>520</v>
      </c>
      <c r="F158" s="1936"/>
      <c r="G158" s="1936">
        <v>980</v>
      </c>
      <c r="H158" s="1936"/>
      <c r="I158" s="2221">
        <v>0</v>
      </c>
      <c r="J158" s="1936"/>
      <c r="K158" s="1936">
        <f>ROUND(SUM(E158:I158),0)</f>
        <v>1500</v>
      </c>
    </row>
    <row r="159" spans="1:11">
      <c r="A159" s="1943"/>
      <c r="B159" s="1628"/>
      <c r="C159" s="1931" t="s">
        <v>272</v>
      </c>
      <c r="D159" s="1931"/>
      <c r="E159" s="2222"/>
      <c r="F159" s="1936"/>
      <c r="G159" s="2222"/>
      <c r="H159" s="1936"/>
      <c r="I159" s="1936"/>
      <c r="J159" s="1936"/>
      <c r="K159" s="1936"/>
    </row>
    <row r="160" spans="1:11">
      <c r="A160" s="2223" t="s">
        <v>2546</v>
      </c>
      <c r="B160" s="1628"/>
      <c r="C160" s="1931" t="s">
        <v>272</v>
      </c>
      <c r="D160" s="1931"/>
      <c r="E160" s="1937">
        <v>500</v>
      </c>
      <c r="F160" s="1936"/>
      <c r="G160" s="1937">
        <v>0</v>
      </c>
      <c r="H160" s="1936"/>
      <c r="I160" s="2221">
        <v>0</v>
      </c>
      <c r="J160" s="1936"/>
      <c r="K160" s="1936">
        <f>ROUND(SUM(E160:I160),0)</f>
        <v>500</v>
      </c>
    </row>
    <row r="161" spans="1:12">
      <c r="A161" s="1930"/>
      <c r="B161" s="1628"/>
      <c r="C161" s="1931"/>
      <c r="D161" s="1628"/>
      <c r="E161" s="1936"/>
      <c r="F161" s="1936"/>
      <c r="G161" s="1936"/>
      <c r="H161" s="1936"/>
      <c r="I161" s="1936"/>
      <c r="J161" s="1936"/>
      <c r="K161" s="1936"/>
      <c r="L161" s="1164"/>
    </row>
    <row r="162" spans="1:12">
      <c r="A162" s="1628" t="s">
        <v>2547</v>
      </c>
      <c r="B162" s="1628"/>
      <c r="C162" s="1931" t="s">
        <v>272</v>
      </c>
      <c r="D162" s="1931"/>
      <c r="E162" s="1936">
        <v>4000</v>
      </c>
      <c r="F162" s="1936"/>
      <c r="G162" s="1936">
        <v>0</v>
      </c>
      <c r="H162" s="1936"/>
      <c r="I162" s="2221">
        <v>0</v>
      </c>
      <c r="J162" s="1936"/>
      <c r="K162" s="1936">
        <f>ROUND(SUM(E162:I162),0)</f>
        <v>4000</v>
      </c>
    </row>
    <row r="163" spans="1:12">
      <c r="A163" s="2223"/>
      <c r="B163" s="1628"/>
      <c r="C163" s="1931" t="s">
        <v>272</v>
      </c>
      <c r="D163" s="2226"/>
      <c r="E163" s="1936"/>
      <c r="F163" s="1558"/>
      <c r="G163" s="2222"/>
      <c r="H163" s="1558"/>
      <c r="I163" s="1937"/>
      <c r="J163" s="1558"/>
      <c r="K163" s="1936"/>
    </row>
    <row r="164" spans="1:12">
      <c r="A164" s="2270" t="s">
        <v>2167</v>
      </c>
      <c r="B164" s="1628"/>
      <c r="C164" s="1931" t="s">
        <v>272</v>
      </c>
      <c r="D164" s="1931"/>
      <c r="E164" s="1936">
        <v>2000</v>
      </c>
      <c r="F164" s="1936"/>
      <c r="G164" s="2221">
        <v>0</v>
      </c>
      <c r="H164" s="1936"/>
      <c r="I164" s="1937">
        <v>0</v>
      </c>
      <c r="J164" s="1936"/>
      <c r="K164" s="1936">
        <f>ROUND(SUM(E164:I164),0)</f>
        <v>2000</v>
      </c>
    </row>
    <row r="165" spans="1:12">
      <c r="A165" s="1943"/>
      <c r="B165" s="1628"/>
      <c r="C165" s="1931" t="s">
        <v>272</v>
      </c>
      <c r="D165" s="2226"/>
      <c r="E165" s="1937"/>
      <c r="F165" s="1558"/>
      <c r="G165" s="1937"/>
      <c r="H165" s="1558"/>
      <c r="I165" s="2222"/>
      <c r="J165" s="1558"/>
      <c r="K165" s="1936"/>
    </row>
    <row r="166" spans="1:12">
      <c r="A166" s="2223" t="s">
        <v>2168</v>
      </c>
      <c r="B166" s="1628"/>
      <c r="C166" s="1931" t="s">
        <v>272</v>
      </c>
      <c r="D166" s="1931"/>
      <c r="E166" s="2222">
        <v>28000</v>
      </c>
      <c r="F166" s="1936"/>
      <c r="G166" s="1937">
        <v>0</v>
      </c>
      <c r="H166" s="1936"/>
      <c r="I166" s="1937">
        <v>0</v>
      </c>
      <c r="J166" s="1936"/>
      <c r="K166" s="1936">
        <f>ROUND(SUM(E166:I166),0)</f>
        <v>28000</v>
      </c>
    </row>
    <row r="167" spans="1:12">
      <c r="A167" s="1943"/>
      <c r="B167" s="1628"/>
      <c r="C167" s="1931" t="s">
        <v>272</v>
      </c>
      <c r="D167" s="1931"/>
      <c r="E167" s="1937"/>
      <c r="F167" s="1936"/>
      <c r="G167" s="2221"/>
      <c r="H167" s="1936"/>
      <c r="I167" s="1936"/>
      <c r="J167" s="1936"/>
      <c r="K167" s="1936"/>
    </row>
    <row r="168" spans="1:12">
      <c r="A168" s="2223" t="s">
        <v>2169</v>
      </c>
      <c r="B168" s="1628"/>
      <c r="C168" s="1931" t="s">
        <v>272</v>
      </c>
      <c r="D168" s="1932"/>
      <c r="E168" s="1937">
        <v>2000</v>
      </c>
      <c r="F168" s="2225"/>
      <c r="G168" s="2221">
        <v>0</v>
      </c>
      <c r="H168" s="2225"/>
      <c r="I168" s="1938">
        <v>0</v>
      </c>
      <c r="J168" s="2225"/>
      <c r="K168" s="1936">
        <f>ROUND(SUM(E168:I168),0)</f>
        <v>2000</v>
      </c>
    </row>
    <row r="169" spans="1:12">
      <c r="A169" s="2223"/>
      <c r="B169" s="1628"/>
      <c r="C169" s="1931"/>
      <c r="D169" s="2244"/>
      <c r="E169" s="1937"/>
      <c r="F169" s="1941"/>
      <c r="G169" s="1937"/>
      <c r="H169" s="1941"/>
      <c r="I169" s="1938"/>
      <c r="J169" s="1941"/>
      <c r="K169" s="1936"/>
    </row>
    <row r="170" spans="1:12">
      <c r="A170" s="2270" t="s">
        <v>1120</v>
      </c>
      <c r="B170" s="1628"/>
      <c r="C170" s="1931"/>
      <c r="D170" s="1931"/>
      <c r="E170" s="2222"/>
      <c r="F170" s="1936"/>
      <c r="G170" s="2222"/>
      <c r="H170" s="1942"/>
      <c r="I170" s="2030"/>
      <c r="J170" s="1936"/>
      <c r="K170" s="1936"/>
    </row>
    <row r="171" spans="1:12">
      <c r="A171" s="2230"/>
      <c r="B171" s="1628" t="s">
        <v>2170</v>
      </c>
      <c r="C171" s="1931" t="s">
        <v>272</v>
      </c>
      <c r="D171" s="2244"/>
      <c r="E171" s="2222">
        <v>30050</v>
      </c>
      <c r="F171"/>
      <c r="G171" s="1937">
        <v>0</v>
      </c>
      <c r="H171"/>
      <c r="I171" s="2222">
        <v>214500</v>
      </c>
      <c r="J171"/>
      <c r="K171" s="1936">
        <f>ROUND(SUM(E171:I171),0)</f>
        <v>244550</v>
      </c>
    </row>
    <row r="172" spans="1:12">
      <c r="A172" s="2230"/>
      <c r="B172" s="1628" t="s">
        <v>2171</v>
      </c>
      <c r="C172" s="1931" t="s">
        <v>272</v>
      </c>
      <c r="D172" s="1931"/>
      <c r="E172" s="2222">
        <v>8000</v>
      </c>
      <c r="F172" s="1936"/>
      <c r="G172" s="1937">
        <v>0</v>
      </c>
      <c r="H172" s="1936"/>
      <c r="I172" s="1938">
        <v>40000</v>
      </c>
      <c r="J172" s="1936"/>
      <c r="K172" s="1936">
        <f>ROUND(SUM(E172:I172),0)</f>
        <v>48000</v>
      </c>
      <c r="L172" s="1164"/>
    </row>
    <row r="173" spans="1:12">
      <c r="A173" s="2230"/>
      <c r="B173" s="1628"/>
      <c r="C173" s="1931" t="s">
        <v>272</v>
      </c>
      <c r="D173" s="1931"/>
      <c r="E173" s="2222"/>
      <c r="F173" s="1936"/>
      <c r="G173" s="2222"/>
      <c r="H173" s="1936"/>
      <c r="I173" s="2222"/>
      <c r="J173" s="1936"/>
      <c r="K173" s="1936"/>
    </row>
    <row r="174" spans="1:12">
      <c r="A174" s="1628" t="s">
        <v>2548</v>
      </c>
      <c r="B174" s="1628"/>
      <c r="C174" s="1931" t="s">
        <v>272</v>
      </c>
      <c r="D174" s="1931"/>
      <c r="E174" s="2222">
        <v>2000</v>
      </c>
      <c r="F174" s="1936"/>
      <c r="G174" s="2222">
        <v>2000</v>
      </c>
      <c r="H174" s="1936"/>
      <c r="I174" s="1937">
        <v>0</v>
      </c>
      <c r="J174" s="1936"/>
      <c r="K174" s="1936">
        <f>ROUND(SUM(E174:I174),0)</f>
        <v>4000</v>
      </c>
    </row>
    <row r="175" spans="1:12">
      <c r="A175" s="2271"/>
      <c r="B175" s="1628"/>
      <c r="C175" s="1931"/>
      <c r="D175" s="1931"/>
      <c r="E175" s="2222"/>
      <c r="F175" s="1936"/>
      <c r="G175" s="1936"/>
      <c r="H175" s="1936"/>
      <c r="I175" s="1937"/>
      <c r="J175" s="1936"/>
      <c r="K175" s="1936"/>
    </row>
    <row r="176" spans="1:12">
      <c r="A176" s="2226" t="s">
        <v>2549</v>
      </c>
      <c r="B176" s="1628"/>
      <c r="C176" s="1931"/>
      <c r="D176" s="1628"/>
      <c r="E176" s="1936"/>
      <c r="F176" s="1936"/>
      <c r="G176" s="1936"/>
      <c r="H176" s="1936"/>
      <c r="I176" s="1936"/>
      <c r="J176" s="1936"/>
      <c r="K176" s="1936"/>
    </row>
    <row r="177" spans="1:11">
      <c r="A177" s="2227"/>
      <c r="B177" s="1628" t="s">
        <v>2084</v>
      </c>
      <c r="C177" s="1931" t="s">
        <v>272</v>
      </c>
      <c r="D177" s="1628"/>
      <c r="E177" s="1936">
        <v>250</v>
      </c>
      <c r="F177" s="1936"/>
      <c r="G177" s="2221">
        <v>0</v>
      </c>
      <c r="H177" s="1936"/>
      <c r="I177" s="1937">
        <v>0</v>
      </c>
      <c r="J177" s="1936"/>
      <c r="K177" s="1936">
        <f>ROUND(SUM(E177:I177),0)</f>
        <v>250</v>
      </c>
    </row>
    <row r="178" spans="1:11">
      <c r="A178" s="1731"/>
      <c r="B178" s="1628" t="s">
        <v>2085</v>
      </c>
      <c r="C178" s="1931" t="s">
        <v>272</v>
      </c>
      <c r="D178" s="1628"/>
      <c r="E178" s="1936">
        <v>18750</v>
      </c>
      <c r="F178" s="2221"/>
      <c r="G178" s="1936">
        <v>7000</v>
      </c>
      <c r="H178" s="1936"/>
      <c r="I178" s="2221">
        <v>0</v>
      </c>
      <c r="J178" s="1936"/>
      <c r="K178" s="1936">
        <f>ROUND(SUM(E178:I178),0)</f>
        <v>25750</v>
      </c>
    </row>
    <row r="179" spans="1:11">
      <c r="A179" s="2230"/>
      <c r="B179" s="1628"/>
      <c r="C179" s="1931"/>
      <c r="D179" s="1931"/>
      <c r="E179" s="1936"/>
      <c r="F179" s="1936"/>
      <c r="G179" s="1936"/>
      <c r="H179" s="1936"/>
      <c r="I179" s="2222"/>
      <c r="J179" s="1936"/>
      <c r="K179" s="1936"/>
    </row>
    <row r="180" spans="1:11">
      <c r="A180" s="1628" t="s">
        <v>2160</v>
      </c>
      <c r="B180" s="2272"/>
      <c r="C180" s="1931" t="s">
        <v>272</v>
      </c>
      <c r="D180" s="2228"/>
      <c r="E180" s="2221">
        <v>500</v>
      </c>
      <c r="F180" s="2221"/>
      <c r="G180" s="2221">
        <v>0</v>
      </c>
      <c r="H180" s="2221"/>
      <c r="I180" s="1937">
        <v>1000</v>
      </c>
      <c r="J180" s="2221"/>
      <c r="K180" s="1936">
        <f>ROUND(SUM(E180:I180),0)</f>
        <v>1500</v>
      </c>
    </row>
    <row r="181" spans="1:11">
      <c r="A181" s="1930"/>
      <c r="B181" s="1628"/>
      <c r="C181" s="1931"/>
      <c r="D181" s="1628"/>
      <c r="E181" s="1936"/>
      <c r="F181" s="1936"/>
      <c r="G181" s="2222"/>
      <c r="H181" s="1936"/>
      <c r="I181" s="2222"/>
      <c r="J181" s="1936"/>
      <c r="K181" s="1936"/>
    </row>
    <row r="182" spans="1:11">
      <c r="A182" s="2223" t="s">
        <v>1121</v>
      </c>
      <c r="B182" s="1628"/>
      <c r="C182" s="1931" t="s">
        <v>272</v>
      </c>
      <c r="D182" s="1931"/>
      <c r="E182" s="2222"/>
      <c r="F182" s="1936"/>
      <c r="G182" s="2222"/>
      <c r="H182" s="1936"/>
      <c r="I182" s="1936"/>
      <c r="J182" s="1936"/>
      <c r="K182" s="1936"/>
    </row>
    <row r="183" spans="1:11">
      <c r="A183" s="2227"/>
      <c r="B183" s="1628" t="s">
        <v>2172</v>
      </c>
      <c r="C183" s="1931" t="s">
        <v>272</v>
      </c>
      <c r="D183" s="2244"/>
      <c r="E183" s="2221">
        <v>5000</v>
      </c>
      <c r="F183" s="2225"/>
      <c r="G183" s="1937">
        <v>0</v>
      </c>
      <c r="H183" s="2225"/>
      <c r="I183" s="2222">
        <v>2100</v>
      </c>
      <c r="J183" s="2225"/>
      <c r="K183" s="1936">
        <f t="shared" ref="K183:K195" si="4">ROUND(SUM(E183:I183),0)</f>
        <v>7100</v>
      </c>
    </row>
    <row r="184" spans="1:11">
      <c r="A184" s="1730"/>
      <c r="B184" s="1628" t="s">
        <v>2173</v>
      </c>
      <c r="C184" s="1931" t="s">
        <v>272</v>
      </c>
      <c r="D184" s="2228"/>
      <c r="E184" s="1937">
        <v>8000</v>
      </c>
      <c r="F184" s="2221"/>
      <c r="G184" s="1937">
        <v>0</v>
      </c>
      <c r="H184" s="2221"/>
      <c r="I184" s="1936">
        <v>3025</v>
      </c>
      <c r="J184" s="2221"/>
      <c r="K184" s="1936">
        <f t="shared" si="4"/>
        <v>11025</v>
      </c>
    </row>
    <row r="185" spans="1:11">
      <c r="A185" s="2227"/>
      <c r="B185" s="1628" t="s">
        <v>2174</v>
      </c>
      <c r="C185" s="1931" t="s">
        <v>272</v>
      </c>
      <c r="D185" s="2226"/>
      <c r="E185" s="2222">
        <v>5000</v>
      </c>
      <c r="F185" s="1558"/>
      <c r="G185" s="2222">
        <v>0</v>
      </c>
      <c r="H185" s="1558"/>
      <c r="I185" s="2222">
        <v>19020</v>
      </c>
      <c r="J185" s="1558"/>
      <c r="K185" s="1936">
        <f t="shared" si="4"/>
        <v>24020</v>
      </c>
    </row>
    <row r="186" spans="1:11" ht="15" customHeight="1">
      <c r="A186" s="1730"/>
      <c r="B186" s="1628" t="s">
        <v>2175</v>
      </c>
      <c r="C186" s="1931" t="s">
        <v>272</v>
      </c>
      <c r="D186" s="1931"/>
      <c r="E186" s="2222">
        <v>30500</v>
      </c>
      <c r="F186" s="1936"/>
      <c r="G186" s="1937">
        <v>0</v>
      </c>
      <c r="H186" s="1936"/>
      <c r="I186" s="1936">
        <v>45020</v>
      </c>
      <c r="J186" s="1936"/>
      <c r="K186" s="1936">
        <f t="shared" si="4"/>
        <v>75520</v>
      </c>
    </row>
    <row r="187" spans="1:11" ht="15" customHeight="1">
      <c r="A187" s="1731"/>
      <c r="B187" s="1628" t="s">
        <v>2176</v>
      </c>
      <c r="C187" s="1931" t="s">
        <v>272</v>
      </c>
      <c r="D187" s="1628"/>
      <c r="E187" s="2221">
        <v>5100</v>
      </c>
      <c r="F187" s="1936"/>
      <c r="G187" s="2221">
        <v>0</v>
      </c>
      <c r="H187" s="1936"/>
      <c r="I187" s="1936">
        <v>7410</v>
      </c>
      <c r="J187" s="1936"/>
      <c r="K187" s="1558">
        <f t="shared" si="4"/>
        <v>12510</v>
      </c>
    </row>
    <row r="188" spans="1:11">
      <c r="A188" s="1730"/>
      <c r="B188" s="1628" t="s">
        <v>2177</v>
      </c>
      <c r="C188" s="2223" t="s">
        <v>272</v>
      </c>
      <c r="D188" s="1930"/>
      <c r="E188" s="1627">
        <v>5550</v>
      </c>
      <c r="F188" s="1627"/>
      <c r="G188" s="1627">
        <v>0</v>
      </c>
      <c r="H188" s="1627"/>
      <c r="I188" s="1558">
        <v>5225</v>
      </c>
      <c r="J188" s="2221"/>
      <c r="K188" s="1558">
        <f t="shared" si="4"/>
        <v>10775</v>
      </c>
    </row>
    <row r="189" spans="1:11">
      <c r="A189" s="2273"/>
      <c r="B189" s="1628" t="s">
        <v>2178</v>
      </c>
      <c r="C189" s="2246" t="s">
        <v>272</v>
      </c>
      <c r="D189" s="2005"/>
      <c r="E189" s="1558">
        <v>16500</v>
      </c>
      <c r="F189" s="1558"/>
      <c r="G189" s="1558">
        <v>0</v>
      </c>
      <c r="H189" s="1558"/>
      <c r="I189" s="1558">
        <v>69522</v>
      </c>
      <c r="J189" s="1936"/>
      <c r="K189" s="1936">
        <f t="shared" si="4"/>
        <v>86022</v>
      </c>
    </row>
    <row r="190" spans="1:11">
      <c r="A190" s="1731"/>
      <c r="B190" s="2226" t="s">
        <v>2179</v>
      </c>
      <c r="C190" s="2223" t="s">
        <v>272</v>
      </c>
      <c r="D190" s="2226"/>
      <c r="E190" s="1627">
        <v>11000</v>
      </c>
      <c r="F190" s="1558"/>
      <c r="G190" s="1558">
        <v>0</v>
      </c>
      <c r="H190" s="1558"/>
      <c r="I190" s="1558">
        <v>6350</v>
      </c>
      <c r="J190" s="1558"/>
      <c r="K190" s="1558">
        <f t="shared" si="4"/>
        <v>17350</v>
      </c>
    </row>
    <row r="191" spans="1:11">
      <c r="A191" s="2274"/>
      <c r="B191" s="2247" t="s">
        <v>2180</v>
      </c>
      <c r="C191" s="2223" t="s">
        <v>272</v>
      </c>
      <c r="D191" s="2226"/>
      <c r="E191" s="1558">
        <v>3500</v>
      </c>
      <c r="F191" s="1558"/>
      <c r="G191" s="1627">
        <v>0</v>
      </c>
      <c r="H191" s="1558"/>
      <c r="I191" s="1558">
        <v>24900</v>
      </c>
      <c r="J191" s="1558"/>
      <c r="K191" s="1558">
        <f t="shared" si="4"/>
        <v>28400</v>
      </c>
    </row>
    <row r="192" spans="1:11">
      <c r="A192" s="2274"/>
      <c r="B192" s="2247" t="s">
        <v>2181</v>
      </c>
      <c r="C192" s="2223" t="s">
        <v>272</v>
      </c>
      <c r="D192" s="2226"/>
      <c r="E192" s="1561">
        <v>21793</v>
      </c>
      <c r="F192" s="1558"/>
      <c r="G192" s="2275">
        <v>0</v>
      </c>
      <c r="H192" s="1558"/>
      <c r="I192" s="1561">
        <v>27545</v>
      </c>
      <c r="J192" s="1561"/>
      <c r="K192" s="1561">
        <f t="shared" si="4"/>
        <v>49338</v>
      </c>
    </row>
    <row r="193" spans="1:12">
      <c r="A193" s="1731"/>
      <c r="B193" s="1628" t="s">
        <v>2182</v>
      </c>
      <c r="C193" s="1931" t="s">
        <v>272</v>
      </c>
      <c r="D193" s="1628"/>
      <c r="E193" s="1936">
        <v>28600</v>
      </c>
      <c r="F193" s="1936"/>
      <c r="G193" s="2221">
        <v>0</v>
      </c>
      <c r="H193" s="1936"/>
      <c r="I193" s="2221">
        <v>0</v>
      </c>
      <c r="J193" s="1936"/>
      <c r="K193" s="1936">
        <f t="shared" si="4"/>
        <v>28600</v>
      </c>
    </row>
    <row r="194" spans="1:12">
      <c r="A194" s="1731"/>
      <c r="B194" s="1628" t="s">
        <v>2183</v>
      </c>
      <c r="C194" s="1931" t="s">
        <v>272</v>
      </c>
      <c r="D194" s="1931"/>
      <c r="E194" s="1936">
        <v>52420</v>
      </c>
      <c r="F194" s="1936"/>
      <c r="G194" s="2221">
        <v>0</v>
      </c>
      <c r="H194" s="1936"/>
      <c r="I194" s="1938">
        <v>0</v>
      </c>
      <c r="J194" s="1936"/>
      <c r="K194" s="1936">
        <f t="shared" si="4"/>
        <v>52420</v>
      </c>
    </row>
    <row r="195" spans="1:12">
      <c r="A195" s="1731"/>
      <c r="B195" s="1628" t="s">
        <v>2184</v>
      </c>
      <c r="C195" s="1931" t="s">
        <v>272</v>
      </c>
      <c r="D195" s="2226"/>
      <c r="E195" s="1944">
        <v>4800</v>
      </c>
      <c r="F195"/>
      <c r="G195" s="2221">
        <v>0</v>
      </c>
      <c r="H195"/>
      <c r="I195" s="2242">
        <v>0</v>
      </c>
      <c r="J195"/>
      <c r="K195" s="1936">
        <f t="shared" si="4"/>
        <v>4800</v>
      </c>
    </row>
    <row r="196" spans="1:12">
      <c r="A196" s="735" t="s">
        <v>0</v>
      </c>
      <c r="B196" s="1628"/>
      <c r="C196" s="1931"/>
      <c r="D196" s="1931"/>
      <c r="E196" s="2276"/>
      <c r="F196" s="2276"/>
      <c r="G196" s="2246"/>
      <c r="H196" s="2276"/>
      <c r="I196" s="2246"/>
      <c r="J196" s="2276"/>
      <c r="K196" s="2277" t="s">
        <v>1086</v>
      </c>
    </row>
    <row r="197" spans="1:12">
      <c r="A197" s="1720" t="s">
        <v>1102</v>
      </c>
      <c r="B197" s="1628"/>
      <c r="C197" s="2278"/>
      <c r="D197" s="738"/>
      <c r="E197" s="2279"/>
      <c r="F197" s="2279"/>
      <c r="G197" s="2279"/>
      <c r="H197" s="2279"/>
      <c r="I197" s="2279"/>
      <c r="J197" s="2276"/>
      <c r="K197" s="2277" t="s">
        <v>130</v>
      </c>
    </row>
    <row r="198" spans="1:12">
      <c r="A198" s="2280" t="s">
        <v>2444</v>
      </c>
      <c r="B198" s="1628"/>
      <c r="C198" s="2281"/>
      <c r="D198" s="2281"/>
      <c r="E198" s="2280"/>
      <c r="F198" s="2280"/>
      <c r="G198" s="2280"/>
      <c r="H198" s="2280"/>
      <c r="I198" s="2280"/>
      <c r="J198" s="2276"/>
      <c r="K198" s="2276"/>
      <c r="L198" s="1164"/>
    </row>
    <row r="199" spans="1:12">
      <c r="A199" s="2282"/>
      <c r="B199" s="2283"/>
      <c r="C199" s="2237"/>
      <c r="D199" s="733"/>
      <c r="E199" s="2238"/>
      <c r="F199" s="2255"/>
      <c r="G199" s="2238"/>
      <c r="H199" s="2255"/>
      <c r="I199" s="2239"/>
      <c r="J199" s="2255"/>
      <c r="K199" s="2239"/>
    </row>
    <row r="200" spans="1:12">
      <c r="A200" s="2250"/>
      <c r="B200" s="738"/>
      <c r="C200" s="2237"/>
      <c r="D200" s="733"/>
      <c r="E200" s="2238" t="s">
        <v>1104</v>
      </c>
      <c r="F200" s="2255"/>
      <c r="G200" s="2238"/>
      <c r="H200" s="2255"/>
      <c r="I200" s="2239"/>
      <c r="J200" s="2255"/>
      <c r="K200" s="2239" t="s">
        <v>271</v>
      </c>
    </row>
    <row r="201" spans="1:12">
      <c r="A201" s="2284" t="s">
        <v>1105</v>
      </c>
      <c r="B201" s="2285"/>
      <c r="C201" s="2237"/>
      <c r="D201" s="2237"/>
      <c r="E201" s="2254" t="s">
        <v>1106</v>
      </c>
      <c r="F201" s="2239"/>
      <c r="G201" s="2254" t="s">
        <v>1107</v>
      </c>
      <c r="H201" s="2239"/>
      <c r="I201" s="2257" t="s">
        <v>1108</v>
      </c>
      <c r="J201" s="2241"/>
      <c r="K201" s="2254" t="s">
        <v>508</v>
      </c>
    </row>
    <row r="202" spans="1:12">
      <c r="A202" s="1943"/>
      <c r="B202" s="1628"/>
      <c r="C202" s="1931"/>
      <c r="D202" s="1931"/>
      <c r="E202" s="2276"/>
      <c r="F202" s="2276"/>
      <c r="G202" s="2246"/>
      <c r="H202" s="2276"/>
      <c r="I202" s="2276"/>
      <c r="J202" s="2276"/>
      <c r="K202" s="2276"/>
    </row>
    <row r="203" spans="1:12">
      <c r="A203" s="1730"/>
      <c r="B203" s="1628" t="s">
        <v>2185</v>
      </c>
      <c r="C203" s="1931" t="s">
        <v>272</v>
      </c>
      <c r="D203" s="1931"/>
      <c r="E203" s="1937">
        <v>16925</v>
      </c>
      <c r="F203" s="1936"/>
      <c r="G203" s="1937">
        <v>0</v>
      </c>
      <c r="H203" s="1936"/>
      <c r="I203" s="2221">
        <v>0</v>
      </c>
      <c r="J203" s="1936"/>
      <c r="K203" s="1936">
        <f t="shared" ref="K203:K216" si="5">ROUND(SUM(E203:I203),0)</f>
        <v>16925</v>
      </c>
    </row>
    <row r="204" spans="1:12">
      <c r="A204" s="1730"/>
      <c r="B204" s="1628" t="s">
        <v>2186</v>
      </c>
      <c r="C204" s="1931" t="s">
        <v>272</v>
      </c>
      <c r="D204" s="2226"/>
      <c r="E204" s="2222">
        <v>8000</v>
      </c>
      <c r="F204" s="1558"/>
      <c r="G204" s="1937">
        <v>0</v>
      </c>
      <c r="H204" s="1558"/>
      <c r="I204" s="1936">
        <v>11000</v>
      </c>
      <c r="J204" s="1558"/>
      <c r="K204" s="1936">
        <f t="shared" si="5"/>
        <v>19000</v>
      </c>
    </row>
    <row r="205" spans="1:12">
      <c r="A205" s="1730"/>
      <c r="B205" s="1628" t="s">
        <v>2187</v>
      </c>
      <c r="C205" s="1931" t="s">
        <v>272</v>
      </c>
      <c r="D205" s="1628"/>
      <c r="E205" s="1936">
        <v>1300</v>
      </c>
      <c r="F205" s="1936"/>
      <c r="G205" s="2221">
        <v>0</v>
      </c>
      <c r="H205" s="1936"/>
      <c r="I205" s="2221">
        <v>0</v>
      </c>
      <c r="J205" s="1936"/>
      <c r="K205" s="1936">
        <f t="shared" si="5"/>
        <v>1300</v>
      </c>
    </row>
    <row r="206" spans="1:12">
      <c r="A206" s="1730"/>
      <c r="B206" s="1628" t="s">
        <v>2188</v>
      </c>
      <c r="C206" s="1931" t="s">
        <v>272</v>
      </c>
      <c r="D206" s="1931"/>
      <c r="E206" s="1937">
        <v>2000</v>
      </c>
      <c r="F206" s="1936"/>
      <c r="G206" s="2221">
        <v>0</v>
      </c>
      <c r="H206" s="1936"/>
      <c r="I206" s="2221">
        <v>0</v>
      </c>
      <c r="J206" s="1936"/>
      <c r="K206" s="1936">
        <f t="shared" si="5"/>
        <v>2000</v>
      </c>
    </row>
    <row r="207" spans="1:12">
      <c r="A207" s="1730"/>
      <c r="B207" s="1628" t="s">
        <v>1122</v>
      </c>
      <c r="C207" s="1931" t="s">
        <v>272</v>
      </c>
      <c r="D207" s="2244"/>
      <c r="E207" s="1936">
        <v>7100</v>
      </c>
      <c r="F207" s="2225"/>
      <c r="G207" s="1937">
        <v>0</v>
      </c>
      <c r="H207" s="2225"/>
      <c r="I207" s="1936">
        <v>94209</v>
      </c>
      <c r="J207" s="2225"/>
      <c r="K207" s="1936">
        <f t="shared" si="5"/>
        <v>101309</v>
      </c>
    </row>
    <row r="208" spans="1:12">
      <c r="A208" s="1730"/>
      <c r="B208" s="1628" t="s">
        <v>2337</v>
      </c>
      <c r="C208" s="1931" t="s">
        <v>272</v>
      </c>
      <c r="D208" s="2244"/>
      <c r="E208" s="1936">
        <v>11000</v>
      </c>
      <c r="F208" s="2225"/>
      <c r="G208" s="1937">
        <v>0</v>
      </c>
      <c r="H208" s="2225"/>
      <c r="I208" s="1936">
        <v>0</v>
      </c>
      <c r="J208" s="2225"/>
      <c r="K208" s="1936">
        <f t="shared" si="5"/>
        <v>11000</v>
      </c>
    </row>
    <row r="209" spans="1:11">
      <c r="A209" s="1730"/>
      <c r="B209" s="1628" t="s">
        <v>1123</v>
      </c>
      <c r="C209" s="1931" t="s">
        <v>272</v>
      </c>
      <c r="D209" s="1931"/>
      <c r="E209" s="2221">
        <v>17000</v>
      </c>
      <c r="F209" s="1936"/>
      <c r="G209" s="1937">
        <v>0</v>
      </c>
      <c r="H209" s="1936"/>
      <c r="I209" s="2222">
        <v>17500</v>
      </c>
      <c r="J209" s="1936"/>
      <c r="K209" s="1936">
        <f t="shared" si="5"/>
        <v>34500</v>
      </c>
    </row>
    <row r="210" spans="1:11">
      <c r="A210" s="1730"/>
      <c r="B210" s="1628" t="s">
        <v>1124</v>
      </c>
      <c r="C210" s="1931" t="s">
        <v>272</v>
      </c>
      <c r="D210" s="2228"/>
      <c r="E210" s="1936">
        <v>17000</v>
      </c>
      <c r="F210" s="1936"/>
      <c r="G210" s="1937">
        <v>0</v>
      </c>
      <c r="H210" s="1936"/>
      <c r="I210" s="2222">
        <v>24093</v>
      </c>
      <c r="J210" s="1936"/>
      <c r="K210" s="1936">
        <f t="shared" si="5"/>
        <v>41093</v>
      </c>
    </row>
    <row r="211" spans="1:11">
      <c r="A211" s="1730"/>
      <c r="B211" s="1628" t="s">
        <v>1125</v>
      </c>
      <c r="C211" s="1931" t="s">
        <v>272</v>
      </c>
      <c r="D211" s="1732"/>
      <c r="E211" s="2221">
        <v>19200</v>
      </c>
      <c r="F211" s="1734"/>
      <c r="G211" s="1937">
        <v>0</v>
      </c>
      <c r="H211" s="1734"/>
      <c r="I211" s="2222">
        <v>800</v>
      </c>
      <c r="J211" s="1734"/>
      <c r="K211" s="1936">
        <f t="shared" si="5"/>
        <v>20000</v>
      </c>
    </row>
    <row r="212" spans="1:11">
      <c r="A212" s="1730"/>
      <c r="B212" s="1628" t="s">
        <v>1126</v>
      </c>
      <c r="C212" s="1931" t="s">
        <v>272</v>
      </c>
      <c r="D212" s="2228"/>
      <c r="E212" s="1937">
        <v>35000</v>
      </c>
      <c r="F212" s="2221"/>
      <c r="G212" s="1937">
        <v>0</v>
      </c>
      <c r="H212" s="2221"/>
      <c r="I212" s="2222">
        <v>41500</v>
      </c>
      <c r="J212" s="2221"/>
      <c r="K212" s="1936">
        <f t="shared" si="5"/>
        <v>76500</v>
      </c>
    </row>
    <row r="213" spans="1:11">
      <c r="A213" s="1730"/>
      <c r="B213" s="1628" t="s">
        <v>2189</v>
      </c>
      <c r="C213" s="1931" t="s">
        <v>272</v>
      </c>
      <c r="D213" s="2228"/>
      <c r="E213" s="2221">
        <v>9500</v>
      </c>
      <c r="F213" s="2221"/>
      <c r="G213" s="1937">
        <v>0</v>
      </c>
      <c r="H213" s="2221"/>
      <c r="I213" s="1936">
        <v>6075</v>
      </c>
      <c r="J213" s="2221"/>
      <c r="K213" s="1936">
        <f t="shared" si="5"/>
        <v>15575</v>
      </c>
    </row>
    <row r="214" spans="1:11">
      <c r="A214" s="1730"/>
      <c r="B214" s="1628" t="s">
        <v>2190</v>
      </c>
      <c r="C214" s="1931" t="s">
        <v>272</v>
      </c>
      <c r="D214" s="2228"/>
      <c r="E214" s="2221">
        <v>14000</v>
      </c>
      <c r="F214" s="2221"/>
      <c r="G214" s="1937">
        <v>0</v>
      </c>
      <c r="H214" s="2221"/>
      <c r="I214" s="2222">
        <v>13000</v>
      </c>
      <c r="J214" s="2221"/>
      <c r="K214" s="1936">
        <f t="shared" si="5"/>
        <v>27000</v>
      </c>
    </row>
    <row r="215" spans="1:11">
      <c r="A215" s="1730"/>
      <c r="B215" s="1628" t="s">
        <v>1127</v>
      </c>
      <c r="C215" s="1931" t="s">
        <v>272</v>
      </c>
      <c r="D215" s="1931"/>
      <c r="E215" s="1937">
        <v>0</v>
      </c>
      <c r="F215" s="2221"/>
      <c r="G215" s="1937">
        <v>0</v>
      </c>
      <c r="H215" s="2221"/>
      <c r="I215" s="2222">
        <v>24884</v>
      </c>
      <c r="J215" s="2221"/>
      <c r="K215" s="1936">
        <f t="shared" si="5"/>
        <v>24884</v>
      </c>
    </row>
    <row r="216" spans="1:11">
      <c r="A216" s="1730"/>
      <c r="B216" s="1628" t="s">
        <v>2191</v>
      </c>
      <c r="C216" s="1931" t="s">
        <v>272</v>
      </c>
      <c r="D216" s="2226"/>
      <c r="E216" s="2221">
        <v>2000</v>
      </c>
      <c r="F216" s="1558"/>
      <c r="G216" s="1937">
        <v>0</v>
      </c>
      <c r="H216" s="1558"/>
      <c r="I216" s="1936">
        <v>1325</v>
      </c>
      <c r="J216" s="1558"/>
      <c r="K216" s="1936">
        <f t="shared" si="5"/>
        <v>3325</v>
      </c>
    </row>
    <row r="217" spans="1:11">
      <c r="A217" s="1943"/>
      <c r="B217" s="1628"/>
      <c r="C217" s="1931" t="s">
        <v>272</v>
      </c>
      <c r="D217" s="2226"/>
      <c r="E217" s="1936"/>
      <c r="F217" s="1558"/>
      <c r="G217" s="2222"/>
      <c r="H217" s="1558"/>
      <c r="I217" s="1936"/>
      <c r="J217" s="1558"/>
      <c r="K217" s="1936"/>
    </row>
    <row r="218" spans="1:11">
      <c r="A218" s="2223" t="s">
        <v>1128</v>
      </c>
      <c r="B218" s="1628"/>
      <c r="C218" s="1931" t="s">
        <v>272</v>
      </c>
      <c r="D218" s="1931"/>
      <c r="E218" s="2222">
        <v>20000</v>
      </c>
      <c r="F218" s="1936"/>
      <c r="G218" s="2222">
        <v>0</v>
      </c>
      <c r="H218" s="1936"/>
      <c r="I218" s="2221">
        <v>0</v>
      </c>
      <c r="J218" s="1936"/>
      <c r="K218" s="1936">
        <f>ROUND(SUM(E218:I218),0)</f>
        <v>20000</v>
      </c>
    </row>
    <row r="219" spans="1:11">
      <c r="A219" s="2223"/>
      <c r="B219" s="1628"/>
      <c r="C219" s="1931" t="s">
        <v>272</v>
      </c>
      <c r="D219" s="2226"/>
      <c r="E219" s="1936"/>
      <c r="F219" s="1936"/>
      <c r="G219" s="2222"/>
      <c r="H219" s="1936"/>
      <c r="I219" s="1627"/>
      <c r="J219" s="1936"/>
      <c r="K219" s="1936"/>
    </row>
    <row r="220" spans="1:11">
      <c r="A220" s="2223" t="s">
        <v>2192</v>
      </c>
      <c r="B220" s="1628"/>
      <c r="C220" s="1931" t="s">
        <v>272</v>
      </c>
      <c r="D220" s="1628"/>
      <c r="E220" s="2222">
        <v>248475</v>
      </c>
      <c r="F220" s="1936"/>
      <c r="G220" s="2222">
        <v>5000</v>
      </c>
      <c r="H220" s="1936"/>
      <c r="I220" s="2221">
        <v>28000</v>
      </c>
      <c r="J220" s="1936"/>
      <c r="K220" s="1936">
        <f>ROUND(SUM(E220:I220),0)</f>
        <v>281475</v>
      </c>
    </row>
    <row r="221" spans="1:11">
      <c r="A221" s="2223"/>
      <c r="B221" s="1628"/>
      <c r="C221" s="1931" t="s">
        <v>272</v>
      </c>
      <c r="D221" s="2226"/>
      <c r="E221" s="2222"/>
      <c r="F221" s="1558"/>
      <c r="G221" s="2222"/>
      <c r="H221" s="1558"/>
      <c r="I221" s="2221"/>
      <c r="J221" s="1558"/>
      <c r="K221" s="1936"/>
    </row>
    <row r="222" spans="1:11">
      <c r="A222" s="2223" t="s">
        <v>1129</v>
      </c>
      <c r="B222" s="1628"/>
      <c r="C222" s="1931" t="s">
        <v>272</v>
      </c>
      <c r="D222" s="2226"/>
      <c r="E222" s="1937">
        <v>1000</v>
      </c>
      <c r="F222" s="1558"/>
      <c r="G222" s="2222">
        <v>0</v>
      </c>
      <c r="H222" s="1558"/>
      <c r="I222" s="2221">
        <v>0</v>
      </c>
      <c r="J222" s="1558"/>
      <c r="K222" s="1936">
        <f>ROUND(SUM(E222:I222),0)</f>
        <v>1000</v>
      </c>
    </row>
    <row r="223" spans="1:11">
      <c r="A223" s="1943"/>
      <c r="B223" s="1628"/>
      <c r="C223" s="1931" t="s">
        <v>272</v>
      </c>
      <c r="D223" s="2226"/>
      <c r="E223" s="2222"/>
      <c r="F223" s="1558"/>
      <c r="G223" s="2222"/>
      <c r="H223" s="1558"/>
      <c r="I223" s="1936"/>
      <c r="J223" s="1558"/>
      <c r="K223" s="1936"/>
    </row>
    <row r="224" spans="1:11">
      <c r="A224" s="2223" t="s">
        <v>1130</v>
      </c>
      <c r="B224" s="1628"/>
      <c r="C224" s="1931" t="s">
        <v>272</v>
      </c>
      <c r="D224" s="1931"/>
      <c r="E224" s="2222">
        <v>40000</v>
      </c>
      <c r="F224" s="1558"/>
      <c r="G224" s="1937">
        <v>0</v>
      </c>
      <c r="H224" s="1558"/>
      <c r="I224" s="1936">
        <v>273090</v>
      </c>
      <c r="J224" s="1558"/>
      <c r="K224" s="1936">
        <f>ROUND(SUM(E224:I224),0)</f>
        <v>313090</v>
      </c>
    </row>
    <row r="225" spans="1:11">
      <c r="A225" s="2223"/>
      <c r="B225" s="1628"/>
      <c r="C225" s="1931"/>
      <c r="D225" s="1931"/>
      <c r="E225" s="2222"/>
      <c r="F225" s="1936"/>
      <c r="G225" s="1937"/>
      <c r="H225" s="1936"/>
      <c r="I225" s="1936"/>
      <c r="J225" s="1936"/>
      <c r="K225" s="1936"/>
    </row>
    <row r="226" spans="1:11">
      <c r="A226" s="2226" t="s">
        <v>1131</v>
      </c>
      <c r="B226" s="1628"/>
      <c r="C226" s="1931"/>
      <c r="D226" s="1628"/>
      <c r="E226" s="2221"/>
      <c r="F226" s="1936"/>
      <c r="G226" s="1936"/>
      <c r="H226" s="1942"/>
      <c r="I226" s="1936"/>
      <c r="J226" s="1936"/>
      <c r="K226" s="1936"/>
    </row>
    <row r="227" spans="1:11">
      <c r="A227" s="2230"/>
      <c r="B227" s="1628" t="s">
        <v>1132</v>
      </c>
      <c r="C227" s="1931" t="s">
        <v>272</v>
      </c>
      <c r="D227" s="2244"/>
      <c r="E227" s="1936">
        <v>34000</v>
      </c>
      <c r="F227"/>
      <c r="G227" s="2221">
        <v>0</v>
      </c>
      <c r="H227"/>
      <c r="I227" s="1937">
        <v>0</v>
      </c>
      <c r="J227"/>
      <c r="K227" s="1936">
        <f t="shared" ref="K227:K241" si="6">ROUND(SUM(E227:I227),0)</f>
        <v>34000</v>
      </c>
    </row>
    <row r="228" spans="1:11">
      <c r="A228" s="2230"/>
      <c r="B228" s="1628" t="s">
        <v>2193</v>
      </c>
      <c r="C228" s="1931" t="s">
        <v>272</v>
      </c>
      <c r="D228" s="1931"/>
      <c r="E228" s="2221">
        <v>34000</v>
      </c>
      <c r="F228" s="1936"/>
      <c r="G228" s="2221">
        <v>0</v>
      </c>
      <c r="H228" s="1936"/>
      <c r="I228" s="1938">
        <v>0</v>
      </c>
      <c r="J228" s="1936"/>
      <c r="K228" s="1936">
        <f t="shared" si="6"/>
        <v>34000</v>
      </c>
    </row>
    <row r="229" spans="1:11">
      <c r="A229" s="2230"/>
      <c r="B229" s="1628" t="s">
        <v>1133</v>
      </c>
      <c r="C229" s="1931" t="s">
        <v>272</v>
      </c>
      <c r="D229" s="2228"/>
      <c r="E229" s="2221">
        <v>45675</v>
      </c>
      <c r="F229" s="1936"/>
      <c r="G229" s="2221">
        <v>0</v>
      </c>
      <c r="H229" s="1936"/>
      <c r="I229" s="2222">
        <v>1450</v>
      </c>
      <c r="J229" s="1936"/>
      <c r="K229" s="1936">
        <f t="shared" si="6"/>
        <v>47125</v>
      </c>
    </row>
    <row r="230" spans="1:11">
      <c r="A230" s="2230"/>
      <c r="B230" s="1628" t="s">
        <v>1134</v>
      </c>
      <c r="C230" s="1931" t="s">
        <v>272</v>
      </c>
      <c r="D230" s="1931"/>
      <c r="E230" s="2221">
        <v>50000</v>
      </c>
      <c r="F230" s="1936"/>
      <c r="G230" s="2221">
        <v>0</v>
      </c>
      <c r="H230" s="1936"/>
      <c r="I230" s="1937">
        <v>0</v>
      </c>
      <c r="J230" s="1936"/>
      <c r="K230" s="1936">
        <f t="shared" si="6"/>
        <v>50000</v>
      </c>
    </row>
    <row r="231" spans="1:11">
      <c r="A231" s="2230"/>
      <c r="B231" s="1628" t="s">
        <v>1135</v>
      </c>
      <c r="C231" s="1931" t="s">
        <v>272</v>
      </c>
      <c r="D231" s="1931"/>
      <c r="E231" s="1937">
        <v>40000</v>
      </c>
      <c r="F231" s="1936"/>
      <c r="G231" s="2221">
        <v>0</v>
      </c>
      <c r="H231" s="1936"/>
      <c r="I231" s="1937">
        <v>0</v>
      </c>
      <c r="J231" s="1936"/>
      <c r="K231" s="1936">
        <f t="shared" si="6"/>
        <v>40000</v>
      </c>
    </row>
    <row r="232" spans="1:11">
      <c r="A232" s="1930"/>
      <c r="B232" s="1628" t="s">
        <v>1136</v>
      </c>
      <c r="C232" s="1931" t="s">
        <v>272</v>
      </c>
      <c r="D232" s="1628"/>
      <c r="E232" s="2221">
        <v>108100</v>
      </c>
      <c r="F232" s="1936"/>
      <c r="G232" s="1936">
        <v>0</v>
      </c>
      <c r="H232" s="1936"/>
      <c r="I232" s="1936">
        <v>4500</v>
      </c>
      <c r="J232" s="1936"/>
      <c r="K232" s="1936">
        <f t="shared" si="6"/>
        <v>112600</v>
      </c>
    </row>
    <row r="233" spans="1:11">
      <c r="A233" s="2230"/>
      <c r="B233" s="1628" t="s">
        <v>1137</v>
      </c>
      <c r="C233" s="1931" t="s">
        <v>272</v>
      </c>
      <c r="D233" s="1931"/>
      <c r="E233" s="2221">
        <v>40302</v>
      </c>
      <c r="F233" s="1936"/>
      <c r="G233" s="2222">
        <v>0</v>
      </c>
      <c r="H233" s="1936"/>
      <c r="I233" s="2221">
        <v>0</v>
      </c>
      <c r="J233" s="1936"/>
      <c r="K233" s="1936">
        <f t="shared" si="6"/>
        <v>40302</v>
      </c>
    </row>
    <row r="234" spans="1:11">
      <c r="A234" s="1930"/>
      <c r="B234" s="1628" t="s">
        <v>1138</v>
      </c>
      <c r="C234" s="1931" t="s">
        <v>272</v>
      </c>
      <c r="D234" s="1628"/>
      <c r="E234" s="2221">
        <v>12000</v>
      </c>
      <c r="F234" s="1936"/>
      <c r="G234" s="2221">
        <v>0</v>
      </c>
      <c r="H234" s="1936"/>
      <c r="I234" s="2221">
        <v>0</v>
      </c>
      <c r="J234" s="1936"/>
      <c r="K234" s="1936">
        <f t="shared" si="6"/>
        <v>12000</v>
      </c>
    </row>
    <row r="235" spans="1:11">
      <c r="A235" s="1930"/>
      <c r="B235" s="1628" t="s">
        <v>1139</v>
      </c>
      <c r="C235" s="1931" t="s">
        <v>272</v>
      </c>
      <c r="D235" s="1628"/>
      <c r="E235" s="2221">
        <v>25000</v>
      </c>
      <c r="F235" s="1936"/>
      <c r="G235" s="2221">
        <v>0</v>
      </c>
      <c r="H235" s="1936"/>
      <c r="I235" s="2221">
        <v>0</v>
      </c>
      <c r="J235" s="1936"/>
      <c r="K235" s="1936">
        <f t="shared" si="6"/>
        <v>25000</v>
      </c>
    </row>
    <row r="236" spans="1:11">
      <c r="A236" s="1943"/>
      <c r="B236" s="1628" t="s">
        <v>2194</v>
      </c>
      <c r="C236" s="1931" t="s">
        <v>272</v>
      </c>
      <c r="D236" s="2226"/>
      <c r="E236" s="2221">
        <v>38505</v>
      </c>
      <c r="F236" s="1558"/>
      <c r="G236" s="2221">
        <v>0</v>
      </c>
      <c r="H236" s="1558"/>
      <c r="I236" s="1938">
        <v>0</v>
      </c>
      <c r="J236" s="1558"/>
      <c r="K236" s="1936">
        <f t="shared" si="6"/>
        <v>38505</v>
      </c>
    </row>
    <row r="237" spans="1:11">
      <c r="A237" s="1930"/>
      <c r="B237" s="1628" t="s">
        <v>1140</v>
      </c>
      <c r="C237" s="1931" t="s">
        <v>272</v>
      </c>
      <c r="D237" s="1628"/>
      <c r="E237" s="2221">
        <v>2000</v>
      </c>
      <c r="F237" s="1936"/>
      <c r="G237" s="2221">
        <v>0</v>
      </c>
      <c r="H237" s="1936"/>
      <c r="I237" s="2221">
        <v>0</v>
      </c>
      <c r="J237" s="1936"/>
      <c r="K237" s="1558">
        <f t="shared" si="6"/>
        <v>2000</v>
      </c>
    </row>
    <row r="238" spans="1:11">
      <c r="A238" s="1943"/>
      <c r="B238" s="1628" t="s">
        <v>1141</v>
      </c>
      <c r="C238" s="2223" t="s">
        <v>272</v>
      </c>
      <c r="D238" s="2226"/>
      <c r="E238" s="1627">
        <v>19000</v>
      </c>
      <c r="F238" s="1558"/>
      <c r="G238" s="1627">
        <v>0</v>
      </c>
      <c r="H238" s="1558"/>
      <c r="I238" s="1627">
        <v>0</v>
      </c>
      <c r="J238" s="1936"/>
      <c r="K238" s="1558">
        <f t="shared" si="6"/>
        <v>19000</v>
      </c>
    </row>
    <row r="239" spans="1:11">
      <c r="A239" s="2245"/>
      <c r="B239" s="1628" t="s">
        <v>1142</v>
      </c>
      <c r="C239" s="2246" t="s">
        <v>272</v>
      </c>
      <c r="D239" s="2286"/>
      <c r="E239" s="1627">
        <v>26000</v>
      </c>
      <c r="F239" s="1941"/>
      <c r="G239" s="1558">
        <v>0</v>
      </c>
      <c r="H239" s="1941"/>
      <c r="I239" s="1627">
        <v>0</v>
      </c>
      <c r="J239" s="2225"/>
      <c r="K239" s="1936">
        <f t="shared" si="6"/>
        <v>26000</v>
      </c>
    </row>
    <row r="240" spans="1:11">
      <c r="A240" s="1930"/>
      <c r="B240" s="2226" t="s">
        <v>1143</v>
      </c>
      <c r="C240" s="2223" t="s">
        <v>272</v>
      </c>
      <c r="D240" s="2226"/>
      <c r="E240" s="1627">
        <v>67000</v>
      </c>
      <c r="F240" s="1558"/>
      <c r="G240" s="1627">
        <v>0</v>
      </c>
      <c r="H240" s="1558"/>
      <c r="I240" s="1627">
        <v>0</v>
      </c>
      <c r="J240" s="1558"/>
      <c r="K240" s="1558">
        <f t="shared" si="6"/>
        <v>67000</v>
      </c>
    </row>
    <row r="241" spans="1:11">
      <c r="A241" s="2287"/>
      <c r="B241" s="2247" t="s">
        <v>1144</v>
      </c>
      <c r="C241" s="2223" t="s">
        <v>272</v>
      </c>
      <c r="D241" s="2226"/>
      <c r="E241" s="1627">
        <v>60000</v>
      </c>
      <c r="F241" s="1558"/>
      <c r="G241" s="1627">
        <v>0</v>
      </c>
      <c r="H241" s="1558"/>
      <c r="I241" s="1558">
        <v>50000</v>
      </c>
      <c r="J241" s="1558"/>
      <c r="K241" s="1558">
        <f t="shared" si="6"/>
        <v>110000</v>
      </c>
    </row>
    <row r="242" spans="1:11">
      <c r="A242" s="2287"/>
      <c r="B242" s="2247"/>
      <c r="C242" s="2226"/>
      <c r="D242" s="2226"/>
      <c r="E242" s="2275"/>
      <c r="F242" s="1558"/>
      <c r="G242" s="2275"/>
      <c r="H242" s="1558"/>
      <c r="I242" s="1561"/>
      <c r="J242" s="1561"/>
      <c r="K242" s="1561"/>
    </row>
    <row r="243" spans="1:11">
      <c r="A243" s="2226" t="s">
        <v>1145</v>
      </c>
      <c r="B243" s="1628"/>
      <c r="C243" s="1931" t="s">
        <v>272</v>
      </c>
      <c r="D243" s="1628"/>
      <c r="E243" s="2221">
        <v>1500</v>
      </c>
      <c r="F243" s="1936"/>
      <c r="G243" s="1936">
        <v>0</v>
      </c>
      <c r="H243" s="1936"/>
      <c r="I243" s="2221">
        <v>0</v>
      </c>
      <c r="J243" s="1936"/>
      <c r="K243" s="1936">
        <f>ROUND(SUM(E243:I243),0)</f>
        <v>1500</v>
      </c>
    </row>
    <row r="244" spans="1:11">
      <c r="A244" s="2288" t="s">
        <v>0</v>
      </c>
      <c r="B244" s="1628"/>
      <c r="C244" s="1931"/>
      <c r="D244" s="1931"/>
      <c r="E244" s="2246"/>
      <c r="F244" s="2276"/>
      <c r="G244" s="2276"/>
      <c r="H244" s="2276"/>
      <c r="I244" s="2276"/>
      <c r="J244" s="2276"/>
      <c r="K244" s="2277" t="s">
        <v>1086</v>
      </c>
    </row>
    <row r="245" spans="1:11">
      <c r="A245" s="1720" t="s">
        <v>1102</v>
      </c>
      <c r="B245" s="1628"/>
      <c r="C245" s="2278"/>
      <c r="D245" s="766"/>
      <c r="E245" s="2289"/>
      <c r="F245" s="2290"/>
      <c r="G245" s="2291"/>
      <c r="H245" s="2290"/>
      <c r="I245" s="2291"/>
      <c r="J245" s="2292"/>
      <c r="K245" s="2277" t="s">
        <v>130</v>
      </c>
    </row>
    <row r="246" spans="1:11">
      <c r="A246" s="2293" t="s">
        <v>2540</v>
      </c>
      <c r="B246" s="1628"/>
      <c r="C246" s="2281"/>
      <c r="D246" s="2281"/>
      <c r="E246" s="1721"/>
      <c r="F246" s="2280"/>
      <c r="G246" s="2293"/>
      <c r="H246" s="2280"/>
      <c r="I246" s="2293"/>
      <c r="J246" s="2276"/>
      <c r="K246" s="2276"/>
    </row>
    <row r="247" spans="1:11">
      <c r="A247" s="2282"/>
      <c r="B247" s="2283"/>
      <c r="C247" s="2237"/>
      <c r="D247" s="733"/>
      <c r="E247" s="2238"/>
      <c r="F247" s="2239"/>
      <c r="G247" s="2238"/>
      <c r="H247" s="2239"/>
      <c r="I247" s="2239"/>
      <c r="J247" s="2239"/>
      <c r="K247" s="2239"/>
    </row>
    <row r="248" spans="1:11">
      <c r="A248" s="2250"/>
      <c r="B248" s="738"/>
      <c r="C248" s="2237"/>
      <c r="D248" s="2237"/>
      <c r="E248" s="2238" t="s">
        <v>1104</v>
      </c>
      <c r="F248" s="2239"/>
      <c r="G248" s="2238"/>
      <c r="H248" s="2239"/>
      <c r="I248" s="2238"/>
      <c r="J248" s="2239"/>
      <c r="K248" s="2239" t="s">
        <v>271</v>
      </c>
    </row>
    <row r="249" spans="1:11">
      <c r="A249" s="2252" t="s">
        <v>1105</v>
      </c>
      <c r="B249" s="2253"/>
      <c r="C249" s="2237"/>
      <c r="D249" s="2237"/>
      <c r="E249" s="2009" t="s">
        <v>1106</v>
      </c>
      <c r="F249" s="2239"/>
      <c r="G249" s="2256" t="s">
        <v>1107</v>
      </c>
      <c r="H249" s="2239"/>
      <c r="I249" s="2294" t="s">
        <v>1108</v>
      </c>
      <c r="J249" s="2241"/>
      <c r="K249" s="2254" t="s">
        <v>508</v>
      </c>
    </row>
    <row r="250" spans="1:11">
      <c r="A250" s="1943"/>
      <c r="B250" s="1628"/>
      <c r="C250" s="1931"/>
      <c r="D250" s="1931"/>
      <c r="E250" s="2246"/>
      <c r="F250" s="2276"/>
      <c r="G250" s="2276"/>
      <c r="H250" s="2276"/>
      <c r="I250" s="2276"/>
      <c r="J250" s="2276"/>
      <c r="K250" s="2276"/>
    </row>
    <row r="251" spans="1:11">
      <c r="A251" s="2223" t="s">
        <v>2195</v>
      </c>
      <c r="B251" s="1628"/>
      <c r="C251" s="1931" t="s">
        <v>272</v>
      </c>
      <c r="D251" s="1628"/>
      <c r="E251" s="2222">
        <v>13400</v>
      </c>
      <c r="F251" s="1936"/>
      <c r="G251" s="1936">
        <v>15000</v>
      </c>
      <c r="H251" s="1936"/>
      <c r="I251" s="1937">
        <v>0</v>
      </c>
      <c r="J251" s="1936"/>
      <c r="K251" s="1936">
        <f>ROUND(SUM(E251:I251),0)</f>
        <v>28400</v>
      </c>
    </row>
    <row r="252" spans="1:11">
      <c r="A252" s="2223"/>
      <c r="B252" s="1628"/>
      <c r="C252" s="1931"/>
      <c r="D252" s="1931"/>
      <c r="E252" s="2222"/>
      <c r="F252" s="1936"/>
      <c r="G252" s="2222"/>
      <c r="H252" s="1936"/>
      <c r="I252" s="1937"/>
      <c r="J252" s="1936"/>
      <c r="K252" s="1936"/>
    </row>
    <row r="253" spans="1:11">
      <c r="A253" s="2223" t="s">
        <v>1149</v>
      </c>
      <c r="B253" s="1628"/>
      <c r="C253" s="1931" t="s">
        <v>272</v>
      </c>
      <c r="D253" s="1931"/>
      <c r="E253" s="1558">
        <v>9600</v>
      </c>
      <c r="F253" s="1936"/>
      <c r="G253" s="2222">
        <v>23000</v>
      </c>
      <c r="H253" s="1936"/>
      <c r="I253" s="1937">
        <v>0</v>
      </c>
      <c r="J253" s="1936"/>
      <c r="K253" s="1936">
        <f>ROUND(SUM(E253:I253),0)</f>
        <v>32600</v>
      </c>
    </row>
    <row r="254" spans="1:11">
      <c r="A254" s="2223"/>
      <c r="B254" s="1628"/>
      <c r="C254" s="1931" t="s">
        <v>272</v>
      </c>
      <c r="D254" s="1931"/>
      <c r="E254" s="2222"/>
      <c r="F254" s="1936"/>
      <c r="G254" s="2222"/>
      <c r="H254" s="1936"/>
      <c r="I254" s="1937"/>
      <c r="J254" s="1936"/>
      <c r="K254" s="1936"/>
    </row>
    <row r="255" spans="1:11">
      <c r="A255" s="2223" t="s">
        <v>1150</v>
      </c>
      <c r="B255" s="1735"/>
      <c r="C255" s="1931" t="s">
        <v>272</v>
      </c>
      <c r="D255" s="1931"/>
      <c r="E255" s="2222"/>
      <c r="F255" s="1936"/>
      <c r="G255" s="2222"/>
      <c r="H255" s="1936"/>
      <c r="I255" s="1937"/>
      <c r="J255" s="1936"/>
      <c r="K255" s="1936"/>
    </row>
    <row r="256" spans="1:11">
      <c r="A256" s="1943"/>
      <c r="B256" s="1628" t="s">
        <v>1152</v>
      </c>
      <c r="C256" s="1931" t="s">
        <v>272</v>
      </c>
      <c r="D256" s="1931"/>
      <c r="E256" s="1558">
        <v>1000</v>
      </c>
      <c r="F256" s="1936"/>
      <c r="G256" s="1937">
        <v>0</v>
      </c>
      <c r="H256" s="1936"/>
      <c r="I256" s="1937">
        <v>2000</v>
      </c>
      <c r="J256" s="1936"/>
      <c r="K256" s="1936">
        <f t="shared" ref="K256:K266" si="7">ROUND(SUM(E256:I256),0)</f>
        <v>3000</v>
      </c>
    </row>
    <row r="257" spans="1:11">
      <c r="A257" s="1943"/>
      <c r="B257" s="1628" t="s">
        <v>1153</v>
      </c>
      <c r="C257" s="1931" t="s">
        <v>272</v>
      </c>
      <c r="D257" s="2226"/>
      <c r="E257" s="2222">
        <v>1000</v>
      </c>
      <c r="F257" s="1558"/>
      <c r="G257" s="2221">
        <v>0</v>
      </c>
      <c r="H257" s="1558"/>
      <c r="I257" s="1937">
        <v>12000</v>
      </c>
      <c r="J257" s="1558"/>
      <c r="K257" s="1936">
        <f t="shared" si="7"/>
        <v>13000</v>
      </c>
    </row>
    <row r="258" spans="1:11">
      <c r="A258" s="1943"/>
      <c r="B258" s="1628" t="s">
        <v>1154</v>
      </c>
      <c r="C258" s="1931" t="s">
        <v>272</v>
      </c>
      <c r="D258" s="1931"/>
      <c r="E258" s="2222">
        <v>1000</v>
      </c>
      <c r="F258" s="1936"/>
      <c r="G258" s="1937">
        <v>0</v>
      </c>
      <c r="H258" s="1936"/>
      <c r="I258" s="1937">
        <v>2000</v>
      </c>
      <c r="J258" s="1936"/>
      <c r="K258" s="1936">
        <f t="shared" si="7"/>
        <v>3000</v>
      </c>
    </row>
    <row r="259" spans="1:11">
      <c r="A259" s="1943"/>
      <c r="B259" s="1628" t="s">
        <v>1155</v>
      </c>
      <c r="C259" s="1931" t="s">
        <v>272</v>
      </c>
      <c r="D259" s="1931"/>
      <c r="E259" s="2222">
        <v>1000</v>
      </c>
      <c r="F259" s="1936"/>
      <c r="G259" s="1937">
        <v>0</v>
      </c>
      <c r="H259" s="1936"/>
      <c r="I259" s="1627">
        <v>2000</v>
      </c>
      <c r="J259" s="1936"/>
      <c r="K259" s="1936">
        <f t="shared" si="7"/>
        <v>3000</v>
      </c>
    </row>
    <row r="260" spans="1:11">
      <c r="A260" s="1943"/>
      <c r="B260" s="1628" t="s">
        <v>1156</v>
      </c>
      <c r="C260" s="1931" t="s">
        <v>272</v>
      </c>
      <c r="D260" s="1931"/>
      <c r="E260" s="1936">
        <v>1000</v>
      </c>
      <c r="F260" s="1936"/>
      <c r="G260" s="2221">
        <v>0</v>
      </c>
      <c r="H260" s="1936"/>
      <c r="I260" s="1627">
        <v>2000</v>
      </c>
      <c r="J260" s="1936"/>
      <c r="K260" s="1936">
        <f t="shared" si="7"/>
        <v>3000</v>
      </c>
    </row>
    <row r="261" spans="1:11">
      <c r="A261" s="2230"/>
      <c r="B261" s="1628" t="s">
        <v>1157</v>
      </c>
      <c r="C261" s="1931" t="s">
        <v>272</v>
      </c>
      <c r="D261" s="1931"/>
      <c r="E261" s="2222">
        <v>1000</v>
      </c>
      <c r="F261" s="1936"/>
      <c r="G261" s="2221">
        <v>0</v>
      </c>
      <c r="H261" s="1936"/>
      <c r="I261" s="1937">
        <v>2000</v>
      </c>
      <c r="J261" s="1936"/>
      <c r="K261" s="1936">
        <f t="shared" si="7"/>
        <v>3000</v>
      </c>
    </row>
    <row r="262" spans="1:11" ht="16.5" customHeight="1">
      <c r="A262" s="2230"/>
      <c r="B262" s="1628" t="s">
        <v>1158</v>
      </c>
      <c r="C262" s="1931" t="s">
        <v>272</v>
      </c>
      <c r="D262" s="1931"/>
      <c r="E262" s="2222">
        <v>1000</v>
      </c>
      <c r="F262" s="1936"/>
      <c r="G262" s="2221">
        <v>0</v>
      </c>
      <c r="H262" s="1936"/>
      <c r="I262" s="1938">
        <v>2000</v>
      </c>
      <c r="J262" s="1936"/>
      <c r="K262" s="1936">
        <f t="shared" si="7"/>
        <v>3000</v>
      </c>
    </row>
    <row r="263" spans="1:11">
      <c r="A263" s="2230"/>
      <c r="B263" s="1628" t="s">
        <v>1159</v>
      </c>
      <c r="C263" s="1931" t="s">
        <v>272</v>
      </c>
      <c r="D263" s="1931"/>
      <c r="E263" s="2222">
        <v>1000</v>
      </c>
      <c r="F263" s="1936"/>
      <c r="G263" s="1937">
        <v>0</v>
      </c>
      <c r="H263" s="1936"/>
      <c r="I263" s="1937">
        <v>2000</v>
      </c>
      <c r="J263" s="1936"/>
      <c r="K263" s="1936">
        <f t="shared" si="7"/>
        <v>3000</v>
      </c>
    </row>
    <row r="264" spans="1:11">
      <c r="A264" s="2230"/>
      <c r="B264" s="1628" t="s">
        <v>2196</v>
      </c>
      <c r="C264" s="1931" t="s">
        <v>272</v>
      </c>
      <c r="D264" s="1931"/>
      <c r="E264" s="2222">
        <v>1000</v>
      </c>
      <c r="F264" s="1936"/>
      <c r="G264" s="1937">
        <v>0</v>
      </c>
      <c r="H264" s="1936"/>
      <c r="I264" s="1938">
        <v>8000</v>
      </c>
      <c r="J264" s="1936"/>
      <c r="K264" s="1936">
        <f t="shared" si="7"/>
        <v>9000</v>
      </c>
    </row>
    <row r="265" spans="1:11">
      <c r="A265" s="2230"/>
      <c r="B265" s="1628" t="s">
        <v>1160</v>
      </c>
      <c r="C265" s="1931" t="s">
        <v>272</v>
      </c>
      <c r="D265" s="1931"/>
      <c r="E265" s="2221">
        <v>0</v>
      </c>
      <c r="F265" s="1936"/>
      <c r="G265" s="2221">
        <v>0</v>
      </c>
      <c r="H265" s="1936"/>
      <c r="I265" s="1937">
        <v>500</v>
      </c>
      <c r="J265" s="1936"/>
      <c r="K265" s="1936">
        <f t="shared" si="7"/>
        <v>500</v>
      </c>
    </row>
    <row r="266" spans="1:11">
      <c r="A266" s="2230"/>
      <c r="B266" s="1628" t="s">
        <v>1151</v>
      </c>
      <c r="C266" s="1931" t="s">
        <v>272</v>
      </c>
      <c r="D266" s="1931"/>
      <c r="E266" s="1936">
        <v>2000</v>
      </c>
      <c r="F266" s="1936"/>
      <c r="G266" s="2221">
        <v>0</v>
      </c>
      <c r="H266" s="1936"/>
      <c r="I266" s="1938">
        <v>201000</v>
      </c>
      <c r="J266" s="1936"/>
      <c r="K266" s="1936">
        <f t="shared" si="7"/>
        <v>203000</v>
      </c>
    </row>
    <row r="267" spans="1:11">
      <c r="A267" s="1930"/>
      <c r="B267" s="1628"/>
      <c r="C267" s="1931"/>
      <c r="D267" s="1931"/>
      <c r="E267" s="1937"/>
      <c r="F267" s="1936"/>
      <c r="G267" s="1937"/>
      <c r="H267" s="1936"/>
      <c r="I267"/>
      <c r="J267" s="1936"/>
      <c r="K267" s="1936"/>
    </row>
    <row r="268" spans="1:11">
      <c r="A268" s="2226" t="s">
        <v>1161</v>
      </c>
      <c r="B268" s="1628"/>
      <c r="C268" s="1931"/>
      <c r="D268" s="2226"/>
      <c r="E268" s="2221"/>
      <c r="F268" s="2245"/>
      <c r="G268" s="2222"/>
      <c r="H268" s="2245"/>
      <c r="I268" s="1937"/>
      <c r="J268" s="2245"/>
      <c r="K268" s="1936"/>
    </row>
    <row r="269" spans="1:11">
      <c r="A269" s="1930"/>
      <c r="B269" s="1628" t="s">
        <v>1162</v>
      </c>
      <c r="C269" s="1931" t="s">
        <v>272</v>
      </c>
      <c r="D269" s="2244"/>
      <c r="E269" s="1936">
        <v>0</v>
      </c>
      <c r="F269"/>
      <c r="G269" s="1937">
        <v>0</v>
      </c>
      <c r="H269"/>
      <c r="I269" s="2222">
        <v>3200000</v>
      </c>
      <c r="J269"/>
      <c r="K269" s="1936">
        <f t="shared" ref="K269:K289" si="8">ROUND(SUM(E269:I269),0)</f>
        <v>3200000</v>
      </c>
    </row>
    <row r="270" spans="1:11">
      <c r="A270" s="1930"/>
      <c r="B270" s="1628" t="s">
        <v>2197</v>
      </c>
      <c r="C270" s="1931" t="s">
        <v>272</v>
      </c>
      <c r="D270" s="1931"/>
      <c r="E270" s="2221">
        <v>0</v>
      </c>
      <c r="F270" s="1936"/>
      <c r="G270" s="1937">
        <v>0</v>
      </c>
      <c r="H270" s="1936"/>
      <c r="I270" s="1938">
        <v>21000</v>
      </c>
      <c r="J270" s="1936"/>
      <c r="K270" s="1936">
        <f t="shared" si="8"/>
        <v>21000</v>
      </c>
    </row>
    <row r="271" spans="1:11">
      <c r="A271" s="2230"/>
      <c r="B271" s="1628" t="s">
        <v>1163</v>
      </c>
      <c r="C271" s="1931" t="s">
        <v>272</v>
      </c>
      <c r="D271" s="1931"/>
      <c r="E271" s="2221">
        <v>0</v>
      </c>
      <c r="F271" s="1936"/>
      <c r="G271" s="2221">
        <v>25000</v>
      </c>
      <c r="H271" s="1936"/>
      <c r="I271" s="1937">
        <v>0</v>
      </c>
      <c r="J271" s="1936"/>
      <c r="K271" s="1936">
        <f t="shared" si="8"/>
        <v>25000</v>
      </c>
    </row>
    <row r="272" spans="1:11">
      <c r="A272" s="2230"/>
      <c r="B272" s="1628" t="s">
        <v>1164</v>
      </c>
      <c r="C272" s="1931" t="s">
        <v>272</v>
      </c>
      <c r="D272" s="1931"/>
      <c r="E272" s="2221">
        <v>1350</v>
      </c>
      <c r="F272" s="1936"/>
      <c r="G272" s="2221">
        <v>2500</v>
      </c>
      <c r="H272" s="1936"/>
      <c r="I272" s="1938">
        <v>0</v>
      </c>
      <c r="J272" s="1936"/>
      <c r="K272" s="1936">
        <f t="shared" si="8"/>
        <v>3850</v>
      </c>
    </row>
    <row r="273" spans="1:11">
      <c r="A273" s="2230"/>
      <c r="B273" s="1628" t="s">
        <v>1165</v>
      </c>
      <c r="C273" s="1931" t="s">
        <v>272</v>
      </c>
      <c r="D273" s="1931"/>
      <c r="E273" s="2221">
        <v>1000</v>
      </c>
      <c r="F273" s="1936"/>
      <c r="G273" s="2221">
        <v>0</v>
      </c>
      <c r="H273" s="1936"/>
      <c r="I273" s="1938">
        <v>0</v>
      </c>
      <c r="J273" s="1936"/>
      <c r="K273" s="1936">
        <f t="shared" si="8"/>
        <v>1000</v>
      </c>
    </row>
    <row r="274" spans="1:11">
      <c r="A274" s="1943"/>
      <c r="B274" s="1628" t="s">
        <v>1166</v>
      </c>
      <c r="C274" s="1931" t="s">
        <v>272</v>
      </c>
      <c r="D274" s="1931"/>
      <c r="E274" s="2221">
        <v>9800</v>
      </c>
      <c r="F274" s="1936"/>
      <c r="G274" s="1937">
        <v>37200</v>
      </c>
      <c r="H274" s="1936"/>
      <c r="I274" s="1938">
        <v>0</v>
      </c>
      <c r="J274" s="1936"/>
      <c r="K274" s="1936">
        <f t="shared" si="8"/>
        <v>47000</v>
      </c>
    </row>
    <row r="275" spans="1:11">
      <c r="A275" s="1943"/>
      <c r="B275" s="1628" t="s">
        <v>1167</v>
      </c>
      <c r="C275" s="1931" t="s">
        <v>272</v>
      </c>
      <c r="D275" s="1931"/>
      <c r="E275" s="2221">
        <v>14000</v>
      </c>
      <c r="F275" s="1936"/>
      <c r="G275" s="1937">
        <v>3000</v>
      </c>
      <c r="H275" s="1936"/>
      <c r="I275" s="1938">
        <v>0</v>
      </c>
      <c r="J275" s="1936"/>
      <c r="K275" s="1936">
        <f t="shared" si="8"/>
        <v>17000</v>
      </c>
    </row>
    <row r="276" spans="1:11">
      <c r="A276" s="1943"/>
      <c r="B276" s="1628" t="s">
        <v>1168</v>
      </c>
      <c r="C276" s="1931" t="s">
        <v>272</v>
      </c>
      <c r="D276" s="1931"/>
      <c r="E276" s="2221">
        <v>330</v>
      </c>
      <c r="F276" s="1936"/>
      <c r="G276" s="1937">
        <v>0</v>
      </c>
      <c r="H276" s="1936"/>
      <c r="I276" s="1938">
        <v>0</v>
      </c>
      <c r="J276" s="1936"/>
      <c r="K276" s="1936">
        <f t="shared" si="8"/>
        <v>330</v>
      </c>
    </row>
    <row r="277" spans="1:11">
      <c r="A277" s="1943"/>
      <c r="B277" s="1628" t="s">
        <v>1169</v>
      </c>
      <c r="C277" s="1931" t="s">
        <v>272</v>
      </c>
      <c r="D277" s="1931"/>
      <c r="E277" s="2221">
        <v>6000</v>
      </c>
      <c r="F277" s="1936"/>
      <c r="G277" s="1937">
        <v>30000</v>
      </c>
      <c r="H277" s="1936"/>
      <c r="I277" s="1938">
        <v>10000</v>
      </c>
      <c r="J277" s="1936"/>
      <c r="K277" s="1936">
        <f t="shared" si="8"/>
        <v>46000</v>
      </c>
    </row>
    <row r="278" spans="1:11">
      <c r="A278" s="1943"/>
      <c r="B278" s="1628" t="s">
        <v>1170</v>
      </c>
      <c r="C278" s="1931" t="s">
        <v>272</v>
      </c>
      <c r="D278" s="1931"/>
      <c r="E278" s="2221">
        <v>4500</v>
      </c>
      <c r="F278" s="1936"/>
      <c r="G278" s="1937">
        <v>6000</v>
      </c>
      <c r="H278" s="1936"/>
      <c r="I278" s="1938">
        <v>17000</v>
      </c>
      <c r="J278" s="1936"/>
      <c r="K278" s="1936">
        <f t="shared" si="8"/>
        <v>27500</v>
      </c>
    </row>
    <row r="279" spans="1:11">
      <c r="A279" s="1943"/>
      <c r="B279" s="1628" t="s">
        <v>1171</v>
      </c>
      <c r="C279" s="1931" t="s">
        <v>272</v>
      </c>
      <c r="D279" s="1931"/>
      <c r="E279" s="2221">
        <v>2000</v>
      </c>
      <c r="F279" s="1936"/>
      <c r="G279" s="2222">
        <v>7000</v>
      </c>
      <c r="H279" s="1936"/>
      <c r="I279" s="2243">
        <v>11600</v>
      </c>
      <c r="J279" s="1936"/>
      <c r="K279" s="1936">
        <f t="shared" si="8"/>
        <v>20600</v>
      </c>
    </row>
    <row r="280" spans="1:11">
      <c r="A280" s="1943"/>
      <c r="B280" s="1628" t="s">
        <v>1172</v>
      </c>
      <c r="C280" s="1931" t="s">
        <v>272</v>
      </c>
      <c r="D280" s="1931"/>
      <c r="E280" s="2221">
        <v>3000</v>
      </c>
      <c r="F280" s="1936"/>
      <c r="G280" s="1937">
        <v>30000</v>
      </c>
      <c r="H280" s="1936"/>
      <c r="I280" s="1938">
        <v>0</v>
      </c>
      <c r="J280" s="1936"/>
      <c r="K280" s="1936">
        <f t="shared" si="8"/>
        <v>33000</v>
      </c>
    </row>
    <row r="281" spans="1:11">
      <c r="A281" s="1943"/>
      <c r="B281" s="1628" t="s">
        <v>1173</v>
      </c>
      <c r="C281" s="1931" t="s">
        <v>272</v>
      </c>
      <c r="D281" s="1931"/>
      <c r="E281" s="2221">
        <v>10000</v>
      </c>
      <c r="F281" s="1936"/>
      <c r="G281" s="1937">
        <v>0</v>
      </c>
      <c r="H281" s="1936"/>
      <c r="I281" s="1938">
        <v>0</v>
      </c>
      <c r="J281" s="1936"/>
      <c r="K281" s="1936">
        <f t="shared" si="8"/>
        <v>10000</v>
      </c>
    </row>
    <row r="282" spans="1:11">
      <c r="A282" s="1943"/>
      <c r="B282" s="1628" t="s">
        <v>1174</v>
      </c>
      <c r="C282" s="1931" t="s">
        <v>272</v>
      </c>
      <c r="D282" s="1931"/>
      <c r="E282" s="2221">
        <v>19500</v>
      </c>
      <c r="F282" s="1936"/>
      <c r="G282" s="1937">
        <v>0</v>
      </c>
      <c r="H282" s="1936"/>
      <c r="I282" s="1938">
        <v>7500</v>
      </c>
      <c r="J282" s="1936"/>
      <c r="K282" s="1936">
        <f t="shared" si="8"/>
        <v>27000</v>
      </c>
    </row>
    <row r="283" spans="1:11">
      <c r="A283" s="1943"/>
      <c r="B283" s="1628" t="s">
        <v>1175</v>
      </c>
      <c r="C283" s="1931" t="s">
        <v>272</v>
      </c>
      <c r="D283" s="1931"/>
      <c r="E283" s="2221">
        <v>60000</v>
      </c>
      <c r="F283" s="1936"/>
      <c r="G283" s="1937">
        <v>0</v>
      </c>
      <c r="H283" s="1936"/>
      <c r="I283" s="1938">
        <v>0</v>
      </c>
      <c r="J283" s="1936"/>
      <c r="K283" s="1936">
        <f t="shared" si="8"/>
        <v>60000</v>
      </c>
    </row>
    <row r="284" spans="1:11">
      <c r="A284" s="1943"/>
      <c r="B284" s="1628" t="s">
        <v>1176</v>
      </c>
      <c r="C284" s="1931" t="s">
        <v>272</v>
      </c>
      <c r="D284" s="1931"/>
      <c r="E284" s="1937">
        <v>3000</v>
      </c>
      <c r="F284" s="1936"/>
      <c r="G284" s="1937">
        <v>5000</v>
      </c>
      <c r="H284" s="1936"/>
      <c r="I284" s="1937">
        <v>0</v>
      </c>
      <c r="J284" s="1936"/>
      <c r="K284" s="1936">
        <f t="shared" si="8"/>
        <v>8000</v>
      </c>
    </row>
    <row r="285" spans="1:11">
      <c r="A285" s="2230"/>
      <c r="B285" s="1628" t="s">
        <v>1177</v>
      </c>
      <c r="C285" s="1931" t="s">
        <v>272</v>
      </c>
      <c r="D285" s="1931"/>
      <c r="E285" s="2221">
        <v>0</v>
      </c>
      <c r="F285" s="1936"/>
      <c r="G285" s="2221">
        <v>0</v>
      </c>
      <c r="H285" s="1936"/>
      <c r="I285" s="1947">
        <v>100000</v>
      </c>
      <c r="J285" s="1936"/>
      <c r="K285" s="1936">
        <f t="shared" si="8"/>
        <v>100000</v>
      </c>
    </row>
    <row r="286" spans="1:11">
      <c r="A286" s="2230"/>
      <c r="B286" s="1628" t="s">
        <v>1178</v>
      </c>
      <c r="C286" s="1931" t="s">
        <v>272</v>
      </c>
      <c r="D286" s="2244"/>
      <c r="E286" s="2221">
        <v>20000</v>
      </c>
      <c r="F286" s="2225"/>
      <c r="G286" s="2221">
        <v>0</v>
      </c>
      <c r="H286" s="2225"/>
      <c r="I286" s="1947">
        <v>0</v>
      </c>
      <c r="J286" s="2225"/>
      <c r="K286" s="1936">
        <f t="shared" si="8"/>
        <v>20000</v>
      </c>
    </row>
    <row r="287" spans="1:11">
      <c r="A287" s="1930"/>
      <c r="B287" s="1628" t="s">
        <v>1179</v>
      </c>
      <c r="C287" s="1931" t="s">
        <v>272</v>
      </c>
      <c r="D287" s="1628"/>
      <c r="E287" s="2221">
        <v>0</v>
      </c>
      <c r="F287" s="1936"/>
      <c r="G287" s="2221">
        <v>65000</v>
      </c>
      <c r="H287" s="1936"/>
      <c r="I287" s="2221">
        <v>25000</v>
      </c>
      <c r="J287" s="1936"/>
      <c r="K287" s="1558">
        <f t="shared" si="8"/>
        <v>90000</v>
      </c>
    </row>
    <row r="288" spans="1:11">
      <c r="A288" s="1943"/>
      <c r="B288" s="1628" t="s">
        <v>2198</v>
      </c>
      <c r="C288" s="2223" t="s">
        <v>272</v>
      </c>
      <c r="D288" s="2226"/>
      <c r="E288" s="1627">
        <v>12500</v>
      </c>
      <c r="F288" s="1558"/>
      <c r="G288" s="1627">
        <v>0</v>
      </c>
      <c r="H288" s="1558"/>
      <c r="I288" s="1627">
        <v>0</v>
      </c>
      <c r="J288" s="1936"/>
      <c r="K288" s="1558">
        <f t="shared" si="8"/>
        <v>12500</v>
      </c>
    </row>
    <row r="289" spans="1:11">
      <c r="A289" s="2245"/>
      <c r="B289" s="1628" t="s">
        <v>1180</v>
      </c>
      <c r="C289" s="2246" t="s">
        <v>272</v>
      </c>
      <c r="D289" s="2005"/>
      <c r="E289" s="1627">
        <v>74260</v>
      </c>
      <c r="F289" s="1558"/>
      <c r="G289" s="1627">
        <v>4740</v>
      </c>
      <c r="H289" s="1558"/>
      <c r="I289" s="1627">
        <v>0</v>
      </c>
      <c r="J289" s="1936"/>
      <c r="K289" s="1936">
        <f t="shared" si="8"/>
        <v>79000</v>
      </c>
    </row>
    <row r="290" spans="1:11">
      <c r="A290" s="2288" t="s">
        <v>0</v>
      </c>
      <c r="B290" s="1628"/>
      <c r="C290" s="1931"/>
      <c r="D290" s="1931"/>
      <c r="E290" s="2276"/>
      <c r="F290" s="2276"/>
      <c r="G290" s="2276"/>
      <c r="H290" s="2276"/>
      <c r="I290" s="2295"/>
      <c r="J290" s="2276"/>
      <c r="K290" s="2277" t="s">
        <v>1086</v>
      </c>
    </row>
    <row r="291" spans="1:11">
      <c r="A291" s="2300" t="s">
        <v>1102</v>
      </c>
      <c r="B291" s="2247"/>
      <c r="C291" s="766"/>
      <c r="D291" s="766"/>
      <c r="E291" s="766"/>
      <c r="F291" s="766"/>
      <c r="G291" s="766"/>
      <c r="H291" s="766"/>
      <c r="I291" s="766"/>
      <c r="J291" s="2226"/>
      <c r="K291" s="1458" t="s">
        <v>130</v>
      </c>
    </row>
    <row r="292" spans="1:11">
      <c r="A292" s="2248" t="s">
        <v>2539</v>
      </c>
      <c r="B292" s="2247"/>
      <c r="C292" s="1721"/>
      <c r="D292" s="1721"/>
      <c r="E292" s="2248"/>
      <c r="F292" s="1721"/>
      <c r="G292" s="2248"/>
      <c r="H292" s="1721"/>
      <c r="I292" s="2248"/>
      <c r="J292" s="2249"/>
      <c r="K292" s="2247"/>
    </row>
    <row r="293" spans="1:11">
      <c r="A293" s="1628"/>
      <c r="B293" s="1628"/>
      <c r="C293" s="1931"/>
      <c r="D293" s="1931"/>
      <c r="E293" s="1936"/>
      <c r="F293" s="1936"/>
      <c r="G293" s="1936"/>
      <c r="H293" s="1942"/>
      <c r="I293" s="1947"/>
      <c r="J293" s="1936"/>
      <c r="K293" s="1936"/>
    </row>
    <row r="294" spans="1:11">
      <c r="A294" s="1735"/>
      <c r="B294" s="738"/>
      <c r="C294" s="2237"/>
      <c r="D294" s="2237"/>
      <c r="E294" s="2238" t="s">
        <v>1104</v>
      </c>
      <c r="F294" s="733"/>
      <c r="G294" s="2239"/>
      <c r="H294" s="733"/>
      <c r="I294" s="2290"/>
      <c r="J294" s="733"/>
      <c r="K294" s="2239" t="s">
        <v>271</v>
      </c>
    </row>
    <row r="295" spans="1:11">
      <c r="A295" s="2252" t="s">
        <v>1105</v>
      </c>
      <c r="B295" s="2253"/>
      <c r="C295" s="2237"/>
      <c r="D295" s="733"/>
      <c r="E295" s="2263" t="s">
        <v>1106</v>
      </c>
      <c r="F295" s="595"/>
      <c r="G295" s="2263" t="s">
        <v>1107</v>
      </c>
      <c r="H295" s="595"/>
      <c r="I295" s="2264" t="s">
        <v>1108</v>
      </c>
      <c r="J295" s="2265"/>
      <c r="K295" s="2254" t="s">
        <v>508</v>
      </c>
    </row>
    <row r="296" spans="1:11">
      <c r="A296" s="2223"/>
      <c r="B296" s="1628"/>
      <c r="C296" s="1931"/>
      <c r="D296" s="1628"/>
      <c r="E296" s="2222"/>
      <c r="F296" s="1936"/>
      <c r="G296" s="2222"/>
      <c r="H296" s="1942"/>
      <c r="I296" s="1937"/>
      <c r="J296" s="1936"/>
      <c r="K296" s="1936"/>
    </row>
    <row r="297" spans="1:11">
      <c r="A297" s="2270" t="s">
        <v>1146</v>
      </c>
      <c r="B297" s="1628"/>
      <c r="C297" s="1931" t="s">
        <v>272</v>
      </c>
      <c r="D297" s="1931"/>
      <c r="E297" s="1937"/>
      <c r="F297" s="1936"/>
      <c r="G297" s="1937"/>
      <c r="H297" s="1936"/>
      <c r="I297" s="1937"/>
      <c r="J297" s="1936"/>
      <c r="K297" s="1936"/>
    </row>
    <row r="298" spans="1:11">
      <c r="A298" s="1943"/>
      <c r="B298" s="1628" t="s">
        <v>1147</v>
      </c>
      <c r="C298" s="1931" t="s">
        <v>272</v>
      </c>
      <c r="D298" s="2228"/>
      <c r="E298" s="2222">
        <v>17000</v>
      </c>
      <c r="F298" s="2221"/>
      <c r="G298" s="1937">
        <v>0</v>
      </c>
      <c r="H298" s="2221"/>
      <c r="I298" s="1937">
        <v>0</v>
      </c>
      <c r="J298" s="2221"/>
      <c r="K298" s="1936">
        <f>ROUND(SUM(E298:I298),0)</f>
        <v>17000</v>
      </c>
    </row>
    <row r="299" spans="1:11">
      <c r="A299" s="1943"/>
      <c r="B299" s="1628" t="s">
        <v>1148</v>
      </c>
      <c r="C299" s="1931" t="s">
        <v>272</v>
      </c>
      <c r="D299" s="1931"/>
      <c r="E299" s="2222">
        <v>1750</v>
      </c>
      <c r="F299" s="1936"/>
      <c r="G299" s="1937">
        <v>0</v>
      </c>
      <c r="H299" s="1936"/>
      <c r="I299" s="1937">
        <v>0</v>
      </c>
      <c r="J299" s="1936"/>
      <c r="K299" s="1936">
        <f>ROUND(SUM(E299:I299),0)</f>
        <v>1750</v>
      </c>
    </row>
    <row r="300" spans="1:11">
      <c r="A300" s="1943"/>
      <c r="B300" s="1628"/>
      <c r="C300" s="1931"/>
      <c r="D300" s="1931"/>
      <c r="E300" s="2222"/>
      <c r="F300" s="1936"/>
      <c r="G300" s="1937"/>
      <c r="H300" s="1936"/>
      <c r="I300" s="1937"/>
      <c r="J300" s="1936"/>
      <c r="K300" s="1936"/>
    </row>
    <row r="301" spans="1:11">
      <c r="A301" s="2223" t="s">
        <v>2199</v>
      </c>
      <c r="B301" s="1628"/>
      <c r="C301" s="1931" t="s">
        <v>272</v>
      </c>
      <c r="D301" s="2228"/>
      <c r="E301" s="1937">
        <v>15000</v>
      </c>
      <c r="F301" s="2221"/>
      <c r="G301" s="1937">
        <v>0</v>
      </c>
      <c r="H301" s="2221"/>
      <c r="I301" s="2222">
        <v>30000</v>
      </c>
      <c r="J301" s="2221"/>
      <c r="K301" s="1936">
        <f>ROUND(SUM(E301:I301),0)</f>
        <v>45000</v>
      </c>
    </row>
    <row r="302" spans="1:11">
      <c r="A302" s="2223"/>
      <c r="B302" s="1628"/>
      <c r="C302" s="1931" t="s">
        <v>272</v>
      </c>
      <c r="D302" s="2230"/>
      <c r="E302" s="1937"/>
      <c r="F302" s="2221"/>
      <c r="G302" s="1937"/>
      <c r="H302" s="2221"/>
      <c r="I302" s="2222"/>
      <c r="J302" s="2221"/>
      <c r="K302" s="1936"/>
    </row>
    <row r="303" spans="1:11">
      <c r="A303" s="2223" t="s">
        <v>1181</v>
      </c>
      <c r="B303" s="1628"/>
      <c r="C303" s="1931" t="s">
        <v>272</v>
      </c>
      <c r="D303" s="2244"/>
      <c r="E303" s="1937">
        <v>10000</v>
      </c>
      <c r="F303" s="2225"/>
      <c r="G303" s="2222">
        <v>0</v>
      </c>
      <c r="H303" s="2225"/>
      <c r="I303" s="1937">
        <v>0</v>
      </c>
      <c r="J303" s="2225"/>
      <c r="K303" s="1936">
        <f>ROUND(SUM(E303:I303),0)</f>
        <v>10000</v>
      </c>
    </row>
    <row r="304" spans="1:11">
      <c r="A304" s="2223"/>
      <c r="B304" s="1628"/>
      <c r="C304" s="1931" t="s">
        <v>272</v>
      </c>
      <c r="D304" s="2244"/>
      <c r="E304" s="1937"/>
      <c r="F304" s="2225"/>
      <c r="G304" s="2222"/>
      <c r="H304" s="2225"/>
      <c r="I304" s="1937"/>
      <c r="J304" s="2225"/>
      <c r="K304" s="1936"/>
    </row>
    <row r="305" spans="1:11">
      <c r="A305" s="2223" t="s">
        <v>1182</v>
      </c>
      <c r="B305" s="1628"/>
      <c r="C305" s="1931" t="s">
        <v>272</v>
      </c>
      <c r="D305" s="1931"/>
      <c r="E305" s="1937">
        <v>30000</v>
      </c>
      <c r="F305" s="1936"/>
      <c r="G305" s="2222">
        <v>23100</v>
      </c>
      <c r="H305" s="1936"/>
      <c r="I305" s="1937">
        <v>0</v>
      </c>
      <c r="J305" s="1936"/>
      <c r="K305" s="1936">
        <f>ROUND(SUM(E305:I305),0)</f>
        <v>53100</v>
      </c>
    </row>
    <row r="306" spans="1:11">
      <c r="A306" s="2223"/>
      <c r="B306" s="1628"/>
      <c r="C306" s="1931" t="s">
        <v>272</v>
      </c>
      <c r="D306" s="1931"/>
      <c r="E306" s="2222"/>
      <c r="F306" s="1936"/>
      <c r="G306" s="1936"/>
      <c r="H306" s="1936"/>
      <c r="I306" s="2221"/>
      <c r="J306" s="1936"/>
      <c r="K306" s="1936"/>
    </row>
    <row r="307" spans="1:11">
      <c r="A307" s="2223" t="s">
        <v>1183</v>
      </c>
      <c r="B307" s="1628"/>
      <c r="C307" s="1931" t="s">
        <v>272</v>
      </c>
      <c r="D307" s="1931"/>
      <c r="E307" s="1937"/>
      <c r="F307" s="1940"/>
      <c r="G307" s="2222"/>
      <c r="H307" s="1940"/>
      <c r="I307" s="1937"/>
      <c r="J307" s="1940"/>
      <c r="K307" s="1936"/>
    </row>
    <row r="308" spans="1:11">
      <c r="A308" s="1943"/>
      <c r="B308" s="1628" t="s">
        <v>1184</v>
      </c>
      <c r="C308" s="1931" t="s">
        <v>272</v>
      </c>
      <c r="D308" s="1931"/>
      <c r="E308" s="2222">
        <v>500</v>
      </c>
      <c r="F308" s="1936"/>
      <c r="G308" s="1937">
        <v>0</v>
      </c>
      <c r="H308" s="1936"/>
      <c r="I308" s="1937">
        <v>0</v>
      </c>
      <c r="J308" s="1936"/>
      <c r="K308" s="1936">
        <f t="shared" ref="K308:K324" si="9">ROUND(SUM(E308:I308),0)</f>
        <v>500</v>
      </c>
    </row>
    <row r="309" spans="1:11">
      <c r="A309" s="1943"/>
      <c r="B309" s="1628" t="s">
        <v>1185</v>
      </c>
      <c r="C309" s="1931" t="s">
        <v>272</v>
      </c>
      <c r="D309" s="1931"/>
      <c r="E309" s="2222">
        <v>300</v>
      </c>
      <c r="F309" s="1936"/>
      <c r="G309" s="1937">
        <v>0</v>
      </c>
      <c r="H309" s="1936"/>
      <c r="I309" s="1937">
        <v>0</v>
      </c>
      <c r="J309" s="1936"/>
      <c r="K309" s="1936">
        <f t="shared" si="9"/>
        <v>300</v>
      </c>
    </row>
    <row r="310" spans="1:11">
      <c r="A310" s="1943"/>
      <c r="B310" s="1628" t="s">
        <v>1186</v>
      </c>
      <c r="C310" s="1931" t="s">
        <v>272</v>
      </c>
      <c r="D310" s="2228"/>
      <c r="E310" s="2222">
        <v>750</v>
      </c>
      <c r="F310" s="2221"/>
      <c r="G310" s="1937">
        <v>0</v>
      </c>
      <c r="H310" s="2221"/>
      <c r="I310" s="1937">
        <v>0</v>
      </c>
      <c r="J310" s="2221"/>
      <c r="K310" s="1936">
        <f t="shared" si="9"/>
        <v>750</v>
      </c>
    </row>
    <row r="311" spans="1:11">
      <c r="A311" s="1943"/>
      <c r="B311" s="1628" t="s">
        <v>1188</v>
      </c>
      <c r="C311" s="1931" t="s">
        <v>272</v>
      </c>
      <c r="D311" s="1931"/>
      <c r="E311" s="2222">
        <v>2500</v>
      </c>
      <c r="F311" s="1936"/>
      <c r="G311" s="1937">
        <v>0</v>
      </c>
      <c r="H311" s="1936"/>
      <c r="I311" s="1937">
        <v>0</v>
      </c>
      <c r="J311" s="1936"/>
      <c r="K311" s="1936">
        <f t="shared" si="9"/>
        <v>2500</v>
      </c>
    </row>
    <row r="312" spans="1:11">
      <c r="A312" s="1943"/>
      <c r="B312" s="1628" t="s">
        <v>1187</v>
      </c>
      <c r="C312" s="1931" t="s">
        <v>272</v>
      </c>
      <c r="D312" s="1931"/>
      <c r="E312" s="2222">
        <v>500</v>
      </c>
      <c r="F312" s="1936"/>
      <c r="G312" s="1937">
        <v>0</v>
      </c>
      <c r="H312" s="1936"/>
      <c r="I312" s="1937">
        <v>0</v>
      </c>
      <c r="J312" s="1936"/>
      <c r="K312" s="1936">
        <f t="shared" si="9"/>
        <v>500</v>
      </c>
    </row>
    <row r="313" spans="1:11">
      <c r="A313" s="1943"/>
      <c r="B313" s="1628" t="s">
        <v>1189</v>
      </c>
      <c r="C313" s="1931" t="s">
        <v>272</v>
      </c>
      <c r="D313" s="2226"/>
      <c r="E313" s="2222">
        <v>50</v>
      </c>
      <c r="F313" s="1558"/>
      <c r="G313" s="1937">
        <v>0</v>
      </c>
      <c r="H313" s="1558"/>
      <c r="I313" s="1937">
        <v>0</v>
      </c>
      <c r="J313" s="1558"/>
      <c r="K313" s="1936">
        <f t="shared" si="9"/>
        <v>50</v>
      </c>
    </row>
    <row r="314" spans="1:11">
      <c r="A314" s="1943"/>
      <c r="B314" s="1628" t="s">
        <v>2550</v>
      </c>
      <c r="C314" s="1931" t="s">
        <v>272</v>
      </c>
      <c r="D314" s="2244"/>
      <c r="E314" s="2222">
        <v>5000</v>
      </c>
      <c r="F314"/>
      <c r="G314" s="1937">
        <v>0</v>
      </c>
      <c r="H314"/>
      <c r="I314" s="2222">
        <v>0</v>
      </c>
      <c r="J314"/>
      <c r="K314" s="1936">
        <f t="shared" si="9"/>
        <v>5000</v>
      </c>
    </row>
    <row r="315" spans="1:11">
      <c r="A315" s="1943"/>
      <c r="B315" s="1628" t="s">
        <v>1190</v>
      </c>
      <c r="C315" s="1931" t="s">
        <v>272</v>
      </c>
      <c r="D315" s="2230"/>
      <c r="E315" s="2222">
        <v>880</v>
      </c>
      <c r="F315" s="2221"/>
      <c r="G315" s="1937">
        <v>0</v>
      </c>
      <c r="H315" s="1936"/>
      <c r="I315" s="1937">
        <v>0</v>
      </c>
      <c r="J315" s="1936"/>
      <c r="K315" s="1936">
        <f t="shared" si="9"/>
        <v>880</v>
      </c>
    </row>
    <row r="316" spans="1:11">
      <c r="A316" s="1943"/>
      <c r="B316" s="1628" t="s">
        <v>2363</v>
      </c>
      <c r="C316" s="1931" t="s">
        <v>272</v>
      </c>
      <c r="D316" s="2230"/>
      <c r="E316" s="2222">
        <v>800</v>
      </c>
      <c r="F316" s="2221"/>
      <c r="G316" s="1937">
        <v>0</v>
      </c>
      <c r="H316" s="1936"/>
      <c r="I316" s="1937">
        <v>0</v>
      </c>
      <c r="J316" s="1936"/>
      <c r="K316" s="1936">
        <f t="shared" si="9"/>
        <v>800</v>
      </c>
    </row>
    <row r="317" spans="1:11">
      <c r="A317" s="1943"/>
      <c r="B317" s="1628" t="s">
        <v>1192</v>
      </c>
      <c r="C317" s="1931" t="s">
        <v>272</v>
      </c>
      <c r="D317" s="1931"/>
      <c r="E317" s="2222">
        <v>500</v>
      </c>
      <c r="F317" s="1936"/>
      <c r="G317" s="1937">
        <v>0</v>
      </c>
      <c r="H317" s="1936"/>
      <c r="I317" s="1938">
        <v>0</v>
      </c>
      <c r="J317" s="1936"/>
      <c r="K317" s="1936">
        <f t="shared" si="9"/>
        <v>500</v>
      </c>
    </row>
    <row r="318" spans="1:11">
      <c r="A318" s="1943"/>
      <c r="B318" s="1628" t="s">
        <v>1193</v>
      </c>
      <c r="C318" s="1931" t="s">
        <v>272</v>
      </c>
      <c r="D318" s="2226"/>
      <c r="E318" s="2222">
        <v>605</v>
      </c>
      <c r="F318" s="1558"/>
      <c r="G318" s="1937">
        <v>0</v>
      </c>
      <c r="H318" s="1558"/>
      <c r="I318" s="1937">
        <v>0</v>
      </c>
      <c r="J318" s="1558"/>
      <c r="K318" s="1936">
        <f t="shared" si="9"/>
        <v>605</v>
      </c>
    </row>
    <row r="319" spans="1:11">
      <c r="A319" s="1943"/>
      <c r="B319" s="1628" t="s">
        <v>1194</v>
      </c>
      <c r="C319" s="1931" t="s">
        <v>272</v>
      </c>
      <c r="D319" s="1931"/>
      <c r="E319" s="2222">
        <v>800</v>
      </c>
      <c r="F319" s="1936"/>
      <c r="G319" s="1937">
        <v>0</v>
      </c>
      <c r="H319" s="1936"/>
      <c r="I319" s="1937">
        <v>0</v>
      </c>
      <c r="J319" s="1936"/>
      <c r="K319" s="1936">
        <f t="shared" si="9"/>
        <v>800</v>
      </c>
    </row>
    <row r="320" spans="1:11">
      <c r="A320" s="1943"/>
      <c r="B320" s="1628" t="s">
        <v>1195</v>
      </c>
      <c r="C320" s="1931" t="s">
        <v>272</v>
      </c>
      <c r="D320" s="1931"/>
      <c r="E320" s="2222">
        <v>450</v>
      </c>
      <c r="F320" s="1936"/>
      <c r="G320" s="1937">
        <v>0</v>
      </c>
      <c r="H320" s="1936"/>
      <c r="I320" s="1937">
        <v>0</v>
      </c>
      <c r="J320" s="1936"/>
      <c r="K320" s="1936">
        <f t="shared" si="9"/>
        <v>450</v>
      </c>
    </row>
    <row r="321" spans="1:11">
      <c r="A321" s="1943"/>
      <c r="B321" s="1628" t="s">
        <v>1196</v>
      </c>
      <c r="C321" s="1931" t="s">
        <v>272</v>
      </c>
      <c r="D321" s="1931"/>
      <c r="E321" s="2222">
        <v>1350</v>
      </c>
      <c r="F321" s="1936"/>
      <c r="G321" s="1937">
        <v>0</v>
      </c>
      <c r="H321" s="1936"/>
      <c r="I321" s="1937">
        <v>0</v>
      </c>
      <c r="J321" s="1936"/>
      <c r="K321" s="1936">
        <f t="shared" si="9"/>
        <v>1350</v>
      </c>
    </row>
    <row r="322" spans="1:11">
      <c r="A322" s="1943"/>
      <c r="B322" s="1628" t="s">
        <v>1197</v>
      </c>
      <c r="C322" s="1931" t="s">
        <v>272</v>
      </c>
      <c r="D322" s="1931"/>
      <c r="E322" s="2222">
        <v>900</v>
      </c>
      <c r="F322" s="1936"/>
      <c r="G322" s="1937">
        <v>0</v>
      </c>
      <c r="H322" s="1936"/>
      <c r="I322" s="1947">
        <v>0</v>
      </c>
      <c r="J322" s="1936"/>
      <c r="K322" s="1940">
        <f t="shared" si="9"/>
        <v>900</v>
      </c>
    </row>
    <row r="323" spans="1:11">
      <c r="A323" s="2230"/>
      <c r="B323" s="1628" t="s">
        <v>2200</v>
      </c>
      <c r="C323" s="1931" t="s">
        <v>272</v>
      </c>
      <c r="D323" s="2226"/>
      <c r="E323" s="2222">
        <v>500</v>
      </c>
      <c r="F323" s="1558"/>
      <c r="G323" s="1937">
        <v>0</v>
      </c>
      <c r="H323" s="1558"/>
      <c r="I323" s="2221">
        <v>0</v>
      </c>
      <c r="J323" s="1558"/>
      <c r="K323" s="1936">
        <f t="shared" si="9"/>
        <v>500</v>
      </c>
    </row>
    <row r="324" spans="1:11">
      <c r="A324" s="2230"/>
      <c r="B324" s="1628" t="s">
        <v>1191</v>
      </c>
      <c r="C324" s="1931" t="s">
        <v>272</v>
      </c>
      <c r="D324" s="2226"/>
      <c r="E324" s="2222">
        <v>1200</v>
      </c>
      <c r="F324" s="1558"/>
      <c r="G324" s="1937">
        <v>0</v>
      </c>
      <c r="H324" s="1558"/>
      <c r="I324" s="2221">
        <v>0</v>
      </c>
      <c r="J324" s="1558"/>
      <c r="K324" s="1936">
        <f t="shared" si="9"/>
        <v>1200</v>
      </c>
    </row>
    <row r="325" spans="1:11">
      <c r="A325" s="1628"/>
      <c r="B325" s="1628"/>
      <c r="C325" s="1931" t="s">
        <v>272</v>
      </c>
      <c r="D325" s="2226"/>
      <c r="E325" s="2222"/>
      <c r="F325" s="1558"/>
      <c r="G325" s="1936"/>
      <c r="H325" s="1558"/>
      <c r="I325" s="1937"/>
      <c r="J325" s="1558"/>
      <c r="K325" s="1936"/>
    </row>
    <row r="326" spans="1:11">
      <c r="A326" s="1628" t="s">
        <v>1198</v>
      </c>
      <c r="B326" s="1628"/>
      <c r="C326" s="1931" t="s">
        <v>272</v>
      </c>
      <c r="D326" s="2226"/>
      <c r="E326" s="2222">
        <v>1550</v>
      </c>
      <c r="F326" s="1558"/>
      <c r="G326" s="2221">
        <v>0</v>
      </c>
      <c r="H326" s="1558"/>
      <c r="I326" s="2243">
        <v>184000</v>
      </c>
      <c r="J326" s="1558"/>
      <c r="K326" s="1936">
        <f>ROUND(SUM(E326:I326),0)</f>
        <v>185550</v>
      </c>
    </row>
    <row r="327" spans="1:11">
      <c r="A327" s="1628"/>
      <c r="B327" s="1628"/>
      <c r="C327" s="1931" t="s">
        <v>272</v>
      </c>
      <c r="D327" s="1931"/>
      <c r="E327" s="2222"/>
      <c r="F327" s="1936"/>
      <c r="G327" s="2221"/>
      <c r="H327" s="1936"/>
      <c r="I327" s="2222"/>
      <c r="J327" s="1936"/>
      <c r="K327" s="1936"/>
    </row>
    <row r="328" spans="1:11">
      <c r="A328" s="1628" t="s">
        <v>1199</v>
      </c>
      <c r="B328" s="1628"/>
      <c r="C328" s="1931" t="s">
        <v>272</v>
      </c>
      <c r="D328" s="1931"/>
      <c r="E328" s="1936">
        <v>500</v>
      </c>
      <c r="F328" s="1936"/>
      <c r="G328" s="2221">
        <v>0</v>
      </c>
      <c r="H328" s="1936"/>
      <c r="I328" s="1937">
        <v>15000</v>
      </c>
      <c r="J328" s="1936"/>
      <c r="K328" s="1936">
        <f>ROUND(SUM(E328:I328),0)</f>
        <v>15500</v>
      </c>
    </row>
    <row r="329" spans="1:11">
      <c r="A329" s="1628"/>
      <c r="B329" s="1628"/>
      <c r="C329" s="1931" t="s">
        <v>272</v>
      </c>
      <c r="D329" s="1931"/>
      <c r="E329" s="2222"/>
      <c r="F329" s="1936"/>
      <c r="G329" s="2221"/>
      <c r="H329" s="1936"/>
      <c r="I329"/>
      <c r="J329" s="1936"/>
      <c r="K329" s="1936"/>
    </row>
    <row r="330" spans="1:11">
      <c r="A330" s="2223" t="s">
        <v>2201</v>
      </c>
      <c r="B330" s="1628"/>
      <c r="C330" s="1931" t="s">
        <v>272</v>
      </c>
      <c r="D330" s="1931"/>
      <c r="E330" s="2221">
        <v>3000</v>
      </c>
      <c r="F330" s="1936"/>
      <c r="G330" s="1937">
        <v>0</v>
      </c>
      <c r="H330" s="1936"/>
      <c r="I330" s="1937">
        <v>0</v>
      </c>
      <c r="J330" s="1936"/>
      <c r="K330" s="1936">
        <f>ROUND(SUM(E330:I330),0)</f>
        <v>3000</v>
      </c>
    </row>
    <row r="331" spans="1:11">
      <c r="A331" s="1943"/>
      <c r="B331" s="1628"/>
      <c r="C331" s="1931" t="s">
        <v>272</v>
      </c>
      <c r="D331" s="1931"/>
      <c r="E331" s="2221"/>
      <c r="F331" s="1936"/>
      <c r="G331" s="1937"/>
      <c r="H331" s="1936"/>
      <c r="I331" s="1937"/>
      <c r="J331" s="1936"/>
      <c r="K331" s="1936"/>
    </row>
    <row r="332" spans="1:11" ht="16.2" thickBot="1">
      <c r="A332" s="1720" t="s">
        <v>1200</v>
      </c>
      <c r="B332" s="738"/>
      <c r="C332" s="1931" t="s">
        <v>272</v>
      </c>
      <c r="D332" s="1736"/>
      <c r="E332" s="1737">
        <f>ROUND(SUM(E12:E331),0)</f>
        <v>2293490</v>
      </c>
      <c r="F332" s="1738"/>
      <c r="G332" s="2296">
        <f>ROUND(SUM(G12:G331),0)</f>
        <v>382211</v>
      </c>
      <c r="H332" s="1738"/>
      <c r="I332" s="2296">
        <f>ROUND(SUM(I12:I331),0)</f>
        <v>17996518</v>
      </c>
      <c r="J332" s="1738"/>
      <c r="K332" s="1737">
        <f>ROUND(SUM(K12:K331),0)</f>
        <v>20672219</v>
      </c>
    </row>
    <row r="333" spans="1:11" ht="16.2" thickTop="1">
      <c r="A333" s="1948"/>
      <c r="B333" s="1166"/>
      <c r="C333" s="1166"/>
      <c r="D333" s="1166"/>
      <c r="E333" s="1167"/>
      <c r="F333" s="1167"/>
      <c r="G333" s="1167"/>
      <c r="H333" s="1167"/>
      <c r="I333" s="1167"/>
      <c r="J333" s="1167"/>
      <c r="K333" s="1167"/>
    </row>
    <row r="334" spans="1:11">
      <c r="A334" s="1949"/>
      <c r="B334" s="1164"/>
      <c r="C334" s="1950"/>
      <c r="D334" s="1164"/>
      <c r="E334" s="1951"/>
      <c r="F334" s="1950"/>
      <c r="G334" s="1951"/>
      <c r="H334" s="1950"/>
      <c r="I334" s="1951"/>
      <c r="J334" s="1950"/>
      <c r="K334" s="1951"/>
    </row>
    <row r="335" spans="1:11">
      <c r="A335" s="1950"/>
      <c r="B335" s="1164"/>
      <c r="C335" s="1950"/>
      <c r="D335" s="1164"/>
      <c r="E335" s="1950"/>
      <c r="F335" s="1952"/>
      <c r="G335" s="1950"/>
      <c r="H335" s="1952"/>
      <c r="I335" s="1950"/>
      <c r="J335" s="1952"/>
      <c r="K335" s="1950"/>
    </row>
    <row r="336" spans="1:11">
      <c r="A336" s="1953"/>
      <c r="B336" s="1950"/>
      <c r="C336" s="1950"/>
      <c r="D336" s="1950"/>
      <c r="E336" s="1950"/>
      <c r="F336" s="1950"/>
      <c r="G336" s="1950"/>
      <c r="H336" s="1950"/>
      <c r="I336" s="1950"/>
      <c r="J336" s="1950"/>
      <c r="K336" s="1950"/>
    </row>
    <row r="337" spans="2:11">
      <c r="B337" s="1161"/>
      <c r="C337" s="1161"/>
      <c r="D337" s="1161"/>
      <c r="E337" s="1161"/>
      <c r="F337" s="1161"/>
      <c r="G337" s="1161"/>
      <c r="H337" s="1161"/>
      <c r="I337" s="1161"/>
      <c r="J337" s="1161"/>
      <c r="K337" s="1165"/>
    </row>
    <row r="338" spans="2:11">
      <c r="B338" s="1161"/>
      <c r="C338" s="1161"/>
      <c r="E338" s="1161"/>
      <c r="G338" s="1161"/>
      <c r="I338" s="1161"/>
      <c r="K338" s="1161"/>
    </row>
  </sheetData>
  <mergeCells count="1">
    <mergeCell ref="A7:K7"/>
  </mergeCells>
  <printOptions horizontalCentered="1"/>
  <pageMargins left="0.33" right="0.5" top="0.5" bottom="0.25" header="0.5" footer="0.25"/>
  <pageSetup scale="68" firstPageNumber="123" orientation="landscape" useFirstPageNumber="1" r:id="rId1"/>
  <headerFooter scaleWithDoc="0">
    <oddFooter>&amp;R&amp;8&amp;P</oddFooter>
  </headerFooter>
  <rowBreaks count="6" manualBreakCount="6">
    <brk id="49" max="10" man="1"/>
    <brk id="98" max="10" man="1"/>
    <brk id="146" max="10" man="1"/>
    <brk id="195" max="10" man="1"/>
    <brk id="243" max="10" man="1"/>
    <brk id="289"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64"/>
  <sheetViews>
    <sheetView showGridLines="0" zoomScaleNormal="100" workbookViewId="0"/>
  </sheetViews>
  <sheetFormatPr defaultColWidth="8.90625" defaultRowHeight="13.2"/>
  <cols>
    <col min="1" max="1" width="9.6328125" style="1530" customWidth="1"/>
    <col min="2" max="2" width="45.6328125" style="1530" customWidth="1"/>
    <col min="3" max="3" width="18.36328125" style="1530" customWidth="1"/>
    <col min="4" max="4" width="15.453125" style="2031" customWidth="1"/>
    <col min="5" max="5" width="45.6328125" style="1530" customWidth="1"/>
    <col min="6" max="7" width="9.6328125" style="1530" customWidth="1"/>
    <col min="8" max="8" width="5.6328125" style="1530" customWidth="1"/>
    <col min="9" max="9" width="1.6328125" style="1530" customWidth="1"/>
    <col min="10" max="16384" width="8.90625" style="1530"/>
  </cols>
  <sheetData>
    <row r="2" spans="1:6">
      <c r="A2" s="1528" t="s">
        <v>0</v>
      </c>
      <c r="B2" s="1529"/>
      <c r="D2" s="2028"/>
      <c r="E2" s="1532" t="s">
        <v>1416</v>
      </c>
      <c r="F2" s="1531"/>
    </row>
    <row r="3" spans="1:6">
      <c r="A3" s="1528" t="s">
        <v>1417</v>
      </c>
      <c r="B3" s="1529"/>
      <c r="D3" s="2028"/>
      <c r="E3" s="1532" t="s">
        <v>130</v>
      </c>
      <c r="F3" s="1531"/>
    </row>
    <row r="4" spans="1:6">
      <c r="A4" s="1528" t="s">
        <v>2452</v>
      </c>
      <c r="B4" s="1529"/>
      <c r="C4" s="1529"/>
      <c r="D4" s="2029"/>
      <c r="E4" s="1531"/>
      <c r="F4" s="1531"/>
    </row>
    <row r="8" spans="1:6">
      <c r="A8" s="1533" t="s">
        <v>620</v>
      </c>
      <c r="B8" s="1529"/>
      <c r="C8" s="1533" t="s">
        <v>620</v>
      </c>
      <c r="D8" s="1533" t="s">
        <v>1418</v>
      </c>
      <c r="E8" s="1531"/>
      <c r="F8" s="1531"/>
    </row>
    <row r="9" spans="1:6">
      <c r="A9" s="1534" t="s">
        <v>1419</v>
      </c>
      <c r="B9" s="1534" t="s">
        <v>1420</v>
      </c>
      <c r="C9" s="1534" t="s">
        <v>1421</v>
      </c>
      <c r="D9" s="1534" t="s">
        <v>1422</v>
      </c>
      <c r="E9" s="1534" t="s">
        <v>1423</v>
      </c>
      <c r="F9" s="1531"/>
    </row>
    <row r="10" spans="1:6" ht="5.25" customHeight="1">
      <c r="A10" s="1535"/>
      <c r="B10" s="1535"/>
      <c r="C10" s="1535"/>
      <c r="D10" s="1535"/>
      <c r="E10" s="1535"/>
      <c r="F10" s="1531"/>
    </row>
    <row r="11" spans="1:6" customFormat="1" ht="15">
      <c r="A11" s="2311" t="s">
        <v>1424</v>
      </c>
      <c r="B11" s="2312" t="s">
        <v>1425</v>
      </c>
      <c r="C11" s="2312" t="s">
        <v>669</v>
      </c>
      <c r="D11" s="2311">
        <v>1981</v>
      </c>
      <c r="E11" s="2313" t="s">
        <v>1426</v>
      </c>
    </row>
    <row r="12" spans="1:6" customFormat="1" ht="15">
      <c r="A12" s="2311" t="s">
        <v>1427</v>
      </c>
      <c r="B12" s="2312" t="s">
        <v>1428</v>
      </c>
      <c r="C12" s="2312" t="s">
        <v>669</v>
      </c>
      <c r="D12" s="2311">
        <v>1981</v>
      </c>
      <c r="E12" s="2313" t="s">
        <v>1429</v>
      </c>
    </row>
    <row r="13" spans="1:6" customFormat="1" ht="15">
      <c r="A13" s="2311" t="s">
        <v>1430</v>
      </c>
      <c r="B13" s="2312" t="s">
        <v>1431</v>
      </c>
      <c r="C13" s="2312" t="s">
        <v>669</v>
      </c>
      <c r="D13" s="2311">
        <v>1984</v>
      </c>
      <c r="E13" s="2313" t="s">
        <v>1432</v>
      </c>
    </row>
    <row r="14" spans="1:6" customFormat="1" ht="15">
      <c r="A14" s="2311" t="s">
        <v>1433</v>
      </c>
      <c r="B14" s="2312" t="s">
        <v>1434</v>
      </c>
      <c r="C14" s="2312" t="s">
        <v>669</v>
      </c>
      <c r="D14" s="2311">
        <v>1993</v>
      </c>
      <c r="E14" s="2313" t="s">
        <v>1435</v>
      </c>
    </row>
    <row r="15" spans="1:6" customFormat="1" ht="15">
      <c r="A15" s="2311" t="s">
        <v>1436</v>
      </c>
      <c r="B15" s="2312" t="s">
        <v>1437</v>
      </c>
      <c r="C15" s="2312" t="s">
        <v>669</v>
      </c>
      <c r="D15" s="2311">
        <v>2000</v>
      </c>
      <c r="E15" s="2313" t="s">
        <v>1438</v>
      </c>
    </row>
    <row r="16" spans="1:6" customFormat="1" ht="15">
      <c r="A16" s="2311" t="s">
        <v>1439</v>
      </c>
      <c r="B16" s="2312" t="s">
        <v>1440</v>
      </c>
      <c r="C16" s="2312" t="s">
        <v>669</v>
      </c>
      <c r="D16" s="2311">
        <v>1996</v>
      </c>
      <c r="E16" s="2313" t="s">
        <v>1441</v>
      </c>
    </row>
    <row r="17" spans="1:5" customFormat="1" ht="15">
      <c r="A17" s="2311" t="s">
        <v>1442</v>
      </c>
      <c r="B17" s="2312" t="s">
        <v>1443</v>
      </c>
      <c r="C17" s="2312" t="s">
        <v>669</v>
      </c>
      <c r="D17" s="2311">
        <v>2007</v>
      </c>
      <c r="E17" s="2313" t="s">
        <v>1444</v>
      </c>
    </row>
    <row r="18" spans="1:5" customFormat="1" ht="15">
      <c r="A18" s="2311" t="s">
        <v>1445</v>
      </c>
      <c r="B18" s="2312" t="s">
        <v>1446</v>
      </c>
      <c r="C18" s="2312" t="s">
        <v>669</v>
      </c>
      <c r="D18" s="2311">
        <v>1978</v>
      </c>
      <c r="E18" s="2313" t="s">
        <v>1447</v>
      </c>
    </row>
    <row r="19" spans="1:5" customFormat="1" ht="15">
      <c r="A19" s="2311" t="s">
        <v>1448</v>
      </c>
      <c r="B19" s="2312" t="s">
        <v>1449</v>
      </c>
      <c r="C19" s="2312" t="s">
        <v>669</v>
      </c>
      <c r="D19" s="2311">
        <v>1970</v>
      </c>
      <c r="E19" s="2313" t="s">
        <v>1450</v>
      </c>
    </row>
    <row r="20" spans="1:5" customFormat="1" ht="15">
      <c r="A20" s="2311" t="s">
        <v>1451</v>
      </c>
      <c r="B20" s="2312" t="s">
        <v>1452</v>
      </c>
      <c r="C20" s="2312" t="s">
        <v>669</v>
      </c>
      <c r="D20" s="2311">
        <v>2003</v>
      </c>
      <c r="E20" s="2313" t="s">
        <v>1453</v>
      </c>
    </row>
    <row r="21" spans="1:5" customFormat="1" ht="15">
      <c r="A21" s="2311" t="s">
        <v>1454</v>
      </c>
      <c r="B21" s="2312" t="s">
        <v>1455</v>
      </c>
      <c r="C21" s="2312" t="s">
        <v>1456</v>
      </c>
      <c r="D21" s="2311">
        <v>1984</v>
      </c>
      <c r="E21" s="2313" t="s">
        <v>1457</v>
      </c>
    </row>
    <row r="22" spans="1:5" customFormat="1" ht="15">
      <c r="A22" s="2311" t="s">
        <v>1458</v>
      </c>
      <c r="B22" s="2312" t="s">
        <v>1459</v>
      </c>
      <c r="C22" s="2312" t="s">
        <v>1456</v>
      </c>
      <c r="D22" s="2311">
        <v>1982</v>
      </c>
      <c r="E22" s="2313" t="s">
        <v>1460</v>
      </c>
    </row>
    <row r="23" spans="1:5" customFormat="1" ht="15">
      <c r="A23" s="2311" t="s">
        <v>1461</v>
      </c>
      <c r="B23" s="2312" t="s">
        <v>1462</v>
      </c>
      <c r="C23" s="2312" t="s">
        <v>1456</v>
      </c>
      <c r="D23" s="2311">
        <v>1983</v>
      </c>
      <c r="E23" s="2313" t="s">
        <v>1463</v>
      </c>
    </row>
    <row r="24" spans="1:5" customFormat="1" ht="15">
      <c r="A24" s="2311" t="s">
        <v>1464</v>
      </c>
      <c r="B24" s="2312" t="s">
        <v>1465</v>
      </c>
      <c r="C24" s="2312" t="s">
        <v>1456</v>
      </c>
      <c r="D24" s="2311">
        <v>1992</v>
      </c>
      <c r="E24" s="2313" t="s">
        <v>1466</v>
      </c>
    </row>
    <row r="25" spans="1:5" customFormat="1" ht="15">
      <c r="A25" s="2311" t="s">
        <v>1467</v>
      </c>
      <c r="B25" s="2312" t="s">
        <v>1468</v>
      </c>
      <c r="C25" s="2312" t="s">
        <v>1456</v>
      </c>
      <c r="D25" s="2311">
        <v>2003</v>
      </c>
      <c r="E25" s="2313" t="s">
        <v>1469</v>
      </c>
    </row>
    <row r="26" spans="1:5" customFormat="1" ht="15">
      <c r="A26" s="2311" t="s">
        <v>1470</v>
      </c>
      <c r="B26" s="2312" t="s">
        <v>1471</v>
      </c>
      <c r="C26" s="2312" t="s">
        <v>1456</v>
      </c>
      <c r="D26" s="2311">
        <v>1990</v>
      </c>
      <c r="E26" s="2313" t="s">
        <v>1472</v>
      </c>
    </row>
    <row r="27" spans="1:5" customFormat="1" ht="15">
      <c r="A27" s="2311" t="s">
        <v>1473</v>
      </c>
      <c r="B27" s="2312" t="s">
        <v>1474</v>
      </c>
      <c r="C27" s="2312" t="s">
        <v>1456</v>
      </c>
      <c r="D27" s="2311">
        <v>1989</v>
      </c>
      <c r="E27" s="2313" t="s">
        <v>1475</v>
      </c>
    </row>
    <row r="28" spans="1:5" customFormat="1" ht="15">
      <c r="A28" s="2311" t="s">
        <v>1476</v>
      </c>
      <c r="B28" s="2312" t="s">
        <v>1477</v>
      </c>
      <c r="C28" s="2312" t="s">
        <v>1456</v>
      </c>
      <c r="D28" s="2311">
        <v>1998</v>
      </c>
      <c r="E28" s="2313" t="s">
        <v>1478</v>
      </c>
    </row>
    <row r="29" spans="1:5" customFormat="1" ht="15">
      <c r="A29" s="2311" t="s">
        <v>1479</v>
      </c>
      <c r="B29" s="2312" t="s">
        <v>1480</v>
      </c>
      <c r="C29" s="2312" t="s">
        <v>1456</v>
      </c>
      <c r="D29" s="2311">
        <v>1999</v>
      </c>
      <c r="E29" s="2313" t="s">
        <v>1481</v>
      </c>
    </row>
    <row r="30" spans="1:5" customFormat="1" ht="15">
      <c r="A30" s="2311" t="s">
        <v>1482</v>
      </c>
      <c r="B30" s="2312" t="s">
        <v>1483</v>
      </c>
      <c r="C30" s="2312" t="s">
        <v>1456</v>
      </c>
      <c r="D30" s="2311">
        <v>1991</v>
      </c>
      <c r="E30" s="2313" t="s">
        <v>1484</v>
      </c>
    </row>
    <row r="31" spans="1:5" customFormat="1" ht="15">
      <c r="A31" s="2311" t="s">
        <v>1485</v>
      </c>
      <c r="B31" s="2312" t="s">
        <v>1486</v>
      </c>
      <c r="C31" s="2312" t="s">
        <v>1456</v>
      </c>
      <c r="D31" s="2311">
        <v>2000</v>
      </c>
      <c r="E31" s="2313" t="s">
        <v>1487</v>
      </c>
    </row>
    <row r="32" spans="1:5" customFormat="1" ht="15">
      <c r="A32" s="2311" t="s">
        <v>1488</v>
      </c>
      <c r="B32" s="2312" t="s">
        <v>1489</v>
      </c>
      <c r="C32" s="2312" t="s">
        <v>1456</v>
      </c>
      <c r="D32" s="2311">
        <v>1991</v>
      </c>
      <c r="E32" s="2313" t="s">
        <v>1490</v>
      </c>
    </row>
    <row r="33" spans="1:5" customFormat="1" ht="15">
      <c r="A33" s="2311" t="s">
        <v>1491</v>
      </c>
      <c r="B33" s="2312" t="s">
        <v>1492</v>
      </c>
      <c r="C33" s="2312" t="s">
        <v>1456</v>
      </c>
      <c r="D33" s="2311">
        <v>1967</v>
      </c>
      <c r="E33" s="2313" t="s">
        <v>1493</v>
      </c>
    </row>
    <row r="34" spans="1:5" customFormat="1" ht="15">
      <c r="A34" s="2311" t="s">
        <v>1494</v>
      </c>
      <c r="B34" s="2312" t="s">
        <v>1495</v>
      </c>
      <c r="C34" s="2312" t="s">
        <v>1456</v>
      </c>
      <c r="D34" s="2311">
        <v>1982</v>
      </c>
      <c r="E34" s="2313" t="s">
        <v>1496</v>
      </c>
    </row>
    <row r="35" spans="1:5" customFormat="1" ht="15">
      <c r="A35" s="2311" t="s">
        <v>1497</v>
      </c>
      <c r="B35" s="2312" t="s">
        <v>1498</v>
      </c>
      <c r="C35" s="2312" t="s">
        <v>1456</v>
      </c>
      <c r="D35" s="2311">
        <v>1989</v>
      </c>
      <c r="E35" s="2313" t="s">
        <v>2565</v>
      </c>
    </row>
    <row r="36" spans="1:5" customFormat="1" ht="15">
      <c r="A36" s="2311" t="s">
        <v>1499</v>
      </c>
      <c r="B36" s="2312" t="s">
        <v>1500</v>
      </c>
      <c r="C36" s="2312" t="s">
        <v>1456</v>
      </c>
      <c r="D36" s="2311">
        <v>1992</v>
      </c>
      <c r="E36" s="2313" t="s">
        <v>1496</v>
      </c>
    </row>
    <row r="37" spans="1:5" customFormat="1" ht="15">
      <c r="A37" s="2311" t="s">
        <v>1501</v>
      </c>
      <c r="B37" s="2312" t="s">
        <v>1502</v>
      </c>
      <c r="C37" s="2312" t="s">
        <v>1456</v>
      </c>
      <c r="D37" s="2311">
        <v>1940</v>
      </c>
      <c r="E37" s="2313" t="s">
        <v>1503</v>
      </c>
    </row>
    <row r="38" spans="1:5" customFormat="1" ht="15">
      <c r="A38" s="2311" t="s">
        <v>1504</v>
      </c>
      <c r="B38" s="2312" t="s">
        <v>1505</v>
      </c>
      <c r="C38" s="2312" t="s">
        <v>1456</v>
      </c>
      <c r="D38" s="2311">
        <v>1978</v>
      </c>
      <c r="E38" s="2313" t="s">
        <v>1506</v>
      </c>
    </row>
    <row r="39" spans="1:5" customFormat="1" ht="15">
      <c r="A39" s="2311" t="s">
        <v>1507</v>
      </c>
      <c r="B39" s="2312" t="s">
        <v>1508</v>
      </c>
      <c r="C39" s="2312" t="s">
        <v>1456</v>
      </c>
      <c r="D39" s="2311">
        <v>1985</v>
      </c>
      <c r="E39" s="2313" t="s">
        <v>2568</v>
      </c>
    </row>
    <row r="40" spans="1:5" customFormat="1" ht="15">
      <c r="A40" s="2311" t="s">
        <v>1509</v>
      </c>
      <c r="B40" s="2312" t="s">
        <v>1510</v>
      </c>
      <c r="C40" s="2312" t="s">
        <v>1456</v>
      </c>
      <c r="D40" s="2311">
        <v>1981</v>
      </c>
      <c r="E40" s="2313" t="s">
        <v>1511</v>
      </c>
    </row>
    <row r="41" spans="1:5" customFormat="1" ht="15">
      <c r="A41" s="2311" t="s">
        <v>1512</v>
      </c>
      <c r="B41" s="2312" t="s">
        <v>1513</v>
      </c>
      <c r="C41" s="2312" t="s">
        <v>1456</v>
      </c>
      <c r="D41" s="2311">
        <v>1985</v>
      </c>
      <c r="E41" s="2313" t="s">
        <v>1514</v>
      </c>
    </row>
    <row r="42" spans="1:5" customFormat="1" ht="15">
      <c r="A42" s="2311" t="s">
        <v>1515</v>
      </c>
      <c r="B42" s="2312" t="s">
        <v>1516</v>
      </c>
      <c r="C42" s="2312" t="s">
        <v>1456</v>
      </c>
      <c r="D42" s="2311">
        <v>1981</v>
      </c>
      <c r="E42" s="2313" t="s">
        <v>1517</v>
      </c>
    </row>
    <row r="43" spans="1:5" customFormat="1" ht="15">
      <c r="A43" s="2311" t="s">
        <v>1518</v>
      </c>
      <c r="B43" s="2312" t="s">
        <v>1519</v>
      </c>
      <c r="C43" s="2312" t="s">
        <v>1456</v>
      </c>
      <c r="D43" s="2311">
        <v>1993</v>
      </c>
      <c r="E43" s="2313" t="s">
        <v>1520</v>
      </c>
    </row>
    <row r="44" spans="1:5" customFormat="1" ht="15">
      <c r="A44" s="2311" t="s">
        <v>1521</v>
      </c>
      <c r="B44" s="2312" t="s">
        <v>1522</v>
      </c>
      <c r="C44" s="2312" t="s">
        <v>1456</v>
      </c>
      <c r="D44" s="2311">
        <v>1987</v>
      </c>
      <c r="E44" s="2313" t="s">
        <v>1523</v>
      </c>
    </row>
    <row r="45" spans="1:5" customFormat="1" ht="15">
      <c r="A45" s="2311" t="s">
        <v>1524</v>
      </c>
      <c r="B45" s="2312" t="s">
        <v>1525</v>
      </c>
      <c r="C45" s="2312" t="s">
        <v>1456</v>
      </c>
      <c r="D45" s="2311">
        <v>1984</v>
      </c>
      <c r="E45" s="2313" t="s">
        <v>1526</v>
      </c>
    </row>
    <row r="46" spans="1:5" customFormat="1" ht="15">
      <c r="A46" s="2311" t="s">
        <v>1527</v>
      </c>
      <c r="B46" s="2312" t="s">
        <v>1528</v>
      </c>
      <c r="C46" s="2312" t="s">
        <v>1456</v>
      </c>
      <c r="D46" s="2311">
        <v>1993</v>
      </c>
      <c r="E46" s="2313" t="s">
        <v>1520</v>
      </c>
    </row>
    <row r="47" spans="1:5" customFormat="1" ht="15">
      <c r="A47" s="2311" t="s">
        <v>1529</v>
      </c>
      <c r="B47" s="2312" t="s">
        <v>1530</v>
      </c>
      <c r="C47" s="2312" t="s">
        <v>1456</v>
      </c>
      <c r="D47" s="2311">
        <v>1982</v>
      </c>
      <c r="E47" s="2313" t="s">
        <v>1496</v>
      </c>
    </row>
    <row r="48" spans="1:5" customFormat="1" ht="15">
      <c r="A48" s="2311" t="s">
        <v>1531</v>
      </c>
      <c r="B48" s="2312" t="s">
        <v>1532</v>
      </c>
      <c r="C48" s="2312" t="s">
        <v>1456</v>
      </c>
      <c r="D48" s="2311">
        <v>1977</v>
      </c>
      <c r="E48" s="2313" t="s">
        <v>1533</v>
      </c>
    </row>
    <row r="49" spans="1:5" customFormat="1" ht="15">
      <c r="A49" s="2311" t="s">
        <v>1534</v>
      </c>
      <c r="B49" s="2312" t="s">
        <v>1535</v>
      </c>
      <c r="C49" s="2312" t="s">
        <v>1456</v>
      </c>
      <c r="D49" s="2311">
        <v>1983</v>
      </c>
      <c r="E49" s="2313" t="s">
        <v>1463</v>
      </c>
    </row>
    <row r="50" spans="1:5" customFormat="1" ht="15">
      <c r="A50" s="2311" t="s">
        <v>1536</v>
      </c>
      <c r="B50" s="2312" t="s">
        <v>1537</v>
      </c>
      <c r="C50" s="2312" t="s">
        <v>1456</v>
      </c>
      <c r="D50" s="2311">
        <v>1987</v>
      </c>
      <c r="E50" s="2313" t="s">
        <v>1832</v>
      </c>
    </row>
    <row r="51" spans="1:5" customFormat="1" ht="15">
      <c r="A51" s="2311" t="s">
        <v>1538</v>
      </c>
      <c r="B51" s="2312" t="s">
        <v>1539</v>
      </c>
      <c r="C51" s="2312" t="s">
        <v>1456</v>
      </c>
      <c r="D51" s="2311">
        <v>1982</v>
      </c>
      <c r="E51" s="2313" t="s">
        <v>1496</v>
      </c>
    </row>
    <row r="52" spans="1:5" customFormat="1" ht="15">
      <c r="A52" s="2311" t="s">
        <v>1540</v>
      </c>
      <c r="B52" s="2312" t="s">
        <v>1541</v>
      </c>
      <c r="C52" s="2312" t="s">
        <v>1456</v>
      </c>
      <c r="D52" s="2311">
        <v>1987</v>
      </c>
      <c r="E52" s="2313" t="s">
        <v>1542</v>
      </c>
    </row>
    <row r="53" spans="1:5" customFormat="1" ht="15">
      <c r="A53" s="2311" t="s">
        <v>1543</v>
      </c>
      <c r="B53" s="2312" t="s">
        <v>1544</v>
      </c>
      <c r="C53" s="2312" t="s">
        <v>1456</v>
      </c>
      <c r="D53" s="2311">
        <v>1983</v>
      </c>
      <c r="E53" s="2313" t="s">
        <v>1496</v>
      </c>
    </row>
    <row r="54" spans="1:5" customFormat="1" ht="15">
      <c r="A54" s="2311" t="s">
        <v>1545</v>
      </c>
      <c r="B54" s="2312" t="s">
        <v>1546</v>
      </c>
      <c r="C54" s="2312" t="s">
        <v>1456</v>
      </c>
      <c r="D54" s="2311">
        <v>1959</v>
      </c>
      <c r="E54" s="2313" t="s">
        <v>1547</v>
      </c>
    </row>
    <row r="55" spans="1:5" customFormat="1" ht="15">
      <c r="A55" s="2311" t="s">
        <v>1548</v>
      </c>
      <c r="B55" s="2312" t="s">
        <v>1549</v>
      </c>
      <c r="C55" s="2312" t="s">
        <v>1456</v>
      </c>
      <c r="D55" s="2311">
        <v>1984</v>
      </c>
      <c r="E55" s="2313" t="s">
        <v>1550</v>
      </c>
    </row>
    <row r="56" spans="1:5" customFormat="1" ht="15">
      <c r="A56" s="2311" t="s">
        <v>1551</v>
      </c>
      <c r="B56" s="2312" t="s">
        <v>1552</v>
      </c>
      <c r="C56" s="2312" t="s">
        <v>1456</v>
      </c>
      <c r="D56" s="2311">
        <v>1987</v>
      </c>
      <c r="E56" s="2313" t="s">
        <v>1553</v>
      </c>
    </row>
    <row r="57" spans="1:5" customFormat="1" ht="15">
      <c r="A57" s="2311" t="s">
        <v>1554</v>
      </c>
      <c r="B57" s="2312" t="s">
        <v>2219</v>
      </c>
      <c r="C57" s="2312"/>
      <c r="D57" s="2311"/>
      <c r="E57" s="2313"/>
    </row>
    <row r="58" spans="1:5" customFormat="1" ht="15">
      <c r="A58" s="2311"/>
      <c r="B58" s="2312" t="s">
        <v>2220</v>
      </c>
      <c r="C58" s="2312" t="s">
        <v>1456</v>
      </c>
      <c r="D58" s="2311">
        <v>1992</v>
      </c>
      <c r="E58" s="2313" t="s">
        <v>1555</v>
      </c>
    </row>
    <row r="59" spans="1:5" customFormat="1" ht="15">
      <c r="A59" s="2311" t="s">
        <v>1556</v>
      </c>
      <c r="B59" s="2312" t="s">
        <v>1557</v>
      </c>
      <c r="C59" s="2312" t="s">
        <v>1456</v>
      </c>
      <c r="D59" s="2311">
        <v>1990</v>
      </c>
      <c r="E59" s="2313" t="s">
        <v>1558</v>
      </c>
    </row>
    <row r="60" spans="1:5" customFormat="1" ht="15">
      <c r="A60" s="2311" t="s">
        <v>1559</v>
      </c>
      <c r="B60" s="2312" t="s">
        <v>1560</v>
      </c>
      <c r="C60" s="2312" t="s">
        <v>1456</v>
      </c>
      <c r="D60" s="2311">
        <v>1996</v>
      </c>
      <c r="E60" s="2313" t="s">
        <v>1561</v>
      </c>
    </row>
    <row r="61" spans="1:5" customFormat="1" ht="15">
      <c r="A61" s="2311" t="s">
        <v>1562</v>
      </c>
      <c r="B61" s="2312" t="s">
        <v>1563</v>
      </c>
      <c r="C61" s="2312" t="s">
        <v>1456</v>
      </c>
      <c r="D61" s="2311">
        <v>1968</v>
      </c>
      <c r="E61" s="2313" t="s">
        <v>1564</v>
      </c>
    </row>
    <row r="62" spans="1:5" customFormat="1" ht="15">
      <c r="A62" s="2311" t="s">
        <v>1565</v>
      </c>
      <c r="B62" s="2312" t="s">
        <v>1566</v>
      </c>
      <c r="C62" s="2312" t="s">
        <v>1456</v>
      </c>
      <c r="D62" s="2311">
        <v>1990</v>
      </c>
      <c r="E62" s="2313" t="s">
        <v>1567</v>
      </c>
    </row>
    <row r="63" spans="1:5" customFormat="1" ht="15">
      <c r="A63" s="2311" t="s">
        <v>1568</v>
      </c>
      <c r="B63" s="2312" t="s">
        <v>1569</v>
      </c>
      <c r="C63" s="2312" t="s">
        <v>1456</v>
      </c>
      <c r="D63" s="2311">
        <v>1969</v>
      </c>
      <c r="E63" s="2313" t="s">
        <v>2221</v>
      </c>
    </row>
    <row r="64" spans="1:5" customFormat="1" ht="15">
      <c r="A64" s="2311" t="s">
        <v>1570</v>
      </c>
      <c r="B64" s="2312" t="s">
        <v>1571</v>
      </c>
      <c r="C64" s="2312" t="s">
        <v>1456</v>
      </c>
      <c r="D64" s="2311">
        <v>1997</v>
      </c>
      <c r="E64" s="2313" t="s">
        <v>1572</v>
      </c>
    </row>
    <row r="65" spans="1:5" customFormat="1" ht="15">
      <c r="A65" s="2311" t="s">
        <v>1573</v>
      </c>
      <c r="B65" s="2312" t="s">
        <v>1574</v>
      </c>
      <c r="C65" s="2312" t="s">
        <v>1456</v>
      </c>
      <c r="D65" s="2311">
        <v>1992</v>
      </c>
      <c r="E65" s="2313" t="s">
        <v>1575</v>
      </c>
    </row>
    <row r="66" spans="1:5" customFormat="1" ht="15">
      <c r="A66" s="2311" t="s">
        <v>1576</v>
      </c>
      <c r="B66" s="2312" t="s">
        <v>1577</v>
      </c>
      <c r="C66" s="2312" t="s">
        <v>1456</v>
      </c>
      <c r="D66" s="2311">
        <v>1992</v>
      </c>
      <c r="E66" s="2313" t="s">
        <v>1578</v>
      </c>
    </row>
    <row r="67" spans="1:5" customFormat="1" ht="15">
      <c r="A67" s="2311" t="s">
        <v>1579</v>
      </c>
      <c r="B67" s="2312" t="s">
        <v>1580</v>
      </c>
      <c r="C67" s="2312" t="s">
        <v>1456</v>
      </c>
      <c r="D67" s="2311">
        <v>1995</v>
      </c>
      <c r="E67" s="2313" t="s">
        <v>1496</v>
      </c>
    </row>
    <row r="68" spans="1:5" customFormat="1" ht="15">
      <c r="A68" s="2311" t="s">
        <v>1581</v>
      </c>
      <c r="B68" s="2312" t="s">
        <v>1582</v>
      </c>
      <c r="C68" s="2312" t="s">
        <v>1456</v>
      </c>
      <c r="D68" s="2311">
        <v>1995</v>
      </c>
      <c r="E68" s="2313" t="s">
        <v>1583</v>
      </c>
    </row>
    <row r="69" spans="1:5" customFormat="1" ht="15">
      <c r="A69" s="2311" t="s">
        <v>1584</v>
      </c>
      <c r="B69" s="2312" t="s">
        <v>1585</v>
      </c>
      <c r="C69" s="2312" t="s">
        <v>1456</v>
      </c>
      <c r="D69" s="2311">
        <v>2003</v>
      </c>
      <c r="E69" s="2313" t="s">
        <v>2218</v>
      </c>
    </row>
    <row r="70" spans="1:5" customFormat="1" ht="15">
      <c r="A70" s="2311" t="s">
        <v>1586</v>
      </c>
      <c r="B70" s="2312" t="s">
        <v>1587</v>
      </c>
      <c r="C70" s="2312" t="s">
        <v>1456</v>
      </c>
      <c r="D70" s="2311">
        <v>1952</v>
      </c>
      <c r="E70" s="2313" t="s">
        <v>1588</v>
      </c>
    </row>
    <row r="71" spans="1:5" customFormat="1" ht="15">
      <c r="A71" s="2311" t="s">
        <v>1589</v>
      </c>
      <c r="B71" s="2312" t="s">
        <v>1590</v>
      </c>
      <c r="C71" s="2312" t="str">
        <f>+C70</f>
        <v>Special Revenue - State</v>
      </c>
      <c r="D71" s="2311">
        <v>2009</v>
      </c>
      <c r="E71" s="2313" t="s">
        <v>1591</v>
      </c>
    </row>
    <row r="72" spans="1:5" customFormat="1" ht="15">
      <c r="A72" s="2311" t="s">
        <v>1812</v>
      </c>
      <c r="B72" s="2312" t="s">
        <v>2222</v>
      </c>
      <c r="C72" s="2312" t="s">
        <v>1456</v>
      </c>
      <c r="D72" s="2311">
        <v>2013</v>
      </c>
      <c r="E72" s="2313" t="s">
        <v>1592</v>
      </c>
    </row>
    <row r="73" spans="1:5" customFormat="1" ht="15">
      <c r="A73" s="2311" t="s">
        <v>1833</v>
      </c>
      <c r="B73" s="2312" t="s">
        <v>2212</v>
      </c>
      <c r="C73" s="2312" t="s">
        <v>1456</v>
      </c>
      <c r="D73" s="2311">
        <v>2014</v>
      </c>
      <c r="E73" s="2313" t="s">
        <v>1834</v>
      </c>
    </row>
    <row r="74" spans="1:5" customFormat="1" ht="15">
      <c r="A74" s="2311" t="s">
        <v>2453</v>
      </c>
      <c r="B74" s="2312" t="s">
        <v>2478</v>
      </c>
      <c r="C74" s="2312" t="s">
        <v>1456</v>
      </c>
      <c r="D74" s="2311">
        <v>2016</v>
      </c>
      <c r="E74" s="2313" t="s">
        <v>1496</v>
      </c>
    </row>
    <row r="75" spans="1:5" customFormat="1" ht="15">
      <c r="A75" s="2311" t="s">
        <v>2479</v>
      </c>
      <c r="B75" s="2312" t="s">
        <v>2480</v>
      </c>
      <c r="C75" s="2312" t="s">
        <v>1456</v>
      </c>
      <c r="D75" s="2311">
        <v>2016</v>
      </c>
      <c r="E75" s="2313" t="s">
        <v>2481</v>
      </c>
    </row>
    <row r="76" spans="1:5" customFormat="1" ht="15">
      <c r="A76" s="2311" t="s">
        <v>1711</v>
      </c>
      <c r="B76" s="2312" t="s">
        <v>1712</v>
      </c>
      <c r="C76" s="2312" t="s">
        <v>1456</v>
      </c>
      <c r="D76" s="2311">
        <v>1955</v>
      </c>
      <c r="E76" s="2313" t="s">
        <v>2564</v>
      </c>
    </row>
    <row r="77" spans="1:5" customFormat="1" ht="15">
      <c r="A77" s="2311" t="s">
        <v>1092</v>
      </c>
      <c r="B77" s="2312" t="s">
        <v>1593</v>
      </c>
      <c r="C77" s="2312" t="s">
        <v>1594</v>
      </c>
      <c r="D77" s="2311">
        <v>1988</v>
      </c>
      <c r="E77" s="2313" t="s">
        <v>1496</v>
      </c>
    </row>
    <row r="78" spans="1:5" customFormat="1" ht="15">
      <c r="A78" s="2311" t="s">
        <v>1093</v>
      </c>
      <c r="B78" s="2312" t="s">
        <v>1595</v>
      </c>
      <c r="C78" s="2312" t="s">
        <v>1594</v>
      </c>
      <c r="D78" s="2311">
        <v>1972</v>
      </c>
      <c r="E78" s="2313" t="s">
        <v>1496</v>
      </c>
    </row>
    <row r="79" spans="1:5" customFormat="1" ht="15">
      <c r="A79" s="2311" t="s">
        <v>1094</v>
      </c>
      <c r="B79" s="2312" t="s">
        <v>1596</v>
      </c>
      <c r="C79" s="2312" t="s">
        <v>1594</v>
      </c>
      <c r="D79" s="2311">
        <v>1998</v>
      </c>
      <c r="E79" s="2313" t="s">
        <v>1496</v>
      </c>
    </row>
    <row r="80" spans="1:5" customFormat="1" ht="15">
      <c r="A80" s="2311" t="s">
        <v>1095</v>
      </c>
      <c r="B80" s="2312" t="s">
        <v>1597</v>
      </c>
      <c r="C80" s="2312" t="s">
        <v>1594</v>
      </c>
      <c r="D80" s="2311">
        <v>1981</v>
      </c>
      <c r="E80" s="2313" t="s">
        <v>1496</v>
      </c>
    </row>
    <row r="81" spans="1:5" customFormat="1" ht="15">
      <c r="A81" s="2311" t="s">
        <v>1096</v>
      </c>
      <c r="B81" s="2312" t="s">
        <v>1598</v>
      </c>
      <c r="C81" s="2312" t="s">
        <v>1594</v>
      </c>
      <c r="D81" s="2311">
        <v>1936</v>
      </c>
      <c r="E81" s="2313" t="s">
        <v>1835</v>
      </c>
    </row>
    <row r="82" spans="1:5" customFormat="1" ht="15">
      <c r="A82" s="2311" t="s">
        <v>1599</v>
      </c>
      <c r="B82" s="2312" t="s">
        <v>1600</v>
      </c>
      <c r="C82" s="2312" t="s">
        <v>1594</v>
      </c>
      <c r="D82" s="2311">
        <v>1967</v>
      </c>
      <c r="E82" s="2313" t="s">
        <v>1496</v>
      </c>
    </row>
    <row r="83" spans="1:5" customFormat="1" ht="15">
      <c r="A83" s="2311" t="s">
        <v>1097</v>
      </c>
      <c r="B83" s="2312" t="s">
        <v>1601</v>
      </c>
      <c r="C83" s="2312" t="s">
        <v>1594</v>
      </c>
      <c r="D83" s="2311">
        <v>1983</v>
      </c>
      <c r="E83" s="2313" t="s">
        <v>1496</v>
      </c>
    </row>
    <row r="84" spans="1:5" customFormat="1" ht="15">
      <c r="A84" s="2311" t="s">
        <v>1602</v>
      </c>
      <c r="B84" s="2312" t="s">
        <v>1603</v>
      </c>
      <c r="C84" s="2312" t="s">
        <v>1604</v>
      </c>
      <c r="D84" s="2311">
        <v>1982</v>
      </c>
      <c r="E84" s="2313" t="s">
        <v>1605</v>
      </c>
    </row>
    <row r="85" spans="1:5" customFormat="1" ht="15">
      <c r="A85" s="2311" t="s">
        <v>1606</v>
      </c>
      <c r="B85" s="2312" t="s">
        <v>1607</v>
      </c>
      <c r="C85" s="2312" t="s">
        <v>1604</v>
      </c>
      <c r="D85" s="2311">
        <v>1991</v>
      </c>
      <c r="E85" s="2313" t="s">
        <v>1608</v>
      </c>
    </row>
    <row r="86" spans="1:5" customFormat="1" ht="15">
      <c r="A86" s="2311" t="s">
        <v>1609</v>
      </c>
      <c r="B86" s="2312" t="s">
        <v>1610</v>
      </c>
      <c r="C86" s="2312" t="s">
        <v>1604</v>
      </c>
      <c r="D86" s="2311">
        <v>1991</v>
      </c>
      <c r="E86" s="2313" t="s">
        <v>1496</v>
      </c>
    </row>
    <row r="87" spans="1:5" customFormat="1" ht="15">
      <c r="A87" s="2311" t="s">
        <v>1611</v>
      </c>
      <c r="B87" s="2312" t="s">
        <v>1612</v>
      </c>
      <c r="C87" s="2312" t="s">
        <v>1604</v>
      </c>
      <c r="D87" s="2311">
        <v>1992</v>
      </c>
      <c r="E87" s="2313" t="s">
        <v>1613</v>
      </c>
    </row>
    <row r="88" spans="1:5" customFormat="1" ht="15">
      <c r="A88" s="2311" t="s">
        <v>1614</v>
      </c>
      <c r="B88" s="2312" t="s">
        <v>1615</v>
      </c>
      <c r="C88" s="2312" t="s">
        <v>1604</v>
      </c>
      <c r="D88" s="2311">
        <v>1993</v>
      </c>
      <c r="E88" s="2313" t="s">
        <v>1616</v>
      </c>
    </row>
    <row r="89" spans="1:5" customFormat="1" ht="15">
      <c r="A89" s="2311" t="s">
        <v>1617</v>
      </c>
      <c r="B89" s="2312" t="s">
        <v>1618</v>
      </c>
      <c r="C89" s="2312" t="s">
        <v>1604</v>
      </c>
      <c r="D89" s="2311">
        <v>1993</v>
      </c>
      <c r="E89" s="2313" t="s">
        <v>1619</v>
      </c>
    </row>
    <row r="90" spans="1:5" customFormat="1" ht="15">
      <c r="A90" s="2311" t="s">
        <v>1620</v>
      </c>
      <c r="B90" s="2312" t="s">
        <v>1621</v>
      </c>
      <c r="C90" s="2312" t="s">
        <v>1604</v>
      </c>
      <c r="D90" s="2311">
        <v>1993</v>
      </c>
      <c r="E90" s="2313" t="s">
        <v>1622</v>
      </c>
    </row>
    <row r="91" spans="1:5" customFormat="1" ht="15">
      <c r="A91" s="2311" t="s">
        <v>1623</v>
      </c>
      <c r="B91" s="2312" t="s">
        <v>1624</v>
      </c>
      <c r="C91" s="2312" t="s">
        <v>1604</v>
      </c>
      <c r="D91" s="2311">
        <v>1997</v>
      </c>
      <c r="E91" s="2313" t="s">
        <v>1625</v>
      </c>
    </row>
    <row r="92" spans="1:5" customFormat="1" ht="15">
      <c r="A92" s="2311" t="s">
        <v>1626</v>
      </c>
      <c r="B92" s="2312" t="s">
        <v>1627</v>
      </c>
      <c r="C92" s="2312" t="s">
        <v>1604</v>
      </c>
      <c r="D92" s="2311">
        <v>1980</v>
      </c>
      <c r="E92" s="2313" t="s">
        <v>1628</v>
      </c>
    </row>
    <row r="93" spans="1:5" customFormat="1" ht="15">
      <c r="A93" s="2311" t="s">
        <v>1629</v>
      </c>
      <c r="B93" s="2312" t="s">
        <v>1630</v>
      </c>
      <c r="C93" s="2312" t="s">
        <v>1604</v>
      </c>
      <c r="D93" s="2311">
        <v>1960</v>
      </c>
      <c r="E93" s="2313" t="s">
        <v>1631</v>
      </c>
    </row>
    <row r="94" spans="1:5" customFormat="1" ht="15">
      <c r="A94" s="2311" t="s">
        <v>1632</v>
      </c>
      <c r="B94" s="2312" t="s">
        <v>1633</v>
      </c>
      <c r="C94" s="2312" t="s">
        <v>1604</v>
      </c>
      <c r="D94" s="2311">
        <v>1965</v>
      </c>
      <c r="E94" s="2313" t="s">
        <v>1631</v>
      </c>
    </row>
    <row r="95" spans="1:5" customFormat="1" ht="15">
      <c r="A95" s="2311" t="s">
        <v>1634</v>
      </c>
      <c r="B95" s="2312" t="s">
        <v>1635</v>
      </c>
      <c r="C95" s="2312" t="s">
        <v>1604</v>
      </c>
      <c r="D95" s="2311">
        <v>1967</v>
      </c>
      <c r="E95" s="2313" t="s">
        <v>1631</v>
      </c>
    </row>
    <row r="96" spans="1:5" customFormat="1" ht="15">
      <c r="A96" s="2311" t="s">
        <v>1636</v>
      </c>
      <c r="B96" s="2312" t="s">
        <v>1637</v>
      </c>
      <c r="C96" s="2312" t="s">
        <v>1604</v>
      </c>
      <c r="D96" s="2311">
        <v>1973</v>
      </c>
      <c r="E96" s="2313" t="s">
        <v>1638</v>
      </c>
    </row>
    <row r="97" spans="1:5" customFormat="1" ht="15">
      <c r="A97" s="2311" t="s">
        <v>1639</v>
      </c>
      <c r="B97" s="2312" t="s">
        <v>1640</v>
      </c>
      <c r="C97" s="2312" t="s">
        <v>1604</v>
      </c>
      <c r="D97" s="2311">
        <v>2005</v>
      </c>
      <c r="E97" s="2313" t="s">
        <v>1641</v>
      </c>
    </row>
    <row r="98" spans="1:5" customFormat="1" ht="15">
      <c r="A98" s="2311" t="s">
        <v>1642</v>
      </c>
      <c r="B98" s="2312" t="s">
        <v>1643</v>
      </c>
      <c r="C98" s="2312" t="s">
        <v>1604</v>
      </c>
      <c r="D98" s="2311">
        <v>1983</v>
      </c>
      <c r="E98" s="2313" t="s">
        <v>1644</v>
      </c>
    </row>
    <row r="99" spans="1:5" customFormat="1" ht="15">
      <c r="A99" s="2311" t="s">
        <v>1645</v>
      </c>
      <c r="B99" s="2312" t="s">
        <v>1646</v>
      </c>
      <c r="C99" s="2312" t="s">
        <v>1604</v>
      </c>
      <c r="D99" s="2311">
        <v>1986</v>
      </c>
      <c r="E99" s="2313" t="s">
        <v>1647</v>
      </c>
    </row>
    <row r="100" spans="1:5" customFormat="1" ht="15">
      <c r="A100" s="2311" t="s">
        <v>1648</v>
      </c>
      <c r="B100" s="2312" t="s">
        <v>1649</v>
      </c>
      <c r="C100" s="2312" t="s">
        <v>1604</v>
      </c>
      <c r="D100" s="2311">
        <v>1988</v>
      </c>
      <c r="E100" s="2313" t="s">
        <v>1650</v>
      </c>
    </row>
    <row r="101" spans="1:5" customFormat="1" ht="15">
      <c r="A101" s="2311" t="s">
        <v>1651</v>
      </c>
      <c r="B101" s="2312" t="s">
        <v>1652</v>
      </c>
      <c r="C101" s="2312" t="s">
        <v>1604</v>
      </c>
      <c r="D101" s="2311">
        <v>1996</v>
      </c>
      <c r="E101" s="2313" t="s">
        <v>1653</v>
      </c>
    </row>
    <row r="102" spans="1:5" customFormat="1" ht="15">
      <c r="A102" s="2311" t="s">
        <v>1836</v>
      </c>
      <c r="B102" s="2312" t="s">
        <v>1654</v>
      </c>
      <c r="C102" s="2312" t="s">
        <v>1604</v>
      </c>
      <c r="D102" s="2311">
        <v>1939</v>
      </c>
      <c r="E102" s="2313" t="s">
        <v>1655</v>
      </c>
    </row>
    <row r="103" spans="1:5" customFormat="1" ht="15">
      <c r="A103" s="2311" t="s">
        <v>1837</v>
      </c>
      <c r="B103" s="2312" t="s">
        <v>1838</v>
      </c>
      <c r="C103" s="2312" t="s">
        <v>1604</v>
      </c>
      <c r="D103" s="2311">
        <v>2014</v>
      </c>
      <c r="E103" s="2313" t="s">
        <v>1839</v>
      </c>
    </row>
    <row r="104" spans="1:5" customFormat="1" ht="15">
      <c r="A104" s="2311" t="s">
        <v>1656</v>
      </c>
      <c r="B104" s="2312" t="s">
        <v>1657</v>
      </c>
      <c r="C104" s="2312" t="s">
        <v>1604</v>
      </c>
      <c r="D104" s="2311">
        <v>1965</v>
      </c>
      <c r="E104" s="2313" t="s">
        <v>1631</v>
      </c>
    </row>
    <row r="105" spans="1:5" customFormat="1" ht="15">
      <c r="A105" s="2311" t="s">
        <v>1658</v>
      </c>
      <c r="B105" s="2312" t="s">
        <v>1659</v>
      </c>
      <c r="C105" s="2312" t="s">
        <v>1604</v>
      </c>
      <c r="D105" s="2311">
        <v>1974</v>
      </c>
      <c r="E105" s="2313" t="s">
        <v>1660</v>
      </c>
    </row>
    <row r="106" spans="1:5" customFormat="1" ht="15">
      <c r="A106" s="2311" t="s">
        <v>1098</v>
      </c>
      <c r="B106" s="2312" t="s">
        <v>1661</v>
      </c>
      <c r="C106" s="2312" t="s">
        <v>1662</v>
      </c>
      <c r="D106" s="2311">
        <v>1982</v>
      </c>
      <c r="E106" s="2313" t="s">
        <v>1496</v>
      </c>
    </row>
    <row r="107" spans="1:5" customFormat="1" ht="15">
      <c r="A107" s="2311" t="s">
        <v>1663</v>
      </c>
      <c r="B107" s="2312" t="s">
        <v>1664</v>
      </c>
      <c r="C107" s="2312" t="s">
        <v>1604</v>
      </c>
      <c r="D107" s="2311">
        <v>1958</v>
      </c>
      <c r="E107" s="2313" t="s">
        <v>1665</v>
      </c>
    </row>
    <row r="108" spans="1:5" customFormat="1" ht="15">
      <c r="A108" s="2311" t="s">
        <v>1666</v>
      </c>
      <c r="B108" s="2312" t="s">
        <v>1667</v>
      </c>
      <c r="C108" s="2312" t="s">
        <v>1604</v>
      </c>
      <c r="D108" s="2311">
        <v>1982</v>
      </c>
      <c r="E108" s="2313" t="s">
        <v>1668</v>
      </c>
    </row>
    <row r="109" spans="1:5" customFormat="1" ht="15">
      <c r="A109" s="2311" t="s">
        <v>1669</v>
      </c>
      <c r="B109" s="2312" t="s">
        <v>1670</v>
      </c>
      <c r="C109" s="2312" t="s">
        <v>1604</v>
      </c>
      <c r="D109" s="2311">
        <v>1987</v>
      </c>
      <c r="E109" s="2313" t="s">
        <v>1671</v>
      </c>
    </row>
    <row r="110" spans="1:5" customFormat="1" ht="15">
      <c r="A110" s="2311" t="s">
        <v>1672</v>
      </c>
      <c r="B110" s="2312" t="s">
        <v>1673</v>
      </c>
      <c r="C110" s="2312" t="s">
        <v>1604</v>
      </c>
      <c r="D110" s="2311">
        <v>1990</v>
      </c>
      <c r="E110" s="2313" t="s">
        <v>1674</v>
      </c>
    </row>
    <row r="111" spans="1:5" customFormat="1" ht="15">
      <c r="A111" s="2311" t="s">
        <v>1675</v>
      </c>
      <c r="B111" s="2312" t="s">
        <v>1676</v>
      </c>
      <c r="C111" s="2312" t="s">
        <v>1604</v>
      </c>
      <c r="D111" s="2311">
        <v>1988</v>
      </c>
      <c r="E111" s="2313" t="s">
        <v>1677</v>
      </c>
    </row>
    <row r="112" spans="1:5" customFormat="1" ht="15">
      <c r="A112" s="2311" t="s">
        <v>1678</v>
      </c>
      <c r="B112" s="2312" t="s">
        <v>1679</v>
      </c>
      <c r="C112" s="2312" t="s">
        <v>1604</v>
      </c>
      <c r="D112" s="2311">
        <v>1990</v>
      </c>
      <c r="E112" s="2313" t="s">
        <v>1496</v>
      </c>
    </row>
    <row r="113" spans="1:6" customFormat="1" ht="15">
      <c r="A113" s="2311" t="s">
        <v>1680</v>
      </c>
      <c r="B113" s="2312" t="s">
        <v>1681</v>
      </c>
      <c r="C113" s="2312" t="s">
        <v>1604</v>
      </c>
      <c r="D113" s="2311">
        <v>1994</v>
      </c>
      <c r="E113" s="2313" t="s">
        <v>1682</v>
      </c>
    </row>
    <row r="114" spans="1:6" customFormat="1" ht="15">
      <c r="A114" s="2311" t="s">
        <v>1683</v>
      </c>
      <c r="B114" s="2312" t="s">
        <v>1684</v>
      </c>
      <c r="C114" s="2312" t="s">
        <v>1604</v>
      </c>
      <c r="D114" s="2311">
        <v>1989</v>
      </c>
      <c r="E114" s="2313" t="s">
        <v>1682</v>
      </c>
    </row>
    <row r="115" spans="1:6" customFormat="1" ht="15">
      <c r="A115" s="2311" t="s">
        <v>1685</v>
      </c>
      <c r="B115" s="2312" t="s">
        <v>1686</v>
      </c>
      <c r="C115" s="2312" t="s">
        <v>1604</v>
      </c>
      <c r="D115" s="2311">
        <v>1988</v>
      </c>
      <c r="E115" s="2313" t="s">
        <v>1496</v>
      </c>
    </row>
    <row r="116" spans="1:6" customFormat="1" ht="15">
      <c r="A116" s="2311" t="s">
        <v>1687</v>
      </c>
      <c r="B116" s="2312" t="s">
        <v>1688</v>
      </c>
      <c r="C116" s="2312" t="s">
        <v>1604</v>
      </c>
      <c r="D116" s="2311">
        <v>1987</v>
      </c>
      <c r="E116" s="2313" t="s">
        <v>1689</v>
      </c>
    </row>
    <row r="117" spans="1:6" customFormat="1" ht="15">
      <c r="A117" s="2311" t="s">
        <v>1690</v>
      </c>
      <c r="B117" s="2312" t="s">
        <v>1691</v>
      </c>
      <c r="C117" s="2312" t="s">
        <v>1604</v>
      </c>
      <c r="D117" s="2311">
        <v>1990</v>
      </c>
      <c r="E117" s="2313" t="s">
        <v>1496</v>
      </c>
    </row>
    <row r="118" spans="1:6" customFormat="1" ht="15">
      <c r="A118" s="2311" t="s">
        <v>1692</v>
      </c>
      <c r="B118" s="2312" t="s">
        <v>1693</v>
      </c>
      <c r="C118" s="2312" t="s">
        <v>1604</v>
      </c>
      <c r="D118" s="2311">
        <v>1990</v>
      </c>
      <c r="E118" s="2313" t="s">
        <v>1496</v>
      </c>
    </row>
    <row r="119" spans="1:6" customFormat="1" ht="15">
      <c r="A119" s="2311" t="s">
        <v>1694</v>
      </c>
      <c r="B119" s="2312" t="s">
        <v>1695</v>
      </c>
      <c r="C119" s="2312" t="s">
        <v>1604</v>
      </c>
      <c r="D119" s="2311">
        <v>1977</v>
      </c>
      <c r="E119" s="2313" t="s">
        <v>1496</v>
      </c>
    </row>
    <row r="120" spans="1:6" customFormat="1" ht="15">
      <c r="A120" s="2311" t="s">
        <v>1696</v>
      </c>
      <c r="B120" s="2312" t="s">
        <v>2213</v>
      </c>
      <c r="C120" s="2312" t="s">
        <v>1604</v>
      </c>
      <c r="D120" s="2311">
        <v>2013</v>
      </c>
      <c r="E120" s="2313" t="s">
        <v>1697</v>
      </c>
    </row>
    <row r="121" spans="1:6">
      <c r="A121" s="2311" t="s">
        <v>2349</v>
      </c>
      <c r="B121" s="2312" t="s">
        <v>2350</v>
      </c>
      <c r="C121" s="2312" t="s">
        <v>1604</v>
      </c>
      <c r="D121" s="2311">
        <v>2015</v>
      </c>
      <c r="E121" s="2313" t="s">
        <v>2351</v>
      </c>
      <c r="F121" s="1531"/>
    </row>
    <row r="122" spans="1:6" customFormat="1" ht="15">
      <c r="A122" s="2311" t="s">
        <v>1698</v>
      </c>
      <c r="B122" s="2312" t="s">
        <v>1699</v>
      </c>
      <c r="C122" s="2312" t="s">
        <v>856</v>
      </c>
      <c r="D122" s="2311">
        <v>1998</v>
      </c>
      <c r="E122" s="2313" t="s">
        <v>1478</v>
      </c>
    </row>
    <row r="123" spans="1:6" customFormat="1" ht="15">
      <c r="A123" s="2311" t="s">
        <v>1700</v>
      </c>
      <c r="B123" s="2312" t="s">
        <v>1701</v>
      </c>
      <c r="C123" s="2312" t="s">
        <v>856</v>
      </c>
      <c r="D123" s="2311">
        <v>1987</v>
      </c>
      <c r="E123" s="2313" t="s">
        <v>1702</v>
      </c>
    </row>
    <row r="124" spans="1:6" customFormat="1" ht="15">
      <c r="A124" s="2311" t="s">
        <v>1703</v>
      </c>
      <c r="B124" s="2312" t="s">
        <v>1704</v>
      </c>
      <c r="C124" s="2312" t="s">
        <v>856</v>
      </c>
      <c r="D124" s="2311">
        <v>1982</v>
      </c>
      <c r="E124" s="2313" t="s">
        <v>2223</v>
      </c>
    </row>
    <row r="125" spans="1:6" customFormat="1" ht="15">
      <c r="A125" s="2311" t="s">
        <v>1705</v>
      </c>
      <c r="B125" s="2312" t="s">
        <v>1706</v>
      </c>
      <c r="C125" s="2312" t="s">
        <v>856</v>
      </c>
      <c r="D125" s="2311">
        <v>1940</v>
      </c>
      <c r="E125" s="2313" t="s">
        <v>1707</v>
      </c>
    </row>
    <row r="126" spans="1:6" customFormat="1" ht="15">
      <c r="A126" s="2311" t="s">
        <v>1708</v>
      </c>
      <c r="B126" s="2312" t="s">
        <v>1709</v>
      </c>
      <c r="C126" s="2312" t="s">
        <v>856</v>
      </c>
      <c r="D126" s="2311">
        <v>1971</v>
      </c>
      <c r="E126" s="2313" t="s">
        <v>1710</v>
      </c>
    </row>
    <row r="127" spans="1:6" customFormat="1" ht="15">
      <c r="A127" s="2311" t="s">
        <v>1713</v>
      </c>
      <c r="B127" s="2312" t="s">
        <v>1714</v>
      </c>
      <c r="C127" s="2312" t="s">
        <v>856</v>
      </c>
      <c r="D127" s="2311">
        <v>1996</v>
      </c>
      <c r="E127" s="2313" t="s">
        <v>1715</v>
      </c>
    </row>
    <row r="128" spans="1:6" customFormat="1" ht="15">
      <c r="A128" s="2311" t="s">
        <v>1716</v>
      </c>
      <c r="B128" s="2312" t="s">
        <v>1717</v>
      </c>
      <c r="C128" s="2312" t="s">
        <v>856</v>
      </c>
      <c r="D128" s="2311">
        <v>1990</v>
      </c>
      <c r="E128" s="2313" t="s">
        <v>1718</v>
      </c>
    </row>
    <row r="129" spans="1:5" customFormat="1" ht="15">
      <c r="A129" s="2311" t="s">
        <v>1719</v>
      </c>
      <c r="B129" s="2312" t="s">
        <v>1720</v>
      </c>
      <c r="C129" s="2312" t="s">
        <v>1721</v>
      </c>
      <c r="D129" s="2311">
        <v>1970</v>
      </c>
      <c r="E129" s="2313" t="s">
        <v>1722</v>
      </c>
    </row>
    <row r="130" spans="1:5" customFormat="1" ht="15">
      <c r="A130" s="2311" t="s">
        <v>1723</v>
      </c>
      <c r="B130" s="2312" t="s">
        <v>1724</v>
      </c>
      <c r="C130" s="2312" t="s">
        <v>1721</v>
      </c>
      <c r="D130" s="2311">
        <v>1927</v>
      </c>
      <c r="E130" s="2313" t="s">
        <v>1840</v>
      </c>
    </row>
    <row r="131" spans="1:5" customFormat="1" ht="15">
      <c r="A131" s="2311" t="s">
        <v>1725</v>
      </c>
      <c r="B131" s="2312" t="s">
        <v>1726</v>
      </c>
      <c r="C131" s="2312" t="s">
        <v>1721</v>
      </c>
      <c r="D131" s="2311">
        <v>1948</v>
      </c>
      <c r="E131" s="2313" t="s">
        <v>1727</v>
      </c>
    </row>
    <row r="132" spans="1:5" customFormat="1" ht="15">
      <c r="A132" s="2311" t="s">
        <v>1728</v>
      </c>
      <c r="B132" s="2312" t="s">
        <v>2561</v>
      </c>
      <c r="C132" s="2312" t="s">
        <v>1721</v>
      </c>
      <c r="D132" s="2311">
        <v>1983</v>
      </c>
      <c r="E132" s="2313" t="s">
        <v>1496</v>
      </c>
    </row>
    <row r="133" spans="1:5" customFormat="1" ht="15">
      <c r="A133" s="2311" t="s">
        <v>1729</v>
      </c>
      <c r="B133" s="2312" t="s">
        <v>1730</v>
      </c>
      <c r="C133" s="2312" t="s">
        <v>1721</v>
      </c>
      <c r="D133" s="2311">
        <v>1984</v>
      </c>
      <c r="E133" s="2313" t="s">
        <v>1496</v>
      </c>
    </row>
    <row r="134" spans="1:5" customFormat="1" ht="15">
      <c r="A134" s="2311" t="s">
        <v>1731</v>
      </c>
      <c r="B134" s="2312" t="s">
        <v>1732</v>
      </c>
      <c r="C134" s="2312" t="s">
        <v>1721</v>
      </c>
      <c r="D134" s="2311">
        <v>1984</v>
      </c>
      <c r="E134" s="2313" t="s">
        <v>1496</v>
      </c>
    </row>
    <row r="135" spans="1:5" customFormat="1" ht="15">
      <c r="A135" s="2311" t="s">
        <v>1733</v>
      </c>
      <c r="B135" s="2312" t="s">
        <v>1734</v>
      </c>
      <c r="C135" s="2312" t="s">
        <v>1721</v>
      </c>
      <c r="D135" s="2311">
        <v>1965</v>
      </c>
      <c r="E135" s="2313" t="s">
        <v>1841</v>
      </c>
    </row>
    <row r="136" spans="1:5" customFormat="1" ht="15">
      <c r="A136" s="2311" t="s">
        <v>1735</v>
      </c>
      <c r="B136" s="2312" t="s">
        <v>1736</v>
      </c>
      <c r="C136" s="2312" t="s">
        <v>1721</v>
      </c>
      <c r="D136" s="2311">
        <v>1938</v>
      </c>
      <c r="E136" s="2313" t="s">
        <v>1737</v>
      </c>
    </row>
    <row r="137" spans="1:5" customFormat="1" ht="15">
      <c r="A137" s="2311" t="s">
        <v>1738</v>
      </c>
      <c r="B137" s="2312" t="s">
        <v>1739</v>
      </c>
      <c r="C137" s="2312" t="s">
        <v>1740</v>
      </c>
      <c r="D137" s="2311">
        <v>1964</v>
      </c>
      <c r="E137" s="2313" t="s">
        <v>1741</v>
      </c>
    </row>
    <row r="138" spans="1:5" customFormat="1" ht="15">
      <c r="A138" s="2311" t="s">
        <v>1742</v>
      </c>
      <c r="B138" s="2312" t="s">
        <v>1743</v>
      </c>
      <c r="C138" s="2312" t="s">
        <v>1740</v>
      </c>
      <c r="D138" s="2311">
        <v>1983</v>
      </c>
      <c r="E138" s="2313" t="s">
        <v>1496</v>
      </c>
    </row>
    <row r="139" spans="1:5" customFormat="1" ht="15">
      <c r="A139" s="2311" t="s">
        <v>1744</v>
      </c>
      <c r="B139" s="2312" t="s">
        <v>1745</v>
      </c>
      <c r="C139" s="2312" t="s">
        <v>1740</v>
      </c>
      <c r="D139" s="2311">
        <v>1953</v>
      </c>
      <c r="E139" s="2313" t="s">
        <v>1496</v>
      </c>
    </row>
    <row r="140" spans="1:5" customFormat="1" ht="15">
      <c r="A140" s="2311" t="s">
        <v>1746</v>
      </c>
      <c r="B140" s="2312" t="s">
        <v>1747</v>
      </c>
      <c r="C140" s="2312" t="s">
        <v>1740</v>
      </c>
      <c r="D140" s="2311">
        <v>1983</v>
      </c>
      <c r="E140" s="2313" t="s">
        <v>1748</v>
      </c>
    </row>
    <row r="141" spans="1:5" customFormat="1" ht="15">
      <c r="A141" s="2311" t="s">
        <v>1749</v>
      </c>
      <c r="B141" s="2312" t="s">
        <v>1750</v>
      </c>
      <c r="C141" s="2312" t="s">
        <v>1740</v>
      </c>
      <c r="D141" s="2311">
        <v>1986</v>
      </c>
      <c r="E141" s="2313" t="s">
        <v>1496</v>
      </c>
    </row>
    <row r="142" spans="1:5" customFormat="1" ht="15">
      <c r="A142" s="2311" t="s">
        <v>1751</v>
      </c>
      <c r="B142" s="2312" t="s">
        <v>1752</v>
      </c>
      <c r="C142" s="2312" t="s">
        <v>1740</v>
      </c>
      <c r="D142" s="2311">
        <v>1982</v>
      </c>
      <c r="E142" s="2313" t="s">
        <v>1496</v>
      </c>
    </row>
    <row r="143" spans="1:5" customFormat="1" ht="15">
      <c r="A143" s="2311" t="s">
        <v>1753</v>
      </c>
      <c r="B143" s="2312" t="s">
        <v>1754</v>
      </c>
      <c r="C143" s="2312" t="s">
        <v>1740</v>
      </c>
      <c r="D143" s="2311">
        <v>1982</v>
      </c>
      <c r="E143" s="2313" t="s">
        <v>1496</v>
      </c>
    </row>
    <row r="144" spans="1:5" customFormat="1" ht="15">
      <c r="A144" s="2311" t="s">
        <v>1755</v>
      </c>
      <c r="B144" s="2312" t="s">
        <v>1756</v>
      </c>
      <c r="C144" s="2312" t="s">
        <v>1740</v>
      </c>
      <c r="D144" s="2311">
        <v>1982</v>
      </c>
      <c r="E144" s="2313" t="s">
        <v>1496</v>
      </c>
    </row>
    <row r="145" spans="1:5" customFormat="1" ht="15">
      <c r="A145" s="2311" t="s">
        <v>1757</v>
      </c>
      <c r="B145" s="2312" t="s">
        <v>1758</v>
      </c>
      <c r="C145" s="2312" t="s">
        <v>1759</v>
      </c>
      <c r="D145" s="2311">
        <v>1988</v>
      </c>
      <c r="E145" s="2313" t="s">
        <v>1760</v>
      </c>
    </row>
    <row r="146" spans="1:5" customFormat="1" ht="15">
      <c r="A146" s="2311" t="s">
        <v>1761</v>
      </c>
      <c r="B146" s="2312" t="s">
        <v>1762</v>
      </c>
      <c r="C146" s="2312" t="s">
        <v>1759</v>
      </c>
      <c r="D146" s="2311">
        <v>2004</v>
      </c>
      <c r="E146" s="2313" t="s">
        <v>1763</v>
      </c>
    </row>
    <row r="147" spans="1:5" customFormat="1" ht="15">
      <c r="A147" s="2311" t="s">
        <v>1764</v>
      </c>
      <c r="B147" s="2312" t="s">
        <v>1765</v>
      </c>
      <c r="C147" s="2312" t="s">
        <v>1759</v>
      </c>
      <c r="D147" s="2311">
        <v>1956</v>
      </c>
      <c r="E147" s="2313" t="s">
        <v>1766</v>
      </c>
    </row>
    <row r="148" spans="1:5" customFormat="1" ht="15">
      <c r="A148" s="2311" t="s">
        <v>1767</v>
      </c>
      <c r="B148" s="2312" t="s">
        <v>1768</v>
      </c>
      <c r="C148" s="2312" t="s">
        <v>1759</v>
      </c>
      <c r="D148" s="2311">
        <v>1953</v>
      </c>
      <c r="E148" s="2313" t="s">
        <v>1842</v>
      </c>
    </row>
    <row r="149" spans="1:5" customFormat="1" ht="15">
      <c r="A149" s="2311" t="s">
        <v>1769</v>
      </c>
      <c r="B149" s="2312" t="s">
        <v>1770</v>
      </c>
      <c r="C149" s="2312" t="s">
        <v>1759</v>
      </c>
      <c r="D149" s="2311">
        <v>1982</v>
      </c>
      <c r="E149" s="2313" t="s">
        <v>1496</v>
      </c>
    </row>
    <row r="150" spans="1:5" customFormat="1" ht="15">
      <c r="A150" s="2311" t="s">
        <v>1771</v>
      </c>
      <c r="B150" s="2312" t="s">
        <v>1772</v>
      </c>
      <c r="C150" s="2312" t="s">
        <v>1759</v>
      </c>
      <c r="D150" s="2311">
        <v>1971</v>
      </c>
      <c r="E150" s="2313" t="s">
        <v>1496</v>
      </c>
    </row>
    <row r="151" spans="1:5" customFormat="1" ht="15">
      <c r="A151" s="2311" t="s">
        <v>1773</v>
      </c>
      <c r="B151" s="2312" t="s">
        <v>1774</v>
      </c>
      <c r="C151" s="2312" t="s">
        <v>1759</v>
      </c>
      <c r="D151" s="2311">
        <v>1971</v>
      </c>
      <c r="E151" s="2313" t="s">
        <v>1496</v>
      </c>
    </row>
    <row r="152" spans="1:5" customFormat="1" ht="15">
      <c r="A152" s="2311" t="s">
        <v>1775</v>
      </c>
      <c r="B152" s="2312" t="s">
        <v>1776</v>
      </c>
      <c r="C152" s="2312" t="s">
        <v>1759</v>
      </c>
      <c r="D152" s="2311">
        <v>1967</v>
      </c>
      <c r="E152" s="2313" t="s">
        <v>1777</v>
      </c>
    </row>
    <row r="153" spans="1:5" customFormat="1" ht="15">
      <c r="A153" s="2311" t="s">
        <v>1778</v>
      </c>
      <c r="B153" s="2312" t="s">
        <v>1779</v>
      </c>
      <c r="C153" s="2312" t="s">
        <v>1759</v>
      </c>
      <c r="D153" s="2311">
        <v>1977</v>
      </c>
      <c r="E153" s="2313" t="s">
        <v>1780</v>
      </c>
    </row>
    <row r="154" spans="1:5" customFormat="1" ht="15">
      <c r="A154" s="2311" t="s">
        <v>1781</v>
      </c>
      <c r="B154" s="2312" t="s">
        <v>1782</v>
      </c>
      <c r="C154" s="2312" t="s">
        <v>1759</v>
      </c>
      <c r="D154" s="2311">
        <v>1982</v>
      </c>
      <c r="E154" s="2313" t="s">
        <v>1496</v>
      </c>
    </row>
    <row r="155" spans="1:5" customFormat="1" ht="15">
      <c r="A155" s="2311" t="s">
        <v>1783</v>
      </c>
      <c r="B155" s="2312" t="s">
        <v>1784</v>
      </c>
      <c r="C155" s="2312" t="s">
        <v>1759</v>
      </c>
      <c r="D155" s="2311">
        <v>1987</v>
      </c>
      <c r="E155" s="2313" t="s">
        <v>1496</v>
      </c>
    </row>
    <row r="156" spans="1:5" customFormat="1" ht="15">
      <c r="A156" s="2311" t="s">
        <v>1785</v>
      </c>
      <c r="B156" s="2312" t="s">
        <v>1786</v>
      </c>
      <c r="C156" s="2312" t="s">
        <v>1759</v>
      </c>
      <c r="D156" s="2311">
        <v>1977</v>
      </c>
      <c r="E156" s="2313" t="s">
        <v>1787</v>
      </c>
    </row>
    <row r="157" spans="1:5" customFormat="1" ht="15">
      <c r="A157" s="2311" t="s">
        <v>1788</v>
      </c>
      <c r="B157" s="2312" t="s">
        <v>1789</v>
      </c>
      <c r="C157" s="2312" t="s">
        <v>1759</v>
      </c>
      <c r="D157" s="2311">
        <v>1977</v>
      </c>
      <c r="E157" s="2313" t="s">
        <v>1790</v>
      </c>
    </row>
    <row r="158" spans="1:5" customFormat="1" ht="15">
      <c r="A158" s="2311" t="s">
        <v>1791</v>
      </c>
      <c r="B158" s="2312" t="s">
        <v>1792</v>
      </c>
      <c r="C158" s="2312" t="s">
        <v>1759</v>
      </c>
      <c r="D158" s="2311">
        <v>1985</v>
      </c>
      <c r="E158" s="2313" t="s">
        <v>1793</v>
      </c>
    </row>
    <row r="159" spans="1:5" customFormat="1" ht="15">
      <c r="A159" s="2311" t="s">
        <v>1794</v>
      </c>
      <c r="B159" s="2312" t="s">
        <v>1795</v>
      </c>
      <c r="C159" s="2312" t="s">
        <v>1759</v>
      </c>
      <c r="D159" s="2311">
        <v>1976</v>
      </c>
      <c r="E159" s="2313" t="s">
        <v>1496</v>
      </c>
    </row>
    <row r="160" spans="1:5" customFormat="1" ht="15">
      <c r="A160" s="2311" t="s">
        <v>1796</v>
      </c>
      <c r="B160" s="2312" t="s">
        <v>1797</v>
      </c>
      <c r="C160" s="2312" t="s">
        <v>1759</v>
      </c>
      <c r="D160" s="2311">
        <v>1995</v>
      </c>
      <c r="E160" s="2313" t="s">
        <v>1496</v>
      </c>
    </row>
    <row r="161" spans="1:5" customFormat="1" ht="15">
      <c r="A161" s="2311" t="s">
        <v>1798</v>
      </c>
      <c r="B161" s="2312" t="s">
        <v>1799</v>
      </c>
      <c r="C161" s="2312" t="s">
        <v>1759</v>
      </c>
      <c r="D161" s="2311">
        <v>2014</v>
      </c>
      <c r="E161" s="2313" t="s">
        <v>1496</v>
      </c>
    </row>
    <row r="162" spans="1:5" customFormat="1" ht="15">
      <c r="A162" s="2311" t="s">
        <v>1800</v>
      </c>
      <c r="B162" s="2312" t="s">
        <v>1801</v>
      </c>
      <c r="C162" s="2312" t="s">
        <v>1802</v>
      </c>
      <c r="D162" s="2311">
        <v>1967</v>
      </c>
      <c r="E162" s="2313" t="s">
        <v>1803</v>
      </c>
    </row>
    <row r="163" spans="1:5" customFormat="1" ht="15">
      <c r="A163" s="2311" t="s">
        <v>1804</v>
      </c>
      <c r="B163" s="2312" t="s">
        <v>1805</v>
      </c>
      <c r="C163" s="2312" t="s">
        <v>1806</v>
      </c>
      <c r="D163" s="2311">
        <v>1992</v>
      </c>
      <c r="E163" s="2313" t="s">
        <v>1807</v>
      </c>
    </row>
    <row r="164" spans="1:5" customFormat="1" ht="15">
      <c r="A164" s="2311" t="s">
        <v>1808</v>
      </c>
      <c r="B164" s="2312" t="s">
        <v>1809</v>
      </c>
      <c r="C164" s="2312" t="s">
        <v>1806</v>
      </c>
      <c r="D164" s="2311">
        <v>1987</v>
      </c>
      <c r="E164" s="2313" t="s">
        <v>1810</v>
      </c>
    </row>
  </sheetData>
  <pageMargins left="0.7" right="0.7" top="0.75" bottom="0.75" header="0.3" footer="0.3"/>
  <pageSetup scale="71" firstPageNumber="131" fitToHeight="4" orientation="landscape" useFirstPageNumber="1" r:id="rId1"/>
  <headerFooter scaleWithDoc="0">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dimension ref="A1:V76"/>
  <sheetViews>
    <sheetView showGridLines="0" showOutlineSymbols="0" zoomScale="90" zoomScaleNormal="90" workbookViewId="0"/>
  </sheetViews>
  <sheetFormatPr defaultColWidth="9.6328125" defaultRowHeight="13.2"/>
  <cols>
    <col min="1" max="1" width="32.6328125" style="67" customWidth="1"/>
    <col min="2" max="2" width="1.81640625" style="67" customWidth="1"/>
    <col min="3" max="3" width="10.6328125" style="67" bestFit="1" customWidth="1"/>
    <col min="4" max="4" width="1.81640625" style="67" customWidth="1"/>
    <col min="5" max="5" width="10.6328125" style="67" bestFit="1" customWidth="1"/>
    <col min="6" max="6" width="1.81640625" style="67" customWidth="1"/>
    <col min="7" max="7" width="10.6328125" style="67" bestFit="1" customWidth="1"/>
    <col min="8" max="8" width="1.81640625" style="67" customWidth="1"/>
    <col min="9" max="9" width="10.6328125" style="67" customWidth="1"/>
    <col min="10" max="10" width="1.81640625" style="67" customWidth="1"/>
    <col min="11" max="11" width="10.6328125" style="67" bestFit="1" customWidth="1"/>
    <col min="12" max="12" width="1.81640625" style="67" customWidth="1"/>
    <col min="13" max="13" width="10.6328125" style="67" bestFit="1" customWidth="1"/>
    <col min="14" max="14" width="1.81640625" style="67" customWidth="1"/>
    <col min="15" max="15" width="10.6328125" style="67" bestFit="1" customWidth="1"/>
    <col min="16" max="16" width="1.81640625" style="67" customWidth="1"/>
    <col min="17" max="17" width="10.6328125" style="67" customWidth="1"/>
    <col min="18" max="18" width="1.81640625" style="67" customWidth="1"/>
    <col min="19" max="19" width="10.81640625" style="67" customWidth="1"/>
    <col min="20" max="20" width="1.81640625" style="67" customWidth="1"/>
    <col min="21" max="21" width="10.6328125" style="67" customWidth="1"/>
    <col min="22" max="16384" width="9.6328125" style="67"/>
  </cols>
  <sheetData>
    <row r="1" spans="1:21" ht="15">
      <c r="A1" s="1472" t="s">
        <v>1343</v>
      </c>
    </row>
    <row r="3" spans="1:21" ht="23.25" customHeight="1">
      <c r="A3" s="70" t="s">
        <v>0</v>
      </c>
      <c r="B3" s="71"/>
      <c r="C3" s="71"/>
      <c r="D3" s="123"/>
      <c r="E3" s="71"/>
      <c r="F3" s="71"/>
      <c r="G3" s="71"/>
      <c r="H3" s="123"/>
      <c r="I3" s="123"/>
      <c r="J3" s="123"/>
      <c r="K3" s="123"/>
      <c r="L3" s="123"/>
      <c r="M3" s="123"/>
      <c r="N3" s="123"/>
      <c r="O3" s="123"/>
      <c r="P3" s="123"/>
      <c r="Q3" s="123"/>
      <c r="R3" s="124"/>
      <c r="T3" s="124"/>
    </row>
    <row r="4" spans="1:21" ht="22.5" customHeight="1">
      <c r="A4" s="70" t="s">
        <v>1</v>
      </c>
      <c r="B4" s="71"/>
      <c r="C4" s="71"/>
      <c r="D4" s="123"/>
      <c r="E4" s="71"/>
      <c r="F4" s="71"/>
      <c r="G4" s="71"/>
      <c r="H4" s="123"/>
      <c r="I4" s="123"/>
      <c r="J4" s="123"/>
      <c r="K4" s="123"/>
      <c r="L4" s="123"/>
      <c r="M4" s="123"/>
      <c r="N4" s="123"/>
      <c r="O4" s="123"/>
      <c r="P4" s="123"/>
      <c r="Q4" s="123"/>
      <c r="R4" s="124"/>
      <c r="T4" s="124"/>
    </row>
    <row r="5" spans="1:21" ht="21" customHeight="1">
      <c r="A5" s="125" t="s">
        <v>89</v>
      </c>
      <c r="B5" s="71"/>
      <c r="C5" s="71"/>
      <c r="D5" s="123"/>
      <c r="E5" s="71"/>
      <c r="F5" s="71"/>
      <c r="G5" s="71"/>
      <c r="H5" s="123"/>
      <c r="I5" s="123"/>
      <c r="J5" s="123"/>
      <c r="K5" s="123"/>
      <c r="L5" s="123"/>
      <c r="M5" s="123"/>
      <c r="N5" s="123"/>
      <c r="P5" s="126"/>
      <c r="R5" s="124"/>
      <c r="T5" s="124"/>
      <c r="U5" s="127" t="s">
        <v>90</v>
      </c>
    </row>
    <row r="6" spans="1:21" ht="20.25" customHeight="1">
      <c r="A6" s="125" t="s">
        <v>2443</v>
      </c>
      <c r="B6" s="71"/>
      <c r="C6" s="71"/>
      <c r="D6" s="123"/>
      <c r="E6" s="71"/>
      <c r="F6" s="71"/>
      <c r="G6" s="71"/>
      <c r="H6" s="123"/>
      <c r="I6" s="123"/>
      <c r="J6" s="123"/>
      <c r="K6" s="123"/>
      <c r="L6" s="123"/>
      <c r="M6" s="123"/>
      <c r="N6" s="123"/>
      <c r="O6" s="123"/>
      <c r="P6" s="123"/>
      <c r="Q6" s="123"/>
      <c r="R6" s="124"/>
      <c r="T6" s="124"/>
    </row>
    <row r="7" spans="1:21" ht="15.9" customHeight="1">
      <c r="A7" s="7" t="s">
        <v>4</v>
      </c>
      <c r="B7" s="71"/>
      <c r="C7" s="71"/>
      <c r="D7" s="123"/>
      <c r="E7" s="71"/>
      <c r="F7" s="71"/>
      <c r="G7" s="71"/>
      <c r="H7" s="123"/>
      <c r="I7" s="123"/>
      <c r="J7" s="123"/>
      <c r="K7" s="123"/>
      <c r="L7" s="123"/>
      <c r="M7" s="123"/>
      <c r="N7" s="123"/>
      <c r="O7" s="123"/>
      <c r="P7" s="123"/>
      <c r="Q7" s="123"/>
      <c r="R7" s="124"/>
      <c r="T7" s="124"/>
    </row>
    <row r="8" spans="1:21">
      <c r="A8" s="123"/>
      <c r="B8" s="123"/>
      <c r="C8" s="123"/>
      <c r="D8" s="123"/>
      <c r="E8" s="123"/>
      <c r="F8" s="123"/>
      <c r="G8" s="123"/>
      <c r="H8" s="123"/>
      <c r="I8" s="123"/>
      <c r="J8" s="123"/>
      <c r="K8" s="123"/>
      <c r="L8" s="123"/>
      <c r="M8" s="123"/>
      <c r="N8" s="123"/>
      <c r="O8" s="123"/>
      <c r="P8" s="124"/>
      <c r="R8" s="124"/>
    </row>
    <row r="9" spans="1:21" ht="3" customHeight="1">
      <c r="A9" s="123"/>
      <c r="B9" s="123"/>
      <c r="C9" s="123"/>
      <c r="D9" s="123"/>
      <c r="E9" s="123"/>
      <c r="F9" s="123"/>
      <c r="G9" s="123"/>
      <c r="H9" s="123"/>
      <c r="I9" s="123"/>
      <c r="J9" s="123"/>
      <c r="K9" s="123"/>
      <c r="L9" s="123"/>
      <c r="M9" s="123"/>
      <c r="N9" s="123"/>
      <c r="O9" s="123"/>
      <c r="P9" s="124"/>
      <c r="R9" s="124"/>
    </row>
    <row r="10" spans="1:21" ht="14.1" customHeight="1">
      <c r="A10" s="71"/>
      <c r="B10" s="128"/>
      <c r="C10" s="129" t="s">
        <v>91</v>
      </c>
      <c r="D10" s="124"/>
      <c r="E10" s="129" t="s">
        <v>92</v>
      </c>
      <c r="F10" s="124"/>
      <c r="G10" s="129" t="s">
        <v>93</v>
      </c>
      <c r="H10" s="124"/>
      <c r="I10" s="129" t="s">
        <v>94</v>
      </c>
      <c r="J10" s="124"/>
      <c r="K10" s="129" t="s">
        <v>95</v>
      </c>
      <c r="L10" s="124"/>
      <c r="M10" s="129" t="s">
        <v>10</v>
      </c>
      <c r="N10" s="124"/>
      <c r="O10" s="129" t="s">
        <v>9</v>
      </c>
      <c r="Q10" s="129" t="s">
        <v>1811</v>
      </c>
      <c r="S10" s="129" t="s">
        <v>2343</v>
      </c>
      <c r="U10" s="129" t="s">
        <v>2440</v>
      </c>
    </row>
    <row r="11" spans="1:21" ht="14.25" customHeight="1">
      <c r="A11" s="73" t="s">
        <v>1831</v>
      </c>
      <c r="B11" s="71"/>
      <c r="C11" s="130"/>
      <c r="D11" s="124"/>
      <c r="F11" s="124"/>
      <c r="H11" s="124"/>
      <c r="J11" s="124"/>
      <c r="L11" s="124"/>
      <c r="N11" s="124"/>
      <c r="P11" s="124"/>
    </row>
    <row r="12" spans="1:21" s="24" customFormat="1" ht="14.1" customHeight="1">
      <c r="A12" s="131" t="s">
        <v>96</v>
      </c>
      <c r="B12" s="132" t="s">
        <v>6</v>
      </c>
      <c r="C12" s="133">
        <v>28440136</v>
      </c>
      <c r="D12" s="134"/>
      <c r="E12" s="133">
        <v>27686159</v>
      </c>
      <c r="F12" s="134"/>
      <c r="G12" s="133">
        <v>29443180</v>
      </c>
      <c r="H12" s="134"/>
      <c r="I12" s="133">
        <v>31240169</v>
      </c>
      <c r="J12" s="134"/>
      <c r="K12" s="133">
        <v>31198971</v>
      </c>
      <c r="L12" s="134"/>
      <c r="M12" s="133">
        <v>31957653</v>
      </c>
      <c r="N12" s="134"/>
      <c r="O12" s="133">
        <v>33367555</v>
      </c>
      <c r="Q12" s="1216">
        <v>34906793</v>
      </c>
      <c r="S12" s="1216">
        <v>36549038</v>
      </c>
      <c r="U12" s="1216">
        <f>'SCH 2'!T16</f>
        <v>37523891</v>
      </c>
    </row>
    <row r="13" spans="1:21" ht="14.1" customHeight="1">
      <c r="A13" s="135" t="s">
        <v>97</v>
      </c>
      <c r="B13" s="136" t="s">
        <v>6</v>
      </c>
      <c r="C13" s="1699">
        <v>11640484</v>
      </c>
      <c r="D13" s="1700"/>
      <c r="E13" s="1699">
        <v>12689974</v>
      </c>
      <c r="F13" s="1700"/>
      <c r="G13" s="1699">
        <v>9028060</v>
      </c>
      <c r="H13" s="1700"/>
      <c r="I13" s="1699">
        <v>9735271</v>
      </c>
      <c r="J13" s="1700"/>
      <c r="K13" s="1699">
        <v>11628433</v>
      </c>
      <c r="L13" s="1700"/>
      <c r="M13" s="1699">
        <v>12192942</v>
      </c>
      <c r="N13" s="1700"/>
      <c r="O13" s="1699">
        <v>14637177</v>
      </c>
      <c r="P13" s="1701"/>
      <c r="Q13" s="1218">
        <v>13743147</v>
      </c>
      <c r="R13" s="1701"/>
      <c r="S13" s="1218">
        <v>16111218</v>
      </c>
      <c r="T13" s="1701"/>
      <c r="U13" s="1218">
        <f>'SCH 2'!T17</f>
        <v>14971822</v>
      </c>
    </row>
    <row r="14" spans="1:21" ht="14.1" customHeight="1">
      <c r="A14" s="135" t="s">
        <v>2291</v>
      </c>
      <c r="B14" s="136" t="s">
        <v>6</v>
      </c>
      <c r="C14" s="1699">
        <v>2222407</v>
      </c>
      <c r="D14" s="1700"/>
      <c r="E14" s="1699">
        <v>2718295</v>
      </c>
      <c r="F14" s="1700"/>
      <c r="G14" s="1699">
        <v>1877109</v>
      </c>
      <c r="H14" s="1700"/>
      <c r="I14" s="1699">
        <v>2022248</v>
      </c>
      <c r="J14" s="1700"/>
      <c r="K14" s="1699">
        <v>2174476</v>
      </c>
      <c r="L14" s="1700"/>
      <c r="M14" s="1699">
        <v>2192787</v>
      </c>
      <c r="N14" s="1700"/>
      <c r="O14" s="1699">
        <v>2415648</v>
      </c>
      <c r="P14" s="1701"/>
      <c r="Q14" s="1218">
        <v>2260045</v>
      </c>
      <c r="R14" s="1701"/>
      <c r="S14" s="1218">
        <v>2653707</v>
      </c>
      <c r="T14" s="1701"/>
      <c r="U14" s="1218">
        <f>'SCH 2'!T18</f>
        <v>2616198</v>
      </c>
    </row>
    <row r="15" spans="1:21" ht="14.1" customHeight="1">
      <c r="A15" s="135" t="s">
        <v>98</v>
      </c>
      <c r="B15" s="136" t="s">
        <v>6</v>
      </c>
      <c r="C15" s="1699">
        <v>-479235</v>
      </c>
      <c r="D15" s="1700"/>
      <c r="E15" s="1699">
        <v>-474835</v>
      </c>
      <c r="F15" s="1700"/>
      <c r="G15" s="1699">
        <v>61952</v>
      </c>
      <c r="H15" s="1700"/>
      <c r="I15" s="1699">
        <v>-100179</v>
      </c>
      <c r="J15" s="1700"/>
      <c r="K15" s="1699">
        <v>-365944</v>
      </c>
      <c r="L15" s="1700"/>
      <c r="M15" s="1699">
        <v>-309012</v>
      </c>
      <c r="N15" s="1700"/>
      <c r="O15" s="1699">
        <v>-615003</v>
      </c>
      <c r="P15" s="1701"/>
      <c r="Q15" s="1218">
        <v>-590752</v>
      </c>
      <c r="R15" s="1701"/>
      <c r="S15" s="1218">
        <v>-675293</v>
      </c>
      <c r="T15" s="1701"/>
      <c r="U15" s="1218">
        <f>'SCH 2'!T19</f>
        <v>-851242</v>
      </c>
    </row>
    <row r="16" spans="1:21" ht="14.25" customHeight="1">
      <c r="A16" s="135" t="s">
        <v>99</v>
      </c>
      <c r="B16" s="136" t="s">
        <v>6</v>
      </c>
      <c r="C16" s="1699">
        <v>867528</v>
      </c>
      <c r="D16" s="1700"/>
      <c r="E16" s="1699">
        <v>916677</v>
      </c>
      <c r="F16" s="1700"/>
      <c r="G16" s="1699">
        <v>1045288</v>
      </c>
      <c r="H16" s="1700"/>
      <c r="I16" s="1699">
        <v>1004746</v>
      </c>
      <c r="J16" s="1700"/>
      <c r="K16" s="1699">
        <v>1028586</v>
      </c>
      <c r="L16" s="1700"/>
      <c r="M16" s="1699">
        <v>1099268</v>
      </c>
      <c r="N16" s="1700"/>
      <c r="O16" s="1699">
        <v>1154668</v>
      </c>
      <c r="P16" s="1701"/>
      <c r="Q16" s="1218">
        <v>1338284</v>
      </c>
      <c r="R16" s="1701"/>
      <c r="S16" s="1218">
        <v>1286154</v>
      </c>
      <c r="T16" s="1701"/>
      <c r="U16" s="1218">
        <f>'SCH 2'!T20</f>
        <v>1405964</v>
      </c>
    </row>
    <row r="17" spans="1:21" ht="15.9" customHeight="1">
      <c r="A17" s="135" t="s">
        <v>100</v>
      </c>
      <c r="B17" s="136" t="s">
        <v>6</v>
      </c>
      <c r="C17" s="986">
        <f>SUM(C11:C16)</f>
        <v>42691320</v>
      </c>
      <c r="D17" s="1700"/>
      <c r="E17" s="986">
        <f>SUM(E11:E16)</f>
        <v>43536270</v>
      </c>
      <c r="F17" s="1700"/>
      <c r="G17" s="986">
        <f>SUM(G11:G16)</f>
        <v>41455589</v>
      </c>
      <c r="H17" s="1700"/>
      <c r="I17" s="986">
        <f>SUM(I11:I16)</f>
        <v>43902255</v>
      </c>
      <c r="J17" s="1700"/>
      <c r="K17" s="986">
        <f>SUM(K11:K16)</f>
        <v>45664522</v>
      </c>
      <c r="L17" s="1700"/>
      <c r="M17" s="986">
        <f>SUM(M11:M16)</f>
        <v>47133638</v>
      </c>
      <c r="N17" s="1700"/>
      <c r="O17" s="986">
        <f>SUM(O11:O16)</f>
        <v>50960045</v>
      </c>
      <c r="P17" s="1701"/>
      <c r="Q17" s="1702">
        <f>ROUND(SUM(Q11:Q16),0)</f>
        <v>51657517</v>
      </c>
      <c r="R17" s="1701"/>
      <c r="S17" s="1702">
        <f>ROUND(SUM(S11:S16),0)</f>
        <v>55924824</v>
      </c>
      <c r="T17" s="1701"/>
      <c r="U17" s="1702">
        <f>ROUND(SUM(U11:U16),0)</f>
        <v>55666633</v>
      </c>
    </row>
    <row r="18" spans="1:21" ht="14.1" customHeight="1">
      <c r="A18" s="135" t="s">
        <v>101</v>
      </c>
      <c r="B18" s="136" t="s">
        <v>6</v>
      </c>
      <c r="C18" s="1699">
        <v>-6127371</v>
      </c>
      <c r="D18" s="1700"/>
      <c r="E18" s="1699">
        <v>-6696250</v>
      </c>
      <c r="F18" s="1700"/>
      <c r="G18" s="1699">
        <v>-6704208</v>
      </c>
      <c r="H18" s="1700"/>
      <c r="I18" s="1699">
        <v>-7693040</v>
      </c>
      <c r="J18" s="1700"/>
      <c r="K18" s="1699">
        <v>-6896695</v>
      </c>
      <c r="L18" s="1700"/>
      <c r="M18" s="1699">
        <v>-6906923</v>
      </c>
      <c r="N18" s="1700"/>
      <c r="O18" s="1699">
        <v>-7999270</v>
      </c>
      <c r="P18" s="1701"/>
      <c r="Q18" s="1218">
        <v>-7947684</v>
      </c>
      <c r="R18" s="1701"/>
      <c r="S18" s="1218">
        <v>-8869541</v>
      </c>
      <c r="T18" s="1701"/>
      <c r="U18" s="1218">
        <f>'SCH 2'!T24</f>
        <v>-8100689</v>
      </c>
    </row>
    <row r="19" spans="1:21" ht="18" customHeight="1">
      <c r="A19" s="65" t="s">
        <v>102</v>
      </c>
      <c r="B19" s="136" t="s">
        <v>6</v>
      </c>
      <c r="C19" s="1703">
        <f>C17+C18</f>
        <v>36563949</v>
      </c>
      <c r="D19" s="1700"/>
      <c r="E19" s="1703">
        <f>E17+E18</f>
        <v>36840020</v>
      </c>
      <c r="F19" s="1700"/>
      <c r="G19" s="1703">
        <f>G17+G18</f>
        <v>34751381</v>
      </c>
      <c r="H19" s="1700"/>
      <c r="I19" s="1703">
        <f>I17+I18</f>
        <v>36209215</v>
      </c>
      <c r="J19" s="1700"/>
      <c r="K19" s="1703">
        <f>K17+K18</f>
        <v>38767827</v>
      </c>
      <c r="L19" s="1700"/>
      <c r="M19" s="1703">
        <f>M17+M18</f>
        <v>40226715</v>
      </c>
      <c r="N19" s="1700"/>
      <c r="O19" s="1703">
        <f>O17+O18</f>
        <v>42960775</v>
      </c>
      <c r="P19" s="1701"/>
      <c r="Q19" s="1704">
        <f>ROUND(SUM(Q17+Q18),0)</f>
        <v>43709833</v>
      </c>
      <c r="R19" s="1701"/>
      <c r="S19" s="1704">
        <f>ROUND(SUM(S17+S18),0)</f>
        <v>47055283</v>
      </c>
      <c r="T19" s="1701"/>
      <c r="U19" s="1704">
        <f>ROUND(SUM(U17+U18),0)</f>
        <v>47565944</v>
      </c>
    </row>
    <row r="20" spans="1:21" ht="11.25" customHeight="1">
      <c r="A20" s="71"/>
      <c r="B20" s="136"/>
      <c r="C20" s="986"/>
      <c r="D20" s="1700"/>
      <c r="E20" s="986"/>
      <c r="F20" s="1700"/>
      <c r="G20" s="986"/>
      <c r="H20" s="1700"/>
      <c r="I20" s="986"/>
      <c r="J20" s="1700"/>
      <c r="K20" s="986"/>
      <c r="L20" s="1700"/>
      <c r="M20" s="986"/>
      <c r="N20" s="1700"/>
      <c r="O20" s="986"/>
      <c r="P20" s="1701"/>
      <c r="Q20" s="1702"/>
      <c r="R20" s="1701"/>
      <c r="S20" s="1702"/>
      <c r="T20" s="1701"/>
      <c r="U20" s="1702"/>
    </row>
    <row r="21" spans="1:21" ht="14.25" customHeight="1">
      <c r="A21" s="73" t="s">
        <v>13</v>
      </c>
      <c r="B21" s="136"/>
      <c r="C21" s="228"/>
      <c r="D21" s="1700"/>
      <c r="E21" s="228"/>
      <c r="F21" s="1700"/>
      <c r="G21" s="228"/>
      <c r="H21" s="1700"/>
      <c r="I21" s="228"/>
      <c r="J21" s="1700"/>
      <c r="K21" s="228"/>
      <c r="L21" s="1700"/>
      <c r="M21" s="228"/>
      <c r="N21" s="1700"/>
      <c r="O21" s="228"/>
      <c r="P21" s="1701"/>
      <c r="Q21" s="1218"/>
      <c r="R21" s="1701"/>
      <c r="S21" s="1218"/>
      <c r="T21" s="1701"/>
      <c r="U21" s="1218"/>
    </row>
    <row r="22" spans="1:21" ht="14.1" customHeight="1">
      <c r="A22" s="71" t="s">
        <v>103</v>
      </c>
      <c r="B22" s="137" t="s">
        <v>6</v>
      </c>
      <c r="C22" s="1699">
        <v>11295888</v>
      </c>
      <c r="D22" s="1700"/>
      <c r="E22" s="1699">
        <v>10985324</v>
      </c>
      <c r="F22" s="1700"/>
      <c r="G22" s="1699">
        <v>10527492</v>
      </c>
      <c r="H22" s="1700"/>
      <c r="I22" s="1699">
        <v>11537852</v>
      </c>
      <c r="J22" s="1700"/>
      <c r="K22" s="1699">
        <v>11874582</v>
      </c>
      <c r="L22" s="1700"/>
      <c r="M22" s="1699">
        <v>11989290</v>
      </c>
      <c r="N22" s="1700"/>
      <c r="O22" s="1699">
        <v>12587660</v>
      </c>
      <c r="P22" s="1701"/>
      <c r="Q22" s="1218">
        <v>12991656</v>
      </c>
      <c r="R22" s="1701"/>
      <c r="S22" s="1218">
        <v>13359320</v>
      </c>
      <c r="T22" s="1701"/>
      <c r="U22" s="1218">
        <f>'SCH 2'!T28</f>
        <v>13869587</v>
      </c>
    </row>
    <row r="23" spans="1:21" ht="14.1" customHeight="1">
      <c r="A23" s="71" t="s">
        <v>104</v>
      </c>
      <c r="B23" s="137" t="s">
        <v>6</v>
      </c>
      <c r="C23" s="1699">
        <v>46973</v>
      </c>
      <c r="D23" s="1700"/>
      <c r="E23" s="1699">
        <v>60702</v>
      </c>
      <c r="F23" s="1700"/>
      <c r="G23" s="1699">
        <v>76109</v>
      </c>
      <c r="H23" s="1700"/>
      <c r="I23" s="1699">
        <v>95027</v>
      </c>
      <c r="J23" s="1700"/>
      <c r="K23" s="1699">
        <v>104017</v>
      </c>
      <c r="L23" s="1700"/>
      <c r="M23" s="1699">
        <v>109050</v>
      </c>
      <c r="N23" s="1700"/>
      <c r="O23" s="1699">
        <v>113979</v>
      </c>
      <c r="P23" s="1701"/>
      <c r="Q23" s="1218">
        <v>119093</v>
      </c>
      <c r="R23" s="1701"/>
      <c r="S23" s="1218">
        <v>126076</v>
      </c>
      <c r="T23" s="1701"/>
      <c r="U23" s="1218">
        <f>'SCH 2'!T29</f>
        <v>127004</v>
      </c>
    </row>
    <row r="24" spans="1:21" ht="14.1" customHeight="1">
      <c r="A24" s="71" t="s">
        <v>105</v>
      </c>
      <c r="B24" s="137" t="s">
        <v>6</v>
      </c>
      <c r="C24" s="1699">
        <v>0</v>
      </c>
      <c r="D24" s="1700"/>
      <c r="E24" s="139">
        <v>0</v>
      </c>
      <c r="F24" s="1700"/>
      <c r="G24" s="139">
        <v>0</v>
      </c>
      <c r="H24" s="1700"/>
      <c r="I24" s="139">
        <v>12</v>
      </c>
      <c r="J24" s="1700"/>
      <c r="K24" s="1699">
        <v>0</v>
      </c>
      <c r="L24" s="1700"/>
      <c r="M24" s="140">
        <v>0</v>
      </c>
      <c r="N24" s="1700"/>
      <c r="O24" s="140">
        <v>0</v>
      </c>
      <c r="P24" s="1701"/>
      <c r="Q24" s="1217">
        <v>0</v>
      </c>
      <c r="R24" s="1701"/>
      <c r="S24" s="1217">
        <v>0</v>
      </c>
      <c r="T24" s="1701"/>
      <c r="U24" s="1217">
        <v>0</v>
      </c>
    </row>
    <row r="25" spans="1:21" ht="14.1" customHeight="1">
      <c r="A25" s="71" t="s">
        <v>106</v>
      </c>
      <c r="B25" s="137" t="s">
        <v>6</v>
      </c>
      <c r="C25" s="1699">
        <v>976208</v>
      </c>
      <c r="D25" s="1700"/>
      <c r="E25" s="1699">
        <v>1340389</v>
      </c>
      <c r="F25" s="1700"/>
      <c r="G25" s="1699">
        <v>1365934</v>
      </c>
      <c r="H25" s="1700"/>
      <c r="I25" s="1699">
        <v>1615691</v>
      </c>
      <c r="J25" s="1700"/>
      <c r="K25" s="1699">
        <v>1633524</v>
      </c>
      <c r="L25" s="1700"/>
      <c r="M25" s="1699">
        <v>1550599</v>
      </c>
      <c r="N25" s="1700"/>
      <c r="O25" s="1699">
        <v>1453351</v>
      </c>
      <c r="P25" s="1701"/>
      <c r="Q25" s="1218">
        <v>1313758</v>
      </c>
      <c r="R25" s="1701"/>
      <c r="S25" s="1218">
        <v>1250612</v>
      </c>
      <c r="T25" s="1701"/>
      <c r="U25" s="1218">
        <f>'SCH 2'!T30</f>
        <v>1235230</v>
      </c>
    </row>
    <row r="26" spans="1:21" ht="14.1" customHeight="1">
      <c r="A26" s="71" t="s">
        <v>2419</v>
      </c>
      <c r="B26" s="137" t="s">
        <v>6</v>
      </c>
      <c r="C26" s="1699">
        <v>0</v>
      </c>
      <c r="D26" s="1700"/>
      <c r="E26" s="1699">
        <v>0</v>
      </c>
      <c r="F26" s="1700"/>
      <c r="G26" s="1699">
        <v>0</v>
      </c>
      <c r="H26" s="1700"/>
      <c r="I26" s="1699">
        <v>0</v>
      </c>
      <c r="J26" s="1700"/>
      <c r="K26" s="1699">
        <v>0</v>
      </c>
      <c r="L26" s="1700"/>
      <c r="M26" s="1699">
        <v>0</v>
      </c>
      <c r="N26" s="1700"/>
      <c r="O26" s="1699">
        <v>0</v>
      </c>
      <c r="P26" s="1701"/>
      <c r="Q26" s="1218">
        <v>0</v>
      </c>
      <c r="R26" s="1701"/>
      <c r="S26" s="1218">
        <v>11</v>
      </c>
      <c r="T26" s="1701"/>
      <c r="U26" s="1218">
        <f>'SCH 2'!T31</f>
        <v>584</v>
      </c>
    </row>
    <row r="27" spans="1:21" ht="14.1" customHeight="1">
      <c r="A27" s="135" t="s">
        <v>107</v>
      </c>
      <c r="B27" s="137" t="s">
        <v>6</v>
      </c>
      <c r="C27" s="1699">
        <v>524934</v>
      </c>
      <c r="D27" s="1700"/>
      <c r="E27" s="1699">
        <v>503937</v>
      </c>
      <c r="F27" s="1700"/>
      <c r="G27" s="1699">
        <v>506910</v>
      </c>
      <c r="H27" s="1700"/>
      <c r="I27" s="1699">
        <v>516145</v>
      </c>
      <c r="J27" s="1700"/>
      <c r="K27" s="1699">
        <v>501610</v>
      </c>
      <c r="L27" s="1700"/>
      <c r="M27" s="1699">
        <v>492464</v>
      </c>
      <c r="N27" s="1700"/>
      <c r="O27" s="1699">
        <v>473156</v>
      </c>
      <c r="P27" s="1701"/>
      <c r="Q27" s="1218">
        <v>486955</v>
      </c>
      <c r="R27" s="1701"/>
      <c r="S27" s="1218">
        <v>503068</v>
      </c>
      <c r="T27" s="1701"/>
      <c r="U27" s="1218">
        <f>'SCH 2'!T32</f>
        <v>519015</v>
      </c>
    </row>
    <row r="28" spans="1:21" ht="14.1" customHeight="1">
      <c r="A28" s="71" t="s">
        <v>108</v>
      </c>
      <c r="B28" s="137" t="s">
        <v>6</v>
      </c>
      <c r="C28" s="1699">
        <v>204820</v>
      </c>
      <c r="D28" s="1700"/>
      <c r="E28" s="1699">
        <v>205900</v>
      </c>
      <c r="F28" s="1700"/>
      <c r="G28" s="1699">
        <v>225560</v>
      </c>
      <c r="H28" s="1700"/>
      <c r="I28" s="1699">
        <v>229698</v>
      </c>
      <c r="J28" s="1700"/>
      <c r="K28" s="1705">
        <v>238263</v>
      </c>
      <c r="L28" s="1700"/>
      <c r="M28" s="1705">
        <v>246217</v>
      </c>
      <c r="N28" s="1700"/>
      <c r="O28" s="1705">
        <v>250306</v>
      </c>
      <c r="P28" s="1701"/>
      <c r="Q28" s="1218">
        <v>250859</v>
      </c>
      <c r="R28" s="1701"/>
      <c r="S28" s="1218">
        <v>254548</v>
      </c>
      <c r="T28" s="1701"/>
      <c r="U28" s="1218">
        <f>'SCH 2'!T33</f>
        <v>257678</v>
      </c>
    </row>
    <row r="29" spans="1:21" ht="14.1" customHeight="1">
      <c r="A29" s="71" t="s">
        <v>109</v>
      </c>
      <c r="B29" s="137" t="s">
        <v>6</v>
      </c>
      <c r="C29" s="1699">
        <v>32</v>
      </c>
      <c r="D29" s="1700"/>
      <c r="E29" s="1699">
        <v>0</v>
      </c>
      <c r="F29" s="1700"/>
      <c r="G29" s="139">
        <v>0</v>
      </c>
      <c r="H29" s="1700"/>
      <c r="I29" s="139">
        <v>0</v>
      </c>
      <c r="J29" s="1700"/>
      <c r="K29" s="140">
        <v>0</v>
      </c>
      <c r="L29" s="1700"/>
      <c r="M29" s="140">
        <v>0</v>
      </c>
      <c r="N29" s="1700"/>
      <c r="O29" s="140">
        <v>0</v>
      </c>
      <c r="P29" s="1701"/>
      <c r="Q29" s="1218">
        <v>0</v>
      </c>
      <c r="R29" s="1701"/>
      <c r="S29" s="1218">
        <v>0</v>
      </c>
      <c r="T29" s="1701"/>
      <c r="U29" s="1218">
        <v>0</v>
      </c>
    </row>
    <row r="30" spans="1:21" ht="14.1" customHeight="1">
      <c r="A30" s="71" t="s">
        <v>110</v>
      </c>
      <c r="B30" s="137" t="s">
        <v>6</v>
      </c>
      <c r="C30" s="1699">
        <v>147956</v>
      </c>
      <c r="D30" s="1700"/>
      <c r="E30" s="1699">
        <v>140907</v>
      </c>
      <c r="F30" s="1700"/>
      <c r="G30" s="1699">
        <v>137247</v>
      </c>
      <c r="H30" s="1700"/>
      <c r="I30" s="1699">
        <v>129162</v>
      </c>
      <c r="J30" s="1700"/>
      <c r="K30" s="1705">
        <v>132129</v>
      </c>
      <c r="L30" s="1700"/>
      <c r="M30" s="1705">
        <v>145008</v>
      </c>
      <c r="N30" s="1700"/>
      <c r="O30" s="1705">
        <v>136223</v>
      </c>
      <c r="P30" s="1701"/>
      <c r="Q30" s="1218">
        <v>140400</v>
      </c>
      <c r="R30" s="1701"/>
      <c r="S30" s="1218">
        <v>158562</v>
      </c>
      <c r="T30" s="1701"/>
      <c r="U30" s="1218">
        <f>'SCH 2'!T34</f>
        <v>138696</v>
      </c>
    </row>
    <row r="31" spans="1:21" ht="14.1" customHeight="1">
      <c r="A31" s="71" t="s">
        <v>111</v>
      </c>
      <c r="B31" s="137" t="s">
        <v>6</v>
      </c>
      <c r="C31" s="141">
        <v>0</v>
      </c>
      <c r="D31" s="1700"/>
      <c r="E31" s="141">
        <v>0</v>
      </c>
      <c r="F31" s="1700"/>
      <c r="G31" s="141">
        <v>12835</v>
      </c>
      <c r="H31" s="1700"/>
      <c r="I31" s="1699">
        <v>81142</v>
      </c>
      <c r="J31" s="1700"/>
      <c r="K31" s="1705">
        <v>86849</v>
      </c>
      <c r="L31" s="1700"/>
      <c r="M31" s="1705">
        <v>82945</v>
      </c>
      <c r="N31" s="1700"/>
      <c r="O31" s="1705">
        <v>85190</v>
      </c>
      <c r="P31" s="1701"/>
      <c r="Q31" s="1218">
        <v>82263</v>
      </c>
      <c r="R31" s="1701"/>
      <c r="S31" s="1218">
        <v>73146</v>
      </c>
      <c r="T31" s="1701"/>
      <c r="U31" s="1218">
        <f>'SCH 2'!T35</f>
        <v>64036</v>
      </c>
    </row>
    <row r="32" spans="1:21" ht="18" customHeight="1">
      <c r="A32" s="65" t="s">
        <v>112</v>
      </c>
      <c r="B32" s="136" t="s">
        <v>6</v>
      </c>
      <c r="C32" s="1703">
        <f>SUM(C22:C31)</f>
        <v>13196811</v>
      </c>
      <c r="D32" s="1700"/>
      <c r="E32" s="1703">
        <f>SUM(E22:E31)</f>
        <v>13237159</v>
      </c>
      <c r="F32" s="1700"/>
      <c r="G32" s="1703">
        <f>SUM(G22:G31)</f>
        <v>12852087</v>
      </c>
      <c r="H32" s="1700"/>
      <c r="I32" s="1703">
        <f>SUM(I22:I31)</f>
        <v>14204729</v>
      </c>
      <c r="J32" s="1700"/>
      <c r="K32" s="1703">
        <f>SUM(K22:K31)</f>
        <v>14570974</v>
      </c>
      <c r="L32" s="1700"/>
      <c r="M32" s="1703">
        <f>SUM(M22:M31)</f>
        <v>14615573</v>
      </c>
      <c r="N32" s="1700"/>
      <c r="O32" s="1703">
        <f>SUM(O22:O31)</f>
        <v>15099865</v>
      </c>
      <c r="P32" s="1701"/>
      <c r="Q32" s="1704">
        <f>ROUND(SUM(Q22:Q31),0)</f>
        <v>15384984</v>
      </c>
      <c r="R32" s="1701"/>
      <c r="S32" s="1704">
        <f>ROUND(SUM(S22:S31),0)</f>
        <v>15725343</v>
      </c>
      <c r="T32" s="1701"/>
      <c r="U32" s="1704">
        <f>ROUND(SUM(U22:U31),0)</f>
        <v>16211830</v>
      </c>
    </row>
    <row r="33" spans="1:22" ht="11.25" customHeight="1">
      <c r="A33" s="71"/>
      <c r="B33" s="136"/>
      <c r="C33" s="986"/>
      <c r="D33" s="1700"/>
      <c r="E33" s="986"/>
      <c r="F33" s="1700"/>
      <c r="G33" s="986"/>
      <c r="H33" s="1700"/>
      <c r="I33" s="986"/>
      <c r="J33" s="1700"/>
      <c r="K33" s="986"/>
      <c r="L33" s="1700"/>
      <c r="M33" s="986"/>
      <c r="N33" s="1700"/>
      <c r="O33" s="986"/>
      <c r="P33" s="1701"/>
      <c r="Q33" s="1702"/>
      <c r="R33" s="1701"/>
      <c r="S33" s="1702"/>
      <c r="T33" s="1701"/>
      <c r="U33" s="1702"/>
    </row>
    <row r="34" spans="1:22" ht="14.25" customHeight="1">
      <c r="A34" s="73" t="s">
        <v>22</v>
      </c>
      <c r="B34" s="136"/>
      <c r="C34" s="228"/>
      <c r="D34" s="1700"/>
      <c r="E34" s="228"/>
      <c r="F34" s="1700"/>
      <c r="G34" s="228"/>
      <c r="H34" s="1700"/>
      <c r="I34" s="228"/>
      <c r="J34" s="1700"/>
      <c r="K34" s="228"/>
      <c r="L34" s="1700"/>
      <c r="M34" s="228"/>
      <c r="N34" s="1700"/>
      <c r="O34" s="228"/>
      <c r="P34" s="1701"/>
      <c r="Q34" s="1218"/>
      <c r="R34" s="1701"/>
      <c r="S34" s="1218"/>
      <c r="T34" s="1701"/>
      <c r="U34" s="1218"/>
    </row>
    <row r="35" spans="1:22" ht="14.1" customHeight="1">
      <c r="A35" s="71" t="s">
        <v>113</v>
      </c>
      <c r="B35" s="137" t="s">
        <v>6</v>
      </c>
      <c r="C35" s="1699">
        <v>3997344</v>
      </c>
      <c r="D35" s="1700"/>
      <c r="E35" s="1699">
        <v>3220248</v>
      </c>
      <c r="F35" s="1700"/>
      <c r="G35" s="1699">
        <v>2510832</v>
      </c>
      <c r="H35" s="1700"/>
      <c r="I35" s="1699">
        <v>2845857</v>
      </c>
      <c r="J35" s="1700"/>
      <c r="K35" s="1699">
        <v>3176226</v>
      </c>
      <c r="L35" s="1700"/>
      <c r="M35" s="1699">
        <v>3008746</v>
      </c>
      <c r="N35" s="1700"/>
      <c r="O35" s="1699">
        <v>3811628</v>
      </c>
      <c r="P35" s="1701"/>
      <c r="Q35" s="1218">
        <v>3547992</v>
      </c>
      <c r="R35" s="1701"/>
      <c r="S35" s="1218">
        <v>4527319</v>
      </c>
      <c r="T35" s="1701"/>
      <c r="U35" s="1218">
        <f>'SCH 2'!T39</f>
        <v>3165584</v>
      </c>
    </row>
    <row r="36" spans="1:22" ht="13.5" customHeight="1">
      <c r="A36" s="71" t="s">
        <v>114</v>
      </c>
      <c r="B36" s="137" t="s">
        <v>6</v>
      </c>
      <c r="C36" s="1699">
        <v>801406</v>
      </c>
      <c r="D36" s="1700"/>
      <c r="E36" s="1699">
        <v>863351</v>
      </c>
      <c r="F36" s="1700"/>
      <c r="G36" s="1699">
        <v>953670</v>
      </c>
      <c r="H36" s="1700"/>
      <c r="I36" s="1699">
        <v>813646</v>
      </c>
      <c r="J36" s="1700"/>
      <c r="K36" s="1699">
        <v>796540</v>
      </c>
      <c r="L36" s="1700"/>
      <c r="M36" s="1699">
        <v>894491</v>
      </c>
      <c r="N36" s="1700"/>
      <c r="O36" s="1699">
        <v>797293</v>
      </c>
      <c r="P36" s="1701"/>
      <c r="Q36" s="1218">
        <v>727294</v>
      </c>
      <c r="R36" s="1701"/>
      <c r="S36" s="1218">
        <v>773852</v>
      </c>
      <c r="T36" s="1701"/>
      <c r="U36" s="1218">
        <f>'SCH 2'!T40</f>
        <v>720335</v>
      </c>
      <c r="V36" s="137"/>
    </row>
    <row r="37" spans="1:22" ht="14.1" customHeight="1">
      <c r="A37" s="71" t="s">
        <v>115</v>
      </c>
      <c r="B37" s="137" t="s">
        <v>6</v>
      </c>
      <c r="C37" s="1699">
        <v>1219088</v>
      </c>
      <c r="D37" s="1700"/>
      <c r="E37" s="1699">
        <v>1181067</v>
      </c>
      <c r="F37" s="1700"/>
      <c r="G37" s="1699">
        <v>1490767</v>
      </c>
      <c r="H37" s="1700"/>
      <c r="I37" s="1699">
        <v>1350932</v>
      </c>
      <c r="J37" s="1700"/>
      <c r="K37" s="1699">
        <v>1413093</v>
      </c>
      <c r="L37" s="1700"/>
      <c r="M37" s="1699">
        <v>1508600</v>
      </c>
      <c r="N37" s="1700"/>
      <c r="O37" s="1699">
        <v>1444398</v>
      </c>
      <c r="P37" s="1701"/>
      <c r="Q37" s="1218">
        <v>1532832</v>
      </c>
      <c r="R37" s="1701"/>
      <c r="S37" s="1218">
        <v>1580071</v>
      </c>
      <c r="T37" s="1701"/>
      <c r="U37" s="1218">
        <f>'SCH 2'!T41</f>
        <v>1579645</v>
      </c>
    </row>
    <row r="38" spans="1:22" ht="14.1" customHeight="1">
      <c r="A38" s="71" t="s">
        <v>116</v>
      </c>
      <c r="B38" s="137" t="s">
        <v>6</v>
      </c>
      <c r="C38" s="1699">
        <v>1057538</v>
      </c>
      <c r="D38" s="1700"/>
      <c r="E38" s="1699">
        <v>1233215</v>
      </c>
      <c r="F38" s="1700"/>
      <c r="G38" s="1699">
        <v>1399278</v>
      </c>
      <c r="H38" s="1700"/>
      <c r="I38" s="1699">
        <v>1178239</v>
      </c>
      <c r="J38" s="1700"/>
      <c r="K38" s="1699">
        <v>1391665</v>
      </c>
      <c r="L38" s="1700"/>
      <c r="M38" s="1699">
        <v>1911860</v>
      </c>
      <c r="N38" s="1700"/>
      <c r="O38" s="1699">
        <v>1050058</v>
      </c>
      <c r="P38" s="1701"/>
      <c r="Q38" s="1218">
        <v>1536194</v>
      </c>
      <c r="R38" s="1701"/>
      <c r="S38" s="1218">
        <v>-121350</v>
      </c>
      <c r="T38" s="1701"/>
      <c r="U38" s="1218">
        <f>'SCH 2'!T42</f>
        <v>389660</v>
      </c>
    </row>
    <row r="39" spans="1:22" ht="14.1" customHeight="1">
      <c r="A39" s="71" t="s">
        <v>117</v>
      </c>
      <c r="B39" s="137" t="s">
        <v>6</v>
      </c>
      <c r="C39" s="1699">
        <v>1155330</v>
      </c>
      <c r="D39" s="1700"/>
      <c r="E39" s="1699">
        <v>1106561</v>
      </c>
      <c r="F39" s="1700"/>
      <c r="G39" s="1699">
        <v>1103542</v>
      </c>
      <c r="H39" s="1700"/>
      <c r="I39" s="1699">
        <v>1090439</v>
      </c>
      <c r="J39" s="1700"/>
      <c r="K39" s="1699">
        <v>1100354</v>
      </c>
      <c r="L39" s="1700"/>
      <c r="M39" s="1699">
        <v>1139721</v>
      </c>
      <c r="N39" s="1700"/>
      <c r="O39" s="1699">
        <v>1154510</v>
      </c>
      <c r="P39" s="1701"/>
      <c r="Q39" s="1218">
        <v>1158332</v>
      </c>
      <c r="R39" s="1701"/>
      <c r="S39" s="1218">
        <v>1123851</v>
      </c>
      <c r="T39" s="1701"/>
      <c r="U39" s="1218">
        <f>'SCH 2'!T43</f>
        <v>1123685</v>
      </c>
    </row>
    <row r="40" spans="1:22" ht="14.1" customHeight="1">
      <c r="A40" s="71" t="s">
        <v>118</v>
      </c>
      <c r="B40" s="137" t="s">
        <v>6</v>
      </c>
      <c r="C40" s="1699">
        <v>1</v>
      </c>
      <c r="D40" s="1700"/>
      <c r="E40" s="1699">
        <v>1</v>
      </c>
      <c r="F40" s="1700"/>
      <c r="G40" s="1699">
        <v>3</v>
      </c>
      <c r="H40" s="1700"/>
      <c r="I40" s="1699">
        <v>2</v>
      </c>
      <c r="J40" s="1700"/>
      <c r="K40" s="1699">
        <v>0</v>
      </c>
      <c r="L40" s="1700"/>
      <c r="M40" s="140">
        <v>2</v>
      </c>
      <c r="N40" s="1700"/>
      <c r="O40" s="1699">
        <v>1</v>
      </c>
      <c r="P40" s="1701"/>
      <c r="Q40" s="1218">
        <v>1</v>
      </c>
      <c r="R40" s="1701"/>
      <c r="S40" s="1218">
        <v>0</v>
      </c>
      <c r="T40" s="1701"/>
      <c r="U40" s="1218">
        <f>'SCH 2'!T44</f>
        <v>0</v>
      </c>
    </row>
    <row r="41" spans="1:22" ht="18" customHeight="1">
      <c r="A41" s="65" t="s">
        <v>119</v>
      </c>
      <c r="B41" s="136" t="s">
        <v>6</v>
      </c>
      <c r="C41" s="1703">
        <f>SUM(C35:C40)</f>
        <v>8230707</v>
      </c>
      <c r="D41" s="1700"/>
      <c r="E41" s="1703">
        <f>SUM(E35:E40)</f>
        <v>7604443</v>
      </c>
      <c r="F41" s="1700"/>
      <c r="G41" s="1703">
        <f>SUM(G35:G40)</f>
        <v>7458092</v>
      </c>
      <c r="H41" s="1700"/>
      <c r="I41" s="1703">
        <f>SUM(I35:I40)</f>
        <v>7279115</v>
      </c>
      <c r="J41" s="1700"/>
      <c r="K41" s="1703">
        <f>SUM(K35:K40)</f>
        <v>7877878</v>
      </c>
      <c r="L41" s="1700"/>
      <c r="M41" s="1703">
        <f>SUM(M35:M40)</f>
        <v>8463420</v>
      </c>
      <c r="N41" s="1700"/>
      <c r="O41" s="1703">
        <f>SUM(O35:O40)</f>
        <v>8257888</v>
      </c>
      <c r="P41" s="1701"/>
      <c r="Q41" s="1704">
        <f>ROUND(SUM(Q35:Q40),0)</f>
        <v>8502645</v>
      </c>
      <c r="R41" s="1701"/>
      <c r="S41" s="1704">
        <f>ROUND(SUM(S35:S40),0)</f>
        <v>7883743</v>
      </c>
      <c r="T41" s="1701"/>
      <c r="U41" s="1704">
        <f>ROUND(SUM(U35:U40),0)</f>
        <v>6978909</v>
      </c>
    </row>
    <row r="42" spans="1:22" ht="11.25" customHeight="1">
      <c r="A42" s="65"/>
      <c r="B42" s="136"/>
      <c r="C42" s="986"/>
      <c r="D42" s="1700"/>
      <c r="E42" s="986"/>
      <c r="F42" s="1700"/>
      <c r="G42" s="986"/>
      <c r="H42" s="1700"/>
      <c r="I42" s="986"/>
      <c r="J42" s="1700"/>
      <c r="K42" s="986"/>
      <c r="L42" s="1700"/>
      <c r="M42" s="986"/>
      <c r="N42" s="1700"/>
      <c r="O42" s="986"/>
      <c r="P42" s="1701"/>
      <c r="Q42" s="1702"/>
      <c r="R42" s="1701"/>
      <c r="S42" s="1702"/>
      <c r="T42" s="1701"/>
      <c r="U42" s="1702"/>
    </row>
    <row r="43" spans="1:22" ht="14.25" customHeight="1">
      <c r="A43" s="73" t="s">
        <v>30</v>
      </c>
      <c r="B43" s="136"/>
      <c r="C43" s="228"/>
      <c r="D43" s="1700"/>
      <c r="E43" s="228"/>
      <c r="F43" s="1700"/>
      <c r="G43" s="228"/>
      <c r="H43" s="1700"/>
      <c r="I43" s="228"/>
      <c r="J43" s="1700"/>
      <c r="K43" s="228"/>
      <c r="L43" s="1700"/>
      <c r="M43" s="228"/>
      <c r="N43" s="1700"/>
      <c r="O43" s="228"/>
      <c r="P43" s="1701"/>
      <c r="Q43" s="1218"/>
      <c r="R43" s="1701"/>
      <c r="S43" s="1218"/>
      <c r="T43" s="1701"/>
      <c r="U43" s="1218"/>
    </row>
    <row r="44" spans="1:22" ht="14.1" customHeight="1">
      <c r="A44" s="71" t="s">
        <v>120</v>
      </c>
      <c r="B44" s="137" t="s">
        <v>6</v>
      </c>
      <c r="C44" s="1699">
        <v>567</v>
      </c>
      <c r="D44" s="1700"/>
      <c r="E44" s="1699">
        <v>86</v>
      </c>
      <c r="F44" s="1700"/>
      <c r="G44" s="1699">
        <v>-513</v>
      </c>
      <c r="H44" s="1700"/>
      <c r="I44" s="1699">
        <v>-3</v>
      </c>
      <c r="J44" s="1700"/>
      <c r="K44" s="1699">
        <v>0</v>
      </c>
      <c r="L44" s="1700"/>
      <c r="M44" s="140">
        <v>209</v>
      </c>
      <c r="N44" s="1700"/>
      <c r="O44" s="1699">
        <v>-159</v>
      </c>
      <c r="P44" s="1701"/>
      <c r="Q44" s="1218">
        <v>39</v>
      </c>
      <c r="R44" s="1701"/>
      <c r="S44" s="1218">
        <v>10</v>
      </c>
      <c r="T44" s="1701"/>
      <c r="U44" s="1218">
        <f>'SCH 2'!T48</f>
        <v>63</v>
      </c>
    </row>
    <row r="45" spans="1:22" ht="14.1" customHeight="1">
      <c r="A45" s="71" t="s">
        <v>121</v>
      </c>
      <c r="B45" s="137" t="s">
        <v>6</v>
      </c>
      <c r="C45" s="1699">
        <v>1037532</v>
      </c>
      <c r="D45" s="1700"/>
      <c r="E45" s="1699">
        <v>1165247</v>
      </c>
      <c r="F45" s="1700"/>
      <c r="G45" s="1699">
        <v>866377</v>
      </c>
      <c r="H45" s="1700"/>
      <c r="I45" s="1699">
        <v>1219248</v>
      </c>
      <c r="J45" s="1700"/>
      <c r="K45" s="1699">
        <v>1078531</v>
      </c>
      <c r="L45" s="1700"/>
      <c r="M45" s="1699">
        <v>1014863</v>
      </c>
      <c r="N45" s="1700"/>
      <c r="O45" s="1699">
        <v>1238321</v>
      </c>
      <c r="P45" s="1701"/>
      <c r="Q45" s="1218">
        <v>1108530</v>
      </c>
      <c r="R45" s="1701"/>
      <c r="S45" s="1218">
        <v>1520792</v>
      </c>
      <c r="T45" s="1701"/>
      <c r="U45" s="1218">
        <f>'SCH 2'!T49</f>
        <v>1090889</v>
      </c>
    </row>
    <row r="46" spans="1:22" ht="14.1" customHeight="1">
      <c r="A46" s="71" t="s">
        <v>122</v>
      </c>
      <c r="B46" s="137" t="s">
        <v>6</v>
      </c>
      <c r="C46" s="1699">
        <v>23580</v>
      </c>
      <c r="D46" s="1700"/>
      <c r="E46" s="1699">
        <v>22301</v>
      </c>
      <c r="F46" s="1700"/>
      <c r="G46" s="1699">
        <v>18818</v>
      </c>
      <c r="H46" s="1700"/>
      <c r="I46" s="1699">
        <v>17039</v>
      </c>
      <c r="J46" s="1700"/>
      <c r="K46" s="1699">
        <v>17197</v>
      </c>
      <c r="L46" s="1700"/>
      <c r="M46" s="1699">
        <v>17416</v>
      </c>
      <c r="N46" s="1700"/>
      <c r="O46" s="1699">
        <v>16821</v>
      </c>
      <c r="P46" s="1701"/>
      <c r="Q46" s="1218">
        <v>18038</v>
      </c>
      <c r="R46" s="1701"/>
      <c r="S46" s="1218">
        <v>17182</v>
      </c>
      <c r="T46" s="1701"/>
      <c r="U46" s="1218">
        <f>'SCH 2'!T50</f>
        <v>15755</v>
      </c>
    </row>
    <row r="47" spans="1:22" ht="14.1" customHeight="1">
      <c r="A47" s="71" t="s">
        <v>123</v>
      </c>
      <c r="B47" s="137" t="s">
        <v>6</v>
      </c>
      <c r="C47" s="1699">
        <v>1020669</v>
      </c>
      <c r="D47" s="1700"/>
      <c r="E47" s="1699">
        <v>701164</v>
      </c>
      <c r="F47" s="1700"/>
      <c r="G47" s="1699">
        <v>493050</v>
      </c>
      <c r="H47" s="1700"/>
      <c r="I47" s="1699">
        <v>580101</v>
      </c>
      <c r="J47" s="1700"/>
      <c r="K47" s="1699">
        <v>610048</v>
      </c>
      <c r="L47" s="1700"/>
      <c r="M47" s="1699">
        <v>756355</v>
      </c>
      <c r="N47" s="1700"/>
      <c r="O47" s="1699">
        <v>911352</v>
      </c>
      <c r="P47" s="1701"/>
      <c r="Q47" s="1218">
        <v>1037880</v>
      </c>
      <c r="R47" s="1701"/>
      <c r="S47" s="1218">
        <v>1163060</v>
      </c>
      <c r="T47" s="1701"/>
      <c r="U47" s="1218">
        <f>'SCH 2'!T51</f>
        <v>1126369</v>
      </c>
    </row>
    <row r="48" spans="1:22" ht="14.1" customHeight="1">
      <c r="A48" s="71" t="s">
        <v>2292</v>
      </c>
      <c r="B48" s="137" t="s">
        <v>6</v>
      </c>
      <c r="C48" s="1699">
        <v>951</v>
      </c>
      <c r="D48" s="1700"/>
      <c r="E48" s="1699">
        <v>773</v>
      </c>
      <c r="F48" s="1700"/>
      <c r="G48" s="1699">
        <v>691</v>
      </c>
      <c r="H48" s="1700"/>
      <c r="I48" s="1699">
        <v>713</v>
      </c>
      <c r="J48" s="1700"/>
      <c r="K48" s="1699">
        <v>768</v>
      </c>
      <c r="L48" s="1700"/>
      <c r="M48" s="1699">
        <v>1029</v>
      </c>
      <c r="N48" s="1700"/>
      <c r="O48" s="1699">
        <v>995</v>
      </c>
      <c r="P48" s="1701"/>
      <c r="Q48" s="1218">
        <v>1128</v>
      </c>
      <c r="R48" s="1701"/>
      <c r="S48" s="1218">
        <v>1425</v>
      </c>
      <c r="T48" s="1701"/>
      <c r="U48" s="1218">
        <f>'SCH 2'!T52</f>
        <v>2914</v>
      </c>
    </row>
    <row r="49" spans="1:21" ht="14.1" customHeight="1">
      <c r="A49" s="71" t="s">
        <v>124</v>
      </c>
      <c r="B49" s="137" t="s">
        <v>6</v>
      </c>
      <c r="C49" s="141">
        <v>0</v>
      </c>
      <c r="D49" s="1700"/>
      <c r="E49" s="141">
        <v>0</v>
      </c>
      <c r="F49" s="1700"/>
      <c r="G49" s="141">
        <v>1227721</v>
      </c>
      <c r="H49" s="1700"/>
      <c r="I49" s="1699">
        <v>1359465</v>
      </c>
      <c r="J49" s="1700"/>
      <c r="K49" s="1699">
        <v>1375651</v>
      </c>
      <c r="L49" s="1700"/>
      <c r="M49" s="1699">
        <v>1204572</v>
      </c>
      <c r="N49" s="1700"/>
      <c r="O49" s="1699">
        <v>1204147</v>
      </c>
      <c r="P49" s="1701"/>
      <c r="Q49" s="1218">
        <v>1271303</v>
      </c>
      <c r="R49" s="1701"/>
      <c r="S49" s="1218">
        <v>1306235</v>
      </c>
      <c r="T49" s="1701"/>
      <c r="U49" s="1218">
        <f>'SCH 2'!T53</f>
        <v>1380246</v>
      </c>
    </row>
    <row r="50" spans="1:21" ht="18" customHeight="1">
      <c r="A50" s="65" t="s">
        <v>125</v>
      </c>
      <c r="B50" s="136" t="s">
        <v>6</v>
      </c>
      <c r="C50" s="1703">
        <f>SUM(C44:C49)</f>
        <v>2083299</v>
      </c>
      <c r="D50" s="1700"/>
      <c r="E50" s="1703">
        <f>SUM(E44:E49)</f>
        <v>1889571</v>
      </c>
      <c r="F50" s="1700"/>
      <c r="G50" s="1703">
        <f>SUM(G44:G49)</f>
        <v>2606144</v>
      </c>
      <c r="H50" s="1700"/>
      <c r="I50" s="1703">
        <f>SUM(I44:I49)</f>
        <v>3176563</v>
      </c>
      <c r="J50" s="1700"/>
      <c r="K50" s="1703">
        <f>SUM(K44:K49)</f>
        <v>3082195</v>
      </c>
      <c r="L50" s="1700"/>
      <c r="M50" s="1703">
        <f>SUM(M44:M49)</f>
        <v>2994444</v>
      </c>
      <c r="N50" s="1700"/>
      <c r="O50" s="1703">
        <f>SUM(O44:O49)</f>
        <v>3371477</v>
      </c>
      <c r="P50" s="1701"/>
      <c r="Q50" s="1704">
        <f>ROUND(SUM(Q44:Q49),0)</f>
        <v>3436918</v>
      </c>
      <c r="R50" s="1701"/>
      <c r="S50" s="1704">
        <f>ROUND(SUM(S44:S49),0)</f>
        <v>4008704</v>
      </c>
      <c r="T50" s="1701"/>
      <c r="U50" s="1704">
        <f>ROUND(SUM(U44:U49),0)</f>
        <v>3616236</v>
      </c>
    </row>
    <row r="51" spans="1:21" ht="11.25" customHeight="1">
      <c r="A51" s="65"/>
      <c r="B51" s="136"/>
      <c r="C51" s="138"/>
      <c r="D51" s="124"/>
      <c r="E51" s="138"/>
      <c r="F51" s="124"/>
      <c r="G51" s="138"/>
      <c r="H51" s="124"/>
      <c r="I51" s="138"/>
      <c r="J51" s="124"/>
      <c r="K51" s="138"/>
      <c r="L51" s="124"/>
      <c r="M51" s="138"/>
      <c r="N51" s="124"/>
      <c r="O51" s="138"/>
      <c r="P51" s="124"/>
      <c r="Q51" s="138"/>
      <c r="S51" s="138"/>
      <c r="U51" s="138"/>
    </row>
    <row r="52" spans="1:21" s="24" customFormat="1" ht="21.9" customHeight="1" thickBot="1">
      <c r="A52" s="142" t="s">
        <v>126</v>
      </c>
      <c r="B52" s="143" t="s">
        <v>6</v>
      </c>
      <c r="C52" s="145">
        <f>C50+C41+C32+C19</f>
        <v>60074766</v>
      </c>
      <c r="D52" s="143"/>
      <c r="E52" s="145">
        <f>E50+E41+E32+E19</f>
        <v>59571193</v>
      </c>
      <c r="F52" s="143"/>
      <c r="G52" s="145">
        <f>G50+G41+G32+G19</f>
        <v>57667704</v>
      </c>
      <c r="H52" s="143"/>
      <c r="I52" s="145">
        <f>I50+I41+I32+I19</f>
        <v>60869622</v>
      </c>
      <c r="J52" s="143"/>
      <c r="K52" s="145">
        <f>K50+K41+K32+K19</f>
        <v>64298874</v>
      </c>
      <c r="L52" s="143"/>
      <c r="M52" s="145">
        <f>M50+M41+M32+M19</f>
        <v>66300152</v>
      </c>
      <c r="N52" s="143"/>
      <c r="O52" s="145">
        <f>O50+O41+O32+O19</f>
        <v>69690005</v>
      </c>
      <c r="P52" s="143"/>
      <c r="Q52" s="145">
        <f>Q50+Q41+Q32+Q19</f>
        <v>71034380</v>
      </c>
      <c r="S52" s="145">
        <f>ROUND(SUM(S50+S41+S32+S19),0)</f>
        <v>74673073</v>
      </c>
      <c r="U52" s="145">
        <f>ROUND(SUM(U50+U41+U32+U19),0)</f>
        <v>74372919</v>
      </c>
    </row>
    <row r="53" spans="1:21" ht="11.25" customHeight="1" thickTop="1">
      <c r="A53" s="71"/>
      <c r="B53" s="136"/>
      <c r="C53" s="146"/>
      <c r="D53" s="33"/>
      <c r="E53" s="146"/>
      <c r="F53" s="33"/>
      <c r="G53" s="146"/>
      <c r="H53" s="33"/>
      <c r="I53" s="146"/>
      <c r="J53" s="124"/>
      <c r="L53" s="124"/>
      <c r="N53" s="124"/>
      <c r="P53" s="124"/>
      <c r="R53" s="124"/>
    </row>
    <row r="54" spans="1:21">
      <c r="A54" s="1706" t="s">
        <v>6</v>
      </c>
      <c r="B54" s="62"/>
      <c r="E54" s="62"/>
      <c r="G54" s="62"/>
      <c r="I54" s="62"/>
      <c r="K54" s="62"/>
      <c r="N54" s="147"/>
      <c r="O54" s="137"/>
      <c r="P54" s="147"/>
      <c r="Q54" s="137"/>
      <c r="R54" s="147"/>
      <c r="S54" s="137"/>
      <c r="U54" s="137"/>
    </row>
    <row r="55" spans="1:21" ht="12" customHeight="1">
      <c r="A55" s="148" t="s">
        <v>6</v>
      </c>
      <c r="B55" s="62"/>
      <c r="E55" s="62"/>
      <c r="G55" s="62"/>
      <c r="I55" s="62"/>
      <c r="K55" s="62"/>
      <c r="N55" s="62"/>
      <c r="O55" s="137"/>
      <c r="P55" s="62"/>
      <c r="Q55" s="137"/>
      <c r="R55" s="62"/>
      <c r="S55" s="137"/>
      <c r="U55" s="137"/>
    </row>
    <row r="56" spans="1:21" ht="12" customHeight="1">
      <c r="A56" s="148"/>
      <c r="B56" s="62"/>
      <c r="E56" s="62"/>
      <c r="G56" s="62"/>
      <c r="I56" s="62"/>
      <c r="K56" s="62"/>
      <c r="N56" s="147"/>
      <c r="O56" s="149"/>
      <c r="P56" s="147"/>
      <c r="Q56" s="137"/>
      <c r="R56" s="147"/>
      <c r="S56" s="137"/>
      <c r="U56" s="137"/>
    </row>
    <row r="57" spans="1:21" ht="3" customHeight="1">
      <c r="A57" s="135"/>
      <c r="B57" s="150"/>
      <c r="C57" s="149" t="s">
        <v>6</v>
      </c>
      <c r="D57" s="150"/>
      <c r="E57" s="149"/>
      <c r="F57" s="150"/>
      <c r="G57" s="149"/>
      <c r="H57" s="150"/>
      <c r="I57" s="149"/>
      <c r="J57" s="147"/>
      <c r="K57" s="149"/>
      <c r="L57" s="147"/>
      <c r="M57" s="149"/>
      <c r="N57" s="147"/>
      <c r="O57" s="149"/>
      <c r="P57" s="147"/>
      <c r="Q57" s="149"/>
      <c r="R57" s="147"/>
      <c r="S57" s="149"/>
      <c r="U57" s="149"/>
    </row>
    <row r="58" spans="1:21" ht="17.25" customHeight="1">
      <c r="A58" s="151"/>
      <c r="B58" s="62"/>
      <c r="E58" s="62"/>
      <c r="G58" s="62"/>
      <c r="I58" s="62"/>
      <c r="K58" s="62"/>
    </row>
    <row r="59" spans="1:21" ht="12" customHeight="1">
      <c r="A59" s="148"/>
      <c r="B59" s="62"/>
      <c r="C59" s="62"/>
      <c r="D59" s="62"/>
      <c r="E59" s="62"/>
      <c r="F59" s="62"/>
      <c r="G59" s="62"/>
      <c r="I59" s="62"/>
      <c r="M59" s="62"/>
      <c r="O59" s="62"/>
      <c r="Q59" s="62"/>
    </row>
    <row r="60" spans="1:21">
      <c r="A60" s="152" t="s">
        <v>6</v>
      </c>
      <c r="B60" s="62"/>
      <c r="C60" s="62"/>
      <c r="D60" s="62"/>
      <c r="E60" s="62"/>
      <c r="G60" s="62"/>
      <c r="K60" s="62"/>
      <c r="M60" s="62"/>
      <c r="O60" s="62"/>
      <c r="Q60" s="62"/>
    </row>
    <row r="61" spans="1:21">
      <c r="A61" s="71" t="s">
        <v>6</v>
      </c>
      <c r="B61" s="62"/>
      <c r="C61" s="62"/>
      <c r="D61" s="62"/>
      <c r="E61" s="62"/>
      <c r="G61" s="62"/>
      <c r="K61" s="62"/>
      <c r="M61" s="62"/>
      <c r="O61" s="62"/>
      <c r="Q61" s="62"/>
    </row>
    <row r="62" spans="1:21">
      <c r="A62" s="71" t="s">
        <v>6</v>
      </c>
      <c r="B62" s="62"/>
      <c r="C62" s="62"/>
      <c r="D62" s="62"/>
      <c r="E62" s="62"/>
      <c r="G62" s="62"/>
      <c r="K62" s="62"/>
      <c r="M62" s="62"/>
      <c r="O62" s="62"/>
      <c r="Q62" s="62"/>
    </row>
    <row r="63" spans="1:21">
      <c r="A63" s="152" t="s">
        <v>6</v>
      </c>
      <c r="B63" s="62"/>
      <c r="C63" s="62"/>
      <c r="D63" s="62"/>
      <c r="E63" s="62"/>
      <c r="G63" s="62"/>
      <c r="K63" s="62"/>
      <c r="M63" s="62"/>
      <c r="O63" s="62"/>
      <c r="Q63" s="62"/>
    </row>
    <row r="64" spans="1:21">
      <c r="I64" s="62"/>
      <c r="M64" s="62"/>
      <c r="O64" s="62"/>
      <c r="Q64" s="62"/>
    </row>
    <row r="65" spans="9:17">
      <c r="I65" s="62"/>
      <c r="M65" s="62"/>
      <c r="O65" s="62"/>
      <c r="Q65" s="62"/>
    </row>
    <row r="66" spans="9:17">
      <c r="I66" s="62"/>
      <c r="M66" s="62"/>
      <c r="O66" s="62"/>
      <c r="Q66" s="62"/>
    </row>
    <row r="67" spans="9:17">
      <c r="I67" s="62"/>
      <c r="M67" s="62"/>
      <c r="O67" s="62"/>
      <c r="Q67" s="62"/>
    </row>
    <row r="68" spans="9:17">
      <c r="I68" s="62"/>
    </row>
    <row r="69" spans="9:17">
      <c r="I69" s="62"/>
    </row>
    <row r="70" spans="9:17">
      <c r="I70" s="62"/>
    </row>
    <row r="71" spans="9:17">
      <c r="I71" s="62"/>
    </row>
    <row r="72" spans="9:17">
      <c r="I72" s="62"/>
    </row>
    <row r="73" spans="9:17">
      <c r="I73" s="62"/>
    </row>
    <row r="74" spans="9:17">
      <c r="I74" s="62"/>
    </row>
    <row r="75" spans="9:17">
      <c r="I75" s="62"/>
    </row>
    <row r="76" spans="9:17">
      <c r="I76" s="62"/>
    </row>
  </sheetData>
  <pageMargins left="0.6" right="0.5" top="0.71" bottom="0.25" header="0" footer="0.25"/>
  <pageSetup scale="65" orientation="landscape" r:id="rId1"/>
  <headerFooter scaleWithDoc="0">
    <oddFooter>&amp;R&amp;8 69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8"/>
  <sheetViews>
    <sheetView showGridLines="0" showOutlineSymbols="0" zoomScale="70" zoomScaleNormal="70" workbookViewId="0"/>
  </sheetViews>
  <sheetFormatPr defaultColWidth="8.90625" defaultRowHeight="13.2"/>
  <cols>
    <col min="1" max="1" width="50.81640625" style="67" customWidth="1"/>
    <col min="2" max="2" width="2.1796875" style="67" bestFit="1" customWidth="1"/>
    <col min="3" max="3" width="14.6328125" style="67" bestFit="1" customWidth="1"/>
    <col min="4" max="4" width="1.81640625" style="67" customWidth="1"/>
    <col min="5" max="5" width="2.1796875" style="67" bestFit="1" customWidth="1"/>
    <col min="6" max="6" width="18.453125" style="67" customWidth="1"/>
    <col min="7" max="7" width="1.81640625" style="67" customWidth="1"/>
    <col min="8" max="8" width="16.1796875" style="67" customWidth="1"/>
    <col min="9" max="9" width="1.81640625" style="67" customWidth="1"/>
    <col min="10" max="10" width="11.1796875" style="67" bestFit="1" customWidth="1"/>
    <col min="11" max="11" width="1.81640625" style="67" customWidth="1"/>
    <col min="12" max="12" width="18.08984375" style="67" bestFit="1" customWidth="1"/>
    <col min="13" max="13" width="1.81640625" style="67" customWidth="1"/>
    <col min="14" max="14" width="18.08984375" style="67" customWidth="1"/>
    <col min="15" max="15" width="1.81640625" style="67" customWidth="1"/>
    <col min="16" max="16" width="15.90625" style="67" bestFit="1" customWidth="1"/>
    <col min="17" max="17" width="1.81640625" style="67" customWidth="1"/>
    <col min="18" max="18" width="15.1796875" style="67" customWidth="1"/>
    <col min="19" max="19" width="1.81640625" style="67" customWidth="1"/>
    <col min="20" max="20" width="8.984375E-2" style="67" customWidth="1"/>
    <col min="21" max="21" width="2.1796875" style="67" bestFit="1" customWidth="1"/>
    <col min="22" max="22" width="15.453125" style="67" bestFit="1" customWidth="1"/>
    <col min="23" max="23" width="2.1796875" style="67" bestFit="1" customWidth="1"/>
    <col min="24" max="24" width="14.6328125" style="67" bestFit="1" customWidth="1"/>
    <col min="25" max="25" width="2.1796875" style="67" bestFit="1" customWidth="1"/>
    <col min="26" max="26" width="14.1796875" style="67" bestFit="1" customWidth="1"/>
    <col min="27" max="27" width="2.1796875" style="67" customWidth="1"/>
    <col min="28" max="28" width="2.1796875" style="67" bestFit="1" customWidth="1"/>
    <col min="29" max="29" width="14.1796875" style="67" bestFit="1" customWidth="1"/>
    <col min="30" max="30" width="2.1796875" style="67" bestFit="1" customWidth="1"/>
    <col min="31" max="31" width="17.54296875" style="67" bestFit="1" customWidth="1"/>
    <col min="32" max="32" width="2.08984375" style="67" customWidth="1"/>
    <col min="33" max="33" width="2.1796875" style="67" bestFit="1" customWidth="1"/>
    <col min="34" max="34" width="16.1796875" style="67" customWidth="1"/>
    <col min="35" max="35" width="2.1796875" style="67" bestFit="1" customWidth="1"/>
    <col min="36" max="36" width="17.90625" style="67" bestFit="1" customWidth="1"/>
    <col min="37" max="37" width="15.81640625" style="67" customWidth="1"/>
    <col min="38" max="38" width="1.81640625" style="67" customWidth="1"/>
    <col min="39" max="39" width="15.81640625" style="67" customWidth="1"/>
    <col min="40" max="40" width="25.6328125" style="67" customWidth="1"/>
    <col min="41" max="16384" width="8.90625" style="67"/>
  </cols>
  <sheetData>
    <row r="1" spans="1:37" ht="15" customHeight="1">
      <c r="A1" s="1472" t="s">
        <v>1343</v>
      </c>
    </row>
    <row r="3" spans="1:37" s="4" customFormat="1" ht="21">
      <c r="A3" s="70" t="s">
        <v>127</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6"/>
      <c r="AD3" s="66"/>
      <c r="AE3" s="66"/>
      <c r="AF3" s="66"/>
      <c r="AG3" s="66"/>
      <c r="AH3" s="66"/>
      <c r="AI3" s="66"/>
      <c r="AJ3" s="66"/>
      <c r="AK3" s="153"/>
    </row>
    <row r="4" spans="1:37" s="4" customFormat="1" ht="21">
      <c r="A4" s="70" t="s">
        <v>219</v>
      </c>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6"/>
      <c r="AD4" s="66"/>
      <c r="AE4" s="66"/>
      <c r="AF4" s="66"/>
      <c r="AG4" s="66"/>
      <c r="AH4" s="66"/>
      <c r="AI4" s="66"/>
      <c r="AJ4" s="66"/>
      <c r="AK4" s="153"/>
    </row>
    <row r="5" spans="1:37" s="4" customFormat="1" ht="21.6">
      <c r="A5" s="125" t="s">
        <v>128</v>
      </c>
      <c r="B5" s="65"/>
      <c r="C5" s="65"/>
      <c r="D5" s="65"/>
      <c r="E5" s="65"/>
      <c r="F5" s="65"/>
      <c r="G5" s="65"/>
      <c r="H5" s="65"/>
      <c r="I5" s="65"/>
      <c r="J5" s="65"/>
      <c r="K5" s="65"/>
      <c r="L5" s="65"/>
      <c r="M5" s="65"/>
      <c r="N5" s="65"/>
      <c r="O5" s="65"/>
      <c r="P5" s="65"/>
      <c r="Q5" s="65"/>
      <c r="R5" s="65"/>
      <c r="S5" s="154" t="s">
        <v>129</v>
      </c>
      <c r="T5" s="65"/>
      <c r="U5" s="65"/>
      <c r="V5" s="65"/>
      <c r="W5" s="65"/>
      <c r="X5" s="65"/>
      <c r="Y5" s="65"/>
      <c r="Z5" s="65"/>
      <c r="AA5" s="65"/>
      <c r="AB5" s="65"/>
      <c r="AC5" s="66"/>
      <c r="AD5" s="66"/>
      <c r="AE5" s="66"/>
      <c r="AF5" s="66"/>
      <c r="AG5" s="66"/>
      <c r="AH5" s="67"/>
      <c r="AI5" s="66"/>
      <c r="AJ5" s="154" t="s">
        <v>129</v>
      </c>
      <c r="AK5" s="153"/>
    </row>
    <row r="6" spans="1:37" s="4" customFormat="1" ht="21">
      <c r="A6" s="125" t="s">
        <v>2442</v>
      </c>
      <c r="B6" s="2124"/>
      <c r="C6" s="2124"/>
      <c r="D6" s="65"/>
      <c r="E6" s="65"/>
      <c r="F6" s="65"/>
      <c r="G6" s="65"/>
      <c r="H6" s="65"/>
      <c r="I6" s="65"/>
      <c r="J6" s="65"/>
      <c r="K6" s="65"/>
      <c r="L6" s="65"/>
      <c r="M6" s="65"/>
      <c r="N6" s="65"/>
      <c r="O6" s="65"/>
      <c r="P6" s="65"/>
      <c r="Q6" s="65"/>
      <c r="R6" s="65"/>
      <c r="S6" s="65"/>
      <c r="T6" s="65"/>
      <c r="U6" s="65"/>
      <c r="V6" s="65"/>
      <c r="W6" s="65"/>
      <c r="X6" s="65"/>
      <c r="Y6" s="65"/>
      <c r="Z6" s="65"/>
      <c r="AA6" s="65"/>
      <c r="AB6" s="65"/>
      <c r="AC6" s="66"/>
      <c r="AD6" s="66"/>
      <c r="AE6" s="66"/>
      <c r="AF6" s="66"/>
      <c r="AG6" s="66"/>
      <c r="AH6" s="66"/>
      <c r="AI6" s="66"/>
      <c r="AJ6" s="127" t="s">
        <v>130</v>
      </c>
      <c r="AK6" s="153"/>
    </row>
    <row r="7" spans="1:37" s="4" customFormat="1" ht="17.399999999999999">
      <c r="A7" s="7" t="s">
        <v>131</v>
      </c>
      <c r="B7" s="71"/>
      <c r="C7" s="65"/>
      <c r="D7" s="65"/>
      <c r="E7" s="65"/>
      <c r="F7" s="65"/>
      <c r="G7" s="65"/>
      <c r="H7" s="65"/>
      <c r="I7" s="65"/>
      <c r="J7" s="65"/>
      <c r="K7" s="65"/>
      <c r="L7" s="65"/>
      <c r="M7" s="65"/>
      <c r="N7" s="65"/>
      <c r="O7" s="65"/>
      <c r="P7" s="65"/>
      <c r="Q7" s="65"/>
      <c r="R7" s="65"/>
      <c r="S7" s="65"/>
      <c r="T7" s="65"/>
      <c r="U7" s="65"/>
      <c r="V7" s="65"/>
      <c r="W7" s="65"/>
      <c r="X7" s="65"/>
      <c r="Y7" s="65"/>
      <c r="Z7" s="65"/>
      <c r="AA7" s="65"/>
      <c r="AB7" s="65"/>
      <c r="AC7" s="67"/>
      <c r="AD7" s="67"/>
      <c r="AE7" s="67"/>
      <c r="AF7" s="67"/>
      <c r="AG7" s="67"/>
      <c r="AH7" s="67"/>
      <c r="AI7" s="67"/>
      <c r="AJ7" s="67"/>
    </row>
    <row r="8" spans="1:37" s="4" customFormat="1">
      <c r="A8" s="67"/>
      <c r="B8" s="71"/>
      <c r="C8" s="65"/>
      <c r="D8" s="65"/>
      <c r="E8" s="65"/>
      <c r="F8" s="65"/>
      <c r="G8" s="65"/>
      <c r="H8" s="65"/>
      <c r="I8" s="65"/>
      <c r="J8" s="65"/>
      <c r="K8" s="65"/>
      <c r="L8" s="65"/>
      <c r="M8" s="65"/>
      <c r="N8" s="65"/>
      <c r="O8" s="65"/>
      <c r="P8" s="65"/>
      <c r="Q8" s="65"/>
      <c r="R8" s="65"/>
      <c r="S8" s="65"/>
      <c r="T8" s="65"/>
      <c r="U8" s="65"/>
      <c r="V8" s="65"/>
      <c r="W8" s="65"/>
      <c r="X8" s="65"/>
      <c r="Y8" s="65"/>
      <c r="Z8" s="65"/>
      <c r="AA8" s="65"/>
      <c r="AB8" s="65"/>
      <c r="AC8" s="67"/>
      <c r="AD8" s="67"/>
      <c r="AE8" s="67"/>
      <c r="AF8" s="67"/>
      <c r="AG8" s="67"/>
      <c r="AH8" s="67"/>
      <c r="AI8" s="67"/>
      <c r="AJ8" s="67"/>
    </row>
    <row r="9" spans="1:37" s="4" customFormat="1" ht="4.5" customHeight="1">
      <c r="A9" s="70"/>
      <c r="B9" s="71"/>
      <c r="C9" s="65"/>
      <c r="D9" s="65"/>
      <c r="E9" s="65"/>
      <c r="F9" s="65"/>
      <c r="G9" s="65"/>
      <c r="H9" s="65"/>
      <c r="I9" s="65"/>
      <c r="J9" s="65"/>
      <c r="K9" s="65"/>
      <c r="L9" s="65"/>
      <c r="M9" s="65"/>
      <c r="N9" s="65"/>
      <c r="O9" s="65"/>
      <c r="P9" s="65"/>
      <c r="Q9" s="65"/>
      <c r="R9" s="65"/>
      <c r="S9" s="65"/>
      <c r="T9" s="65"/>
      <c r="U9" s="65"/>
      <c r="V9" s="65"/>
      <c r="W9" s="65"/>
      <c r="X9" s="65"/>
      <c r="Y9" s="65"/>
      <c r="Z9" s="65"/>
      <c r="AA9" s="65"/>
      <c r="AB9" s="65"/>
      <c r="AC9" s="67"/>
      <c r="AD9" s="67"/>
      <c r="AE9" s="67"/>
      <c r="AF9" s="67"/>
      <c r="AG9" s="67"/>
      <c r="AH9" s="67"/>
      <c r="AI9" s="67"/>
      <c r="AJ9" s="67"/>
    </row>
    <row r="10" spans="1:37" s="4" customFormat="1" ht="16.5" customHeight="1">
      <c r="A10" s="70"/>
      <c r="B10" s="71"/>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7"/>
      <c r="AD10" s="67"/>
      <c r="AE10" s="67"/>
      <c r="AF10" s="67"/>
      <c r="AG10" s="67"/>
    </row>
    <row r="11" spans="1:37" s="4" customFormat="1" ht="17.399999999999999">
      <c r="A11" s="72"/>
      <c r="B11" s="72"/>
      <c r="C11" s="2126" t="s">
        <v>132</v>
      </c>
      <c r="D11" s="156"/>
      <c r="E11" s="157"/>
      <c r="F11" s="2316" t="s">
        <v>133</v>
      </c>
      <c r="G11" s="2316"/>
      <c r="H11" s="2316"/>
      <c r="I11" s="2316"/>
      <c r="J11" s="2316"/>
      <c r="K11" s="2316"/>
      <c r="L11" s="2316"/>
      <c r="M11" s="2316"/>
      <c r="N11" s="2316"/>
      <c r="O11" s="2316"/>
      <c r="P11" s="2316"/>
      <c r="Q11" s="2316"/>
      <c r="R11" s="2316"/>
      <c r="S11" s="2317"/>
      <c r="T11" s="2316"/>
      <c r="U11" s="73"/>
      <c r="V11" s="2316" t="s">
        <v>134</v>
      </c>
      <c r="W11" s="2316"/>
      <c r="X11" s="2316"/>
      <c r="Y11" s="2316"/>
      <c r="Z11" s="2316"/>
      <c r="AA11" s="2123"/>
      <c r="AB11" s="157"/>
      <c r="AC11" s="2316" t="s">
        <v>135</v>
      </c>
      <c r="AD11" s="2316"/>
      <c r="AE11" s="2316"/>
      <c r="AF11" s="2123"/>
      <c r="AG11" s="67"/>
      <c r="AH11" s="2317"/>
      <c r="AI11" s="2317"/>
      <c r="AJ11" s="2317"/>
    </row>
    <row r="12" spans="1:37" s="160" customFormat="1" ht="18" customHeight="1">
      <c r="A12" s="72"/>
      <c r="B12" s="72"/>
      <c r="C12" s="156"/>
      <c r="D12" s="158"/>
      <c r="E12" s="157"/>
      <c r="F12" s="156" t="s">
        <v>136</v>
      </c>
      <c r="G12" s="156"/>
      <c r="H12" s="156"/>
      <c r="I12" s="156"/>
      <c r="J12" s="156"/>
      <c r="K12" s="156"/>
      <c r="L12" s="156" t="s">
        <v>137</v>
      </c>
      <c r="M12" s="156"/>
      <c r="O12" s="156"/>
      <c r="P12" s="156"/>
      <c r="Q12" s="156"/>
      <c r="R12" s="156"/>
      <c r="S12" s="159"/>
      <c r="T12" s="156"/>
      <c r="U12" s="73"/>
      <c r="V12" s="156"/>
      <c r="W12" s="156"/>
      <c r="Y12" s="156"/>
      <c r="Z12" s="156" t="s">
        <v>138</v>
      </c>
      <c r="AA12" s="156"/>
      <c r="AB12" s="161"/>
      <c r="AC12" s="156" t="s">
        <v>139</v>
      </c>
      <c r="AD12" s="156"/>
      <c r="AE12" s="156"/>
      <c r="AF12" s="156"/>
      <c r="AG12" s="162"/>
    </row>
    <row r="13" spans="1:37" s="160" customFormat="1" ht="18" customHeight="1">
      <c r="A13" s="72"/>
      <c r="B13" s="72"/>
      <c r="C13" s="156" t="s">
        <v>140</v>
      </c>
      <c r="D13" s="158"/>
      <c r="E13" s="157"/>
      <c r="F13" s="156" t="s">
        <v>137</v>
      </c>
      <c r="G13" s="156"/>
      <c r="H13" s="156" t="s">
        <v>2296</v>
      </c>
      <c r="I13" s="156"/>
      <c r="J13" s="156" t="s">
        <v>2493</v>
      </c>
      <c r="K13" s="156"/>
      <c r="L13" s="156" t="s">
        <v>141</v>
      </c>
      <c r="M13" s="156"/>
      <c r="N13" s="156" t="s">
        <v>2358</v>
      </c>
      <c r="O13" s="156"/>
      <c r="P13" s="156"/>
      <c r="Q13" s="156"/>
      <c r="R13" s="156" t="s">
        <v>142</v>
      </c>
      <c r="S13" s="159"/>
      <c r="T13" s="156"/>
      <c r="U13" s="73"/>
      <c r="V13" s="156"/>
      <c r="W13" s="156"/>
      <c r="X13" s="156" t="s">
        <v>132</v>
      </c>
      <c r="Y13" s="156"/>
      <c r="Z13" s="156" t="s">
        <v>143</v>
      </c>
      <c r="AA13" s="156"/>
      <c r="AB13" s="161"/>
      <c r="AC13" s="156" t="s">
        <v>144</v>
      </c>
      <c r="AD13" s="156"/>
      <c r="AE13" s="156"/>
      <c r="AF13" s="156"/>
      <c r="AG13" s="162"/>
    </row>
    <row r="14" spans="1:37" s="160" customFormat="1" ht="18.75" customHeight="1">
      <c r="A14" s="72"/>
      <c r="B14" s="72"/>
      <c r="C14" s="163" t="s">
        <v>145</v>
      </c>
      <c r="D14" s="158"/>
      <c r="E14" s="157"/>
      <c r="F14" s="156" t="s">
        <v>146</v>
      </c>
      <c r="G14" s="156"/>
      <c r="H14" s="156" t="s">
        <v>147</v>
      </c>
      <c r="I14" s="156"/>
      <c r="J14" s="156" t="s">
        <v>2494</v>
      </c>
      <c r="K14" s="156"/>
      <c r="L14" s="156" t="s">
        <v>148</v>
      </c>
      <c r="M14" s="156"/>
      <c r="N14" s="156" t="s">
        <v>2397</v>
      </c>
      <c r="O14" s="156"/>
      <c r="P14" s="156" t="s">
        <v>149</v>
      </c>
      <c r="Q14" s="156"/>
      <c r="R14" s="156" t="s">
        <v>150</v>
      </c>
      <c r="S14" s="164"/>
      <c r="T14" s="156"/>
      <c r="U14" s="73"/>
      <c r="V14" s="156" t="s">
        <v>151</v>
      </c>
      <c r="W14" s="156"/>
      <c r="X14" s="163" t="s">
        <v>152</v>
      </c>
      <c r="Y14" s="156"/>
      <c r="Z14" s="156" t="s">
        <v>153</v>
      </c>
      <c r="AA14" s="156"/>
      <c r="AB14" s="161"/>
      <c r="AC14" s="165" t="s">
        <v>154</v>
      </c>
      <c r="AD14" s="156"/>
      <c r="AE14" s="156" t="s">
        <v>155</v>
      </c>
      <c r="AF14" s="156"/>
      <c r="AG14" s="162"/>
      <c r="AH14" s="2318" t="s">
        <v>156</v>
      </c>
      <c r="AI14" s="2318"/>
      <c r="AJ14" s="2318"/>
    </row>
    <row r="15" spans="1:37" s="160" customFormat="1" ht="18" customHeight="1">
      <c r="A15" s="72"/>
      <c r="B15" s="72"/>
      <c r="C15" s="163" t="s">
        <v>157</v>
      </c>
      <c r="D15" s="166"/>
      <c r="E15" s="167"/>
      <c r="F15" s="165" t="s">
        <v>158</v>
      </c>
      <c r="G15" s="168"/>
      <c r="H15" s="156" t="s">
        <v>159</v>
      </c>
      <c r="I15" s="156"/>
      <c r="J15" s="156" t="s">
        <v>2495</v>
      </c>
      <c r="K15" s="168"/>
      <c r="L15" s="165" t="s">
        <v>160</v>
      </c>
      <c r="M15" s="165"/>
      <c r="N15" s="156" t="s">
        <v>2359</v>
      </c>
      <c r="O15" s="167"/>
      <c r="P15" s="156" t="s">
        <v>153</v>
      </c>
      <c r="Q15" s="165"/>
      <c r="R15" s="163" t="s">
        <v>161</v>
      </c>
      <c r="S15" s="169"/>
      <c r="T15" s="165"/>
      <c r="U15" s="168"/>
      <c r="V15" s="163" t="s">
        <v>162</v>
      </c>
      <c r="W15" s="167"/>
      <c r="X15" s="163" t="s">
        <v>163</v>
      </c>
      <c r="Y15" s="168"/>
      <c r="Z15" s="163" t="s">
        <v>150</v>
      </c>
      <c r="AA15" s="163"/>
      <c r="AB15" s="170"/>
      <c r="AC15" s="165" t="s">
        <v>158</v>
      </c>
      <c r="AD15" s="171"/>
      <c r="AE15" s="163" t="s">
        <v>164</v>
      </c>
      <c r="AF15" s="163"/>
      <c r="AG15" s="162"/>
      <c r="AH15" s="2316" t="s">
        <v>165</v>
      </c>
      <c r="AI15" s="2316"/>
      <c r="AJ15" s="2316"/>
    </row>
    <row r="16" spans="1:37" s="160" customFormat="1" ht="21" customHeight="1">
      <c r="A16" s="2125"/>
      <c r="B16" s="2125"/>
      <c r="C16" s="2127" t="s">
        <v>166</v>
      </c>
      <c r="D16" s="159"/>
      <c r="E16" s="172"/>
      <c r="F16" s="2127" t="s">
        <v>167</v>
      </c>
      <c r="G16" s="173"/>
      <c r="H16" s="2127" t="s">
        <v>168</v>
      </c>
      <c r="I16" s="174"/>
      <c r="J16" s="2127" t="s">
        <v>2496</v>
      </c>
      <c r="K16" s="173"/>
      <c r="L16" s="2127" t="s">
        <v>169</v>
      </c>
      <c r="M16" s="174"/>
      <c r="N16" s="2127" t="s">
        <v>2360</v>
      </c>
      <c r="O16" s="172"/>
      <c r="P16" s="2127" t="s">
        <v>170</v>
      </c>
      <c r="Q16" s="174"/>
      <c r="R16" s="174" t="s">
        <v>171</v>
      </c>
      <c r="S16" s="169"/>
      <c r="T16" s="174"/>
      <c r="U16" s="173"/>
      <c r="V16" s="2127" t="s">
        <v>172</v>
      </c>
      <c r="W16" s="172"/>
      <c r="X16" s="2127" t="s">
        <v>173</v>
      </c>
      <c r="Y16" s="173"/>
      <c r="Z16" s="2127" t="s">
        <v>174</v>
      </c>
      <c r="AA16" s="174"/>
      <c r="AB16" s="175"/>
      <c r="AC16" s="2127" t="s">
        <v>175</v>
      </c>
      <c r="AD16" s="176"/>
      <c r="AE16" s="2127" t="s">
        <v>176</v>
      </c>
      <c r="AF16" s="174"/>
      <c r="AG16" s="177"/>
      <c r="AH16" s="2128" t="s">
        <v>2440</v>
      </c>
      <c r="AI16" s="178"/>
      <c r="AJ16" s="2128" t="s">
        <v>2343</v>
      </c>
    </row>
    <row r="17" spans="1:36" s="24" customFormat="1" ht="26.25" customHeight="1">
      <c r="A17" s="7" t="s">
        <v>177</v>
      </c>
      <c r="B17" s="21" t="s">
        <v>6</v>
      </c>
      <c r="C17" s="1219">
        <v>32535407</v>
      </c>
      <c r="D17" s="1220"/>
      <c r="E17" s="1219"/>
      <c r="F17" s="1221">
        <v>0</v>
      </c>
      <c r="G17" s="1222"/>
      <c r="H17" s="1221">
        <v>0</v>
      </c>
      <c r="I17" s="1221"/>
      <c r="J17" s="2129">
        <v>0</v>
      </c>
      <c r="K17" s="1219"/>
      <c r="L17" s="1221">
        <v>0</v>
      </c>
      <c r="M17" s="1221"/>
      <c r="N17" s="1221">
        <v>0</v>
      </c>
      <c r="O17" s="1219"/>
      <c r="P17" s="2130">
        <v>0</v>
      </c>
      <c r="Q17" s="1223"/>
      <c r="R17" s="2131">
        <v>3139051</v>
      </c>
      <c r="S17" s="180"/>
      <c r="T17" s="181" t="s">
        <v>178</v>
      </c>
      <c r="U17" s="179" t="s">
        <v>6</v>
      </c>
      <c r="V17" s="2130">
        <v>0</v>
      </c>
      <c r="W17" s="1219"/>
      <c r="X17" s="2130">
        <v>11891486</v>
      </c>
      <c r="Y17" s="1219"/>
      <c r="Z17" s="1221">
        <v>0</v>
      </c>
      <c r="AA17" s="1221"/>
      <c r="AB17" s="1247"/>
      <c r="AC17" s="2129">
        <v>0</v>
      </c>
      <c r="AD17" s="1219"/>
      <c r="AE17" s="2129">
        <v>0</v>
      </c>
      <c r="AF17" s="1248"/>
      <c r="AG17" s="1247"/>
      <c r="AH17" s="2132">
        <f>ROUND(SUM(C17:AE17),0)</f>
        <v>47565944</v>
      </c>
      <c r="AI17" s="1219"/>
      <c r="AJ17" s="2132">
        <v>47055283</v>
      </c>
    </row>
    <row r="18" spans="1:36" s="4" customFormat="1" ht="18" customHeight="1">
      <c r="A18" s="7"/>
      <c r="B18" s="182"/>
      <c r="C18" s="1224"/>
      <c r="D18" s="1225"/>
      <c r="E18" s="1226"/>
      <c r="F18" s="1224"/>
      <c r="G18" s="1227"/>
      <c r="H18" s="1224"/>
      <c r="I18" s="1228"/>
      <c r="J18" s="1228"/>
      <c r="K18" s="1226"/>
      <c r="L18" s="1224"/>
      <c r="M18" s="1228"/>
      <c r="N18" s="1224"/>
      <c r="O18" s="1226"/>
      <c r="P18" s="1228"/>
      <c r="Q18" s="1228"/>
      <c r="R18" s="1228"/>
      <c r="S18" s="164"/>
      <c r="T18" s="184"/>
      <c r="U18" s="183"/>
      <c r="V18" s="1224"/>
      <c r="W18" s="1226"/>
      <c r="X18" s="1224"/>
      <c r="Y18" s="1226"/>
      <c r="Z18" s="1224"/>
      <c r="AA18" s="1228"/>
      <c r="AB18" s="1249"/>
      <c r="AC18" s="1250"/>
      <c r="AD18" s="1250"/>
      <c r="AE18" s="1251"/>
      <c r="AF18" s="1251"/>
      <c r="AG18" s="1252"/>
      <c r="AH18" s="1251"/>
      <c r="AI18" s="1251"/>
      <c r="AJ18" s="1251"/>
    </row>
    <row r="19" spans="1:36" s="4" customFormat="1" ht="16.5" customHeight="1">
      <c r="A19" s="7" t="s">
        <v>13</v>
      </c>
      <c r="B19" s="182"/>
      <c r="C19" s="1229"/>
      <c r="D19" s="1230"/>
      <c r="E19" s="1229"/>
      <c r="F19" s="1229"/>
      <c r="G19" s="1231"/>
      <c r="H19" s="1229"/>
      <c r="I19" s="1229"/>
      <c r="J19" s="1229"/>
      <c r="K19" s="1229"/>
      <c r="L19" s="1229"/>
      <c r="M19" s="1229"/>
      <c r="N19" s="1229"/>
      <c r="O19" s="1229"/>
      <c r="P19" s="1229"/>
      <c r="Q19" s="1229"/>
      <c r="R19" s="1229"/>
      <c r="S19" s="164"/>
      <c r="T19" s="183"/>
      <c r="U19" s="183"/>
      <c r="V19" s="1226"/>
      <c r="W19" s="1226"/>
      <c r="X19" s="1226"/>
      <c r="Y19" s="1226"/>
      <c r="Z19" s="1226"/>
      <c r="AA19" s="1226"/>
      <c r="AB19" s="1249"/>
      <c r="AC19" s="1250"/>
      <c r="AD19" s="1250"/>
      <c r="AE19" s="1251"/>
      <c r="AF19" s="1251"/>
      <c r="AG19" s="1252"/>
      <c r="AH19" s="1251"/>
      <c r="AI19" s="1251"/>
      <c r="AJ19" s="1251"/>
    </row>
    <row r="20" spans="1:36" s="4" customFormat="1" ht="18" customHeight="1">
      <c r="A20" s="37" t="s">
        <v>179</v>
      </c>
      <c r="B20" s="182" t="s">
        <v>6</v>
      </c>
      <c r="C20" s="1232">
        <v>6483355</v>
      </c>
      <c r="D20" s="1230"/>
      <c r="E20" s="1229"/>
      <c r="F20" s="1232">
        <v>0</v>
      </c>
      <c r="G20" s="1233"/>
      <c r="H20" s="1232">
        <v>0</v>
      </c>
      <c r="I20" s="1232"/>
      <c r="J20" s="1232">
        <v>0</v>
      </c>
      <c r="K20" s="1229"/>
      <c r="L20" s="1232">
        <v>902965</v>
      </c>
      <c r="M20" s="1232"/>
      <c r="N20" s="1232">
        <v>0</v>
      </c>
      <c r="O20" s="1229"/>
      <c r="P20" s="1232">
        <v>0</v>
      </c>
      <c r="Q20" s="1229"/>
      <c r="R20" s="1232">
        <v>0</v>
      </c>
      <c r="S20" s="164"/>
      <c r="T20" s="183"/>
      <c r="U20" s="183" t="s">
        <v>6</v>
      </c>
      <c r="V20" s="1232">
        <v>0</v>
      </c>
      <c r="W20" s="1229"/>
      <c r="X20" s="1232">
        <v>3241634</v>
      </c>
      <c r="Y20" s="1229"/>
      <c r="Z20" s="1232">
        <v>3241633</v>
      </c>
      <c r="AA20" s="1232"/>
      <c r="AB20" s="1253"/>
      <c r="AC20" s="1232">
        <v>0</v>
      </c>
      <c r="AD20" s="1229"/>
      <c r="AE20" s="1232">
        <v>0</v>
      </c>
      <c r="AF20" s="1232"/>
      <c r="AG20" s="1253"/>
      <c r="AH20" s="1229">
        <f t="shared" ref="AH20:AH27" si="0">ROUND(SUM(C20:AG20),0)</f>
        <v>13869587</v>
      </c>
      <c r="AI20" s="1229"/>
      <c r="AJ20" s="1229">
        <v>13359320</v>
      </c>
    </row>
    <row r="21" spans="1:36" s="4" customFormat="1" ht="18" customHeight="1">
      <c r="A21" s="37" t="s">
        <v>180</v>
      </c>
      <c r="B21" s="182" t="s">
        <v>6</v>
      </c>
      <c r="C21" s="1232">
        <v>0</v>
      </c>
      <c r="D21" s="1234"/>
      <c r="E21" s="1229"/>
      <c r="F21" s="1232">
        <v>0</v>
      </c>
      <c r="G21" s="1233"/>
      <c r="H21" s="1232">
        <v>0</v>
      </c>
      <c r="I21" s="1232"/>
      <c r="J21" s="1232">
        <v>0</v>
      </c>
      <c r="K21" s="1229"/>
      <c r="L21" s="1232">
        <v>0</v>
      </c>
      <c r="M21" s="1232"/>
      <c r="N21" s="1232">
        <v>0</v>
      </c>
      <c r="O21" s="1229"/>
      <c r="P21" s="1232">
        <v>48985</v>
      </c>
      <c r="Q21" s="1232"/>
      <c r="R21" s="1232">
        <v>0</v>
      </c>
      <c r="S21" s="164"/>
      <c r="T21" s="186"/>
      <c r="U21" s="183" t="s">
        <v>6</v>
      </c>
      <c r="V21" s="1232">
        <v>0</v>
      </c>
      <c r="W21" s="1229"/>
      <c r="X21" s="1232">
        <v>0</v>
      </c>
      <c r="Y21" s="1229"/>
      <c r="Z21" s="1232">
        <v>0</v>
      </c>
      <c r="AA21" s="1232"/>
      <c r="AB21" s="1253"/>
      <c r="AC21" s="1232">
        <v>78019</v>
      </c>
      <c r="AD21" s="1229"/>
      <c r="AE21" s="1232">
        <v>0</v>
      </c>
      <c r="AF21" s="1232"/>
      <c r="AG21" s="1253"/>
      <c r="AH21" s="1229">
        <f t="shared" si="0"/>
        <v>127004</v>
      </c>
      <c r="AI21" s="1229"/>
      <c r="AJ21" s="1229">
        <v>126076</v>
      </c>
    </row>
    <row r="22" spans="1:36" s="4" customFormat="1" ht="18" customHeight="1">
      <c r="A22" s="37" t="s">
        <v>181</v>
      </c>
      <c r="B22" s="182" t="s">
        <v>6</v>
      </c>
      <c r="C22" s="1232">
        <v>359667</v>
      </c>
      <c r="D22" s="1230"/>
      <c r="E22" s="1229"/>
      <c r="F22" s="1232">
        <v>0</v>
      </c>
      <c r="G22" s="1229"/>
      <c r="H22" s="1232">
        <v>875563</v>
      </c>
      <c r="I22" s="1232"/>
      <c r="J22" s="1232">
        <v>0</v>
      </c>
      <c r="K22" s="1229"/>
      <c r="L22" s="1232">
        <v>0</v>
      </c>
      <c r="M22" s="1232"/>
      <c r="N22" s="1232">
        <v>0</v>
      </c>
      <c r="O22" s="1229"/>
      <c r="P22" s="1232">
        <v>0</v>
      </c>
      <c r="Q22" s="1232"/>
      <c r="R22" s="1232">
        <v>0</v>
      </c>
      <c r="S22" s="164"/>
      <c r="T22" s="186"/>
      <c r="U22" s="183" t="s">
        <v>6</v>
      </c>
      <c r="V22" s="1232">
        <v>0</v>
      </c>
      <c r="W22" s="1229"/>
      <c r="X22" s="1232">
        <v>0</v>
      </c>
      <c r="Y22" s="1229"/>
      <c r="Z22" s="1232">
        <v>0</v>
      </c>
      <c r="AA22" s="1232"/>
      <c r="AB22" s="1253"/>
      <c r="AC22" s="1232">
        <v>0</v>
      </c>
      <c r="AD22" s="1229"/>
      <c r="AE22" s="1232">
        <v>0</v>
      </c>
      <c r="AF22" s="1232"/>
      <c r="AG22" s="1253"/>
      <c r="AH22" s="1229">
        <f t="shared" si="0"/>
        <v>1235230</v>
      </c>
      <c r="AI22" s="1229"/>
      <c r="AJ22" s="1229">
        <v>1250612</v>
      </c>
    </row>
    <row r="23" spans="1:36" s="4" customFormat="1" ht="18" customHeight="1">
      <c r="A23" s="37" t="s">
        <v>2400</v>
      </c>
      <c r="B23" s="182" t="s">
        <v>6</v>
      </c>
      <c r="C23" s="1232">
        <v>0</v>
      </c>
      <c r="D23" s="1230"/>
      <c r="E23" s="1229"/>
      <c r="F23" s="1232">
        <v>0</v>
      </c>
      <c r="G23" s="1229"/>
      <c r="H23" s="1232">
        <v>0</v>
      </c>
      <c r="I23" s="1232"/>
      <c r="J23" s="1232">
        <v>0</v>
      </c>
      <c r="K23" s="1229"/>
      <c r="L23" s="1232">
        <v>0</v>
      </c>
      <c r="M23" s="1232"/>
      <c r="N23" s="1232">
        <v>584</v>
      </c>
      <c r="O23" s="1229"/>
      <c r="P23" s="1232">
        <v>0</v>
      </c>
      <c r="Q23" s="1232"/>
      <c r="R23" s="1232">
        <v>0</v>
      </c>
      <c r="S23" s="164"/>
      <c r="T23" s="186"/>
      <c r="U23" s="183"/>
      <c r="V23" s="1232">
        <v>0</v>
      </c>
      <c r="W23" s="1229"/>
      <c r="X23" s="1232">
        <v>0</v>
      </c>
      <c r="Y23" s="1229"/>
      <c r="Z23" s="1232">
        <v>0</v>
      </c>
      <c r="AA23" s="1232"/>
      <c r="AB23" s="1253"/>
      <c r="AC23" s="1232">
        <v>0</v>
      </c>
      <c r="AD23" s="1229"/>
      <c r="AE23" s="1232">
        <v>0</v>
      </c>
      <c r="AF23" s="1232"/>
      <c r="AG23" s="1253"/>
      <c r="AH23" s="1229">
        <f t="shared" si="0"/>
        <v>584</v>
      </c>
      <c r="AI23" s="1229"/>
      <c r="AJ23" s="1229">
        <v>11</v>
      </c>
    </row>
    <row r="24" spans="1:36" s="4" customFormat="1" ht="18" customHeight="1">
      <c r="A24" s="187" t="s">
        <v>182</v>
      </c>
      <c r="B24" s="182" t="s">
        <v>6</v>
      </c>
      <c r="C24" s="1232">
        <v>0</v>
      </c>
      <c r="D24" s="1234"/>
      <c r="E24" s="1229"/>
      <c r="F24" s="1232">
        <v>109390</v>
      </c>
      <c r="G24" s="1229"/>
      <c r="H24" s="1232">
        <v>0</v>
      </c>
      <c r="I24" s="1232"/>
      <c r="J24" s="1232">
        <v>0</v>
      </c>
      <c r="K24" s="1229"/>
      <c r="L24" s="1232">
        <v>0</v>
      </c>
      <c r="M24" s="1232"/>
      <c r="N24" s="1232">
        <v>0</v>
      </c>
      <c r="O24" s="1229"/>
      <c r="P24" s="1232">
        <v>0</v>
      </c>
      <c r="Q24" s="1232"/>
      <c r="R24" s="1232">
        <v>0</v>
      </c>
      <c r="S24" s="164"/>
      <c r="T24" s="186"/>
      <c r="U24" s="183" t="s">
        <v>6</v>
      </c>
      <c r="V24" s="1232">
        <v>0</v>
      </c>
      <c r="W24" s="1229"/>
      <c r="X24" s="1232">
        <v>0</v>
      </c>
      <c r="Y24" s="1229"/>
      <c r="Z24" s="1232">
        <v>0</v>
      </c>
      <c r="AA24" s="1232"/>
      <c r="AB24" s="1253"/>
      <c r="AC24" s="1232">
        <v>409625</v>
      </c>
      <c r="AD24" s="1229"/>
      <c r="AE24" s="1232">
        <v>0</v>
      </c>
      <c r="AF24" s="1232"/>
      <c r="AG24" s="1253"/>
      <c r="AH24" s="1229">
        <f t="shared" si="0"/>
        <v>519015</v>
      </c>
      <c r="AI24" s="1229"/>
      <c r="AJ24" s="1229">
        <v>503068</v>
      </c>
    </row>
    <row r="25" spans="1:36" s="4" customFormat="1" ht="18" customHeight="1">
      <c r="A25" s="187" t="s">
        <v>183</v>
      </c>
      <c r="B25" s="182" t="s">
        <v>6</v>
      </c>
      <c r="C25" s="1232">
        <v>257678</v>
      </c>
      <c r="D25" s="1230"/>
      <c r="E25" s="1229"/>
      <c r="F25" s="1232">
        <v>0</v>
      </c>
      <c r="G25" s="1229"/>
      <c r="H25" s="1232">
        <v>0</v>
      </c>
      <c r="I25" s="1232"/>
      <c r="J25" s="1232">
        <v>0</v>
      </c>
      <c r="K25" s="1229"/>
      <c r="L25" s="1232">
        <v>0</v>
      </c>
      <c r="M25" s="1232"/>
      <c r="N25" s="1232">
        <v>0</v>
      </c>
      <c r="O25" s="1229"/>
      <c r="P25" s="1232">
        <v>0</v>
      </c>
      <c r="Q25" s="1232"/>
      <c r="R25" s="1232">
        <v>0</v>
      </c>
      <c r="S25" s="164"/>
      <c r="T25" s="186"/>
      <c r="U25" s="183" t="s">
        <v>6</v>
      </c>
      <c r="V25" s="1232">
        <v>0</v>
      </c>
      <c r="W25" s="1229"/>
      <c r="X25" s="1232">
        <v>0</v>
      </c>
      <c r="Y25" s="1229"/>
      <c r="Z25" s="1232">
        <v>0</v>
      </c>
      <c r="AA25" s="1232"/>
      <c r="AB25" s="1253"/>
      <c r="AC25" s="1232">
        <v>0</v>
      </c>
      <c r="AD25" s="1229"/>
      <c r="AE25" s="1232">
        <v>0</v>
      </c>
      <c r="AF25" s="1232"/>
      <c r="AG25" s="1253"/>
      <c r="AH25" s="1229">
        <f>ROUND(SUM(C25:AG25),0)</f>
        <v>257678</v>
      </c>
      <c r="AI25" s="1229"/>
      <c r="AJ25" s="1229">
        <v>254548</v>
      </c>
    </row>
    <row r="26" spans="1:36" s="4" customFormat="1" ht="18" customHeight="1">
      <c r="A26" s="37" t="s">
        <v>184</v>
      </c>
      <c r="B26" s="182" t="s">
        <v>6</v>
      </c>
      <c r="C26" s="1232">
        <v>0</v>
      </c>
      <c r="D26" s="1234"/>
      <c r="E26" s="1229"/>
      <c r="F26" s="1232">
        <v>0</v>
      </c>
      <c r="G26" s="1229"/>
      <c r="H26" s="1232">
        <v>0</v>
      </c>
      <c r="I26" s="1232"/>
      <c r="J26" s="1232">
        <v>2250</v>
      </c>
      <c r="K26" s="1229"/>
      <c r="L26" s="1232">
        <v>0</v>
      </c>
      <c r="M26" s="1232"/>
      <c r="N26" s="1232">
        <v>0</v>
      </c>
      <c r="O26" s="1229"/>
      <c r="P26" s="1232">
        <v>0</v>
      </c>
      <c r="Q26" s="1232"/>
      <c r="R26" s="1232">
        <v>0</v>
      </c>
      <c r="S26" s="169"/>
      <c r="T26" s="186"/>
      <c r="U26" s="183" t="s">
        <v>6</v>
      </c>
      <c r="V26" s="1232">
        <v>0</v>
      </c>
      <c r="W26" s="1229"/>
      <c r="X26" s="1232">
        <v>0</v>
      </c>
      <c r="Y26" s="1229"/>
      <c r="Z26" s="1232">
        <v>0</v>
      </c>
      <c r="AA26" s="1232"/>
      <c r="AB26" s="1253"/>
      <c r="AC26" s="1232">
        <v>136446</v>
      </c>
      <c r="AD26" s="1229"/>
      <c r="AE26" s="1232">
        <v>0</v>
      </c>
      <c r="AF26" s="1232"/>
      <c r="AG26" s="1253"/>
      <c r="AH26" s="1229">
        <f t="shared" si="0"/>
        <v>138696</v>
      </c>
      <c r="AI26" s="1229"/>
      <c r="AJ26" s="1229">
        <v>158562</v>
      </c>
    </row>
    <row r="27" spans="1:36" s="4" customFormat="1" ht="18" customHeight="1">
      <c r="A27" s="37" t="s">
        <v>63</v>
      </c>
      <c r="B27" s="182" t="s">
        <v>6</v>
      </c>
      <c r="C27" s="1232">
        <v>0</v>
      </c>
      <c r="D27" s="1230"/>
      <c r="E27" s="1229"/>
      <c r="F27" s="1232">
        <v>0</v>
      </c>
      <c r="G27" s="1229"/>
      <c r="H27" s="1232">
        <v>0</v>
      </c>
      <c r="I27" s="1232"/>
      <c r="J27" s="1232">
        <v>0</v>
      </c>
      <c r="K27" s="1229"/>
      <c r="L27" s="1232">
        <v>0</v>
      </c>
      <c r="M27" s="1232"/>
      <c r="N27" s="1232">
        <v>0</v>
      </c>
      <c r="O27" s="1229"/>
      <c r="P27" s="1232">
        <v>64036</v>
      </c>
      <c r="Q27" s="1232"/>
      <c r="R27" s="2133">
        <v>0</v>
      </c>
      <c r="S27" s="169"/>
      <c r="T27" s="186"/>
      <c r="U27" s="183" t="s">
        <v>6</v>
      </c>
      <c r="V27" s="2133">
        <v>0</v>
      </c>
      <c r="W27" s="1229"/>
      <c r="X27" s="2133">
        <v>0</v>
      </c>
      <c r="Y27" s="1239"/>
      <c r="Z27" s="1232">
        <v>0</v>
      </c>
      <c r="AA27" s="1232"/>
      <c r="AB27" s="1253"/>
      <c r="AC27" s="1232">
        <v>0</v>
      </c>
      <c r="AD27" s="1239"/>
      <c r="AE27" s="2133">
        <v>0</v>
      </c>
      <c r="AF27" s="1240"/>
      <c r="AG27" s="1253"/>
      <c r="AH27" s="1229">
        <f t="shared" si="0"/>
        <v>64036</v>
      </c>
      <c r="AI27" s="1239"/>
      <c r="AJ27" s="1229">
        <v>73146</v>
      </c>
    </row>
    <row r="28" spans="1:36" s="4" customFormat="1" ht="18" customHeight="1">
      <c r="A28" s="7" t="s">
        <v>185</v>
      </c>
      <c r="B28" s="182" t="s">
        <v>6</v>
      </c>
      <c r="C28" s="1235">
        <f>ROUND(SUM(C20:C27),0)</f>
        <v>7100700</v>
      </c>
      <c r="D28" s="1230"/>
      <c r="E28" s="1229"/>
      <c r="F28" s="1235">
        <f>ROUND(SUM(F20:F27),0)</f>
        <v>109390</v>
      </c>
      <c r="G28" s="1229"/>
      <c r="H28" s="1235">
        <f>ROUND(SUM(H20:H27),0)</f>
        <v>875563</v>
      </c>
      <c r="I28" s="1237"/>
      <c r="J28" s="1236">
        <f>ROUND(SUM(J20:J27),0)</f>
        <v>2250</v>
      </c>
      <c r="K28" s="1229"/>
      <c r="L28" s="1235">
        <f>ROUND(SUM(L20:L27),0)</f>
        <v>902965</v>
      </c>
      <c r="M28" s="1237"/>
      <c r="N28" s="1235">
        <f>ROUND(SUM(N20:N27),0)</f>
        <v>584</v>
      </c>
      <c r="O28" s="1229"/>
      <c r="P28" s="1267">
        <f>ROUND(SUM(P20:P27),0)</f>
        <v>113021</v>
      </c>
      <c r="Q28" s="1237"/>
      <c r="R28" s="1241">
        <f>ROUND(SUM(R20:R27),0)</f>
        <v>0</v>
      </c>
      <c r="S28" s="169"/>
      <c r="T28" s="188"/>
      <c r="U28" s="183" t="s">
        <v>6</v>
      </c>
      <c r="V28" s="1236">
        <f>ROUND(SUM(V20:V27),0)</f>
        <v>0</v>
      </c>
      <c r="W28" s="1229"/>
      <c r="X28" s="1236">
        <f>ROUND(SUM(X20:X27),0)</f>
        <v>3241634</v>
      </c>
      <c r="Y28" s="1237"/>
      <c r="Z28" s="1236">
        <f>ROUND(SUM(Z20:Z27),0)</f>
        <v>3241633</v>
      </c>
      <c r="AA28" s="1237"/>
      <c r="AB28" s="1253"/>
      <c r="AC28" s="1236">
        <f>ROUND(SUM(AC20:AC27),0)</f>
        <v>624090</v>
      </c>
      <c r="AD28" s="1239"/>
      <c r="AE28" s="1236">
        <f>ROUND(SUM(AE20:AE27),0)</f>
        <v>0</v>
      </c>
      <c r="AF28" s="1242"/>
      <c r="AG28" s="1253"/>
      <c r="AH28" s="1236">
        <f>ROUND(SUM(AH20:AH27),0)</f>
        <v>16211830</v>
      </c>
      <c r="AI28" s="1239"/>
      <c r="AJ28" s="1236">
        <f>SUM(AJ20:AJ27)</f>
        <v>15725343</v>
      </c>
    </row>
    <row r="29" spans="1:36" s="4" customFormat="1" ht="17.25" customHeight="1">
      <c r="A29" s="37"/>
      <c r="B29" s="182"/>
      <c r="C29" s="1238"/>
      <c r="D29" s="1230"/>
      <c r="E29" s="1229"/>
      <c r="F29" s="1238"/>
      <c r="G29" s="1229"/>
      <c r="H29" s="1238"/>
      <c r="I29" s="1239"/>
      <c r="J29" s="1239"/>
      <c r="K29" s="1229"/>
      <c r="L29" s="1238"/>
      <c r="M29" s="1239"/>
      <c r="N29" s="1238"/>
      <c r="O29" s="1229"/>
      <c r="P29" s="1239"/>
      <c r="Q29" s="1239"/>
      <c r="R29" s="1239"/>
      <c r="S29" s="169"/>
      <c r="T29" s="184"/>
      <c r="U29" s="183"/>
      <c r="V29" s="1238"/>
      <c r="W29" s="1229"/>
      <c r="X29" s="1238"/>
      <c r="Y29" s="1229"/>
      <c r="Z29" s="1238"/>
      <c r="AA29" s="1239"/>
      <c r="AB29" s="1253"/>
      <c r="AC29" s="1254"/>
      <c r="AD29" s="1254"/>
      <c r="AE29" s="1255"/>
      <c r="AF29" s="1255"/>
      <c r="AG29" s="1256"/>
      <c r="AH29" s="1255"/>
      <c r="AI29" s="1255"/>
      <c r="AJ29" s="1255"/>
    </row>
    <row r="30" spans="1:36" s="4" customFormat="1" ht="18" customHeight="1">
      <c r="A30" s="7" t="s">
        <v>22</v>
      </c>
      <c r="B30" s="182"/>
      <c r="C30" s="1229"/>
      <c r="D30" s="1230"/>
      <c r="E30" s="1229"/>
      <c r="F30" s="1229"/>
      <c r="G30" s="1229"/>
      <c r="H30" s="1229"/>
      <c r="I30" s="1229"/>
      <c r="J30" s="1229"/>
      <c r="K30" s="1229"/>
      <c r="L30" s="1229"/>
      <c r="M30" s="1229"/>
      <c r="N30" s="1229"/>
      <c r="O30" s="1229"/>
      <c r="P30" s="1229"/>
      <c r="Q30" s="1229"/>
      <c r="R30" s="1229"/>
      <c r="S30" s="169"/>
      <c r="T30" s="183"/>
      <c r="U30" s="183"/>
      <c r="V30" s="1229"/>
      <c r="W30" s="1229"/>
      <c r="X30" s="1229"/>
      <c r="Y30" s="1229"/>
      <c r="Z30" s="1229"/>
      <c r="AA30" s="1229"/>
      <c r="AB30" s="1253"/>
      <c r="AC30" s="1254"/>
      <c r="AD30" s="1254"/>
      <c r="AE30" s="1255"/>
      <c r="AF30" s="1255"/>
      <c r="AG30" s="1256"/>
      <c r="AH30" s="1255"/>
      <c r="AI30" s="1255"/>
      <c r="AJ30" s="1255"/>
    </row>
    <row r="31" spans="1:36" s="4" customFormat="1" ht="18" customHeight="1">
      <c r="A31" s="187" t="s">
        <v>186</v>
      </c>
      <c r="B31" s="182" t="s">
        <v>6</v>
      </c>
      <c r="C31" s="1232">
        <v>2475773</v>
      </c>
      <c r="D31" s="1230"/>
      <c r="E31" s="1229"/>
      <c r="F31" s="1232">
        <v>0</v>
      </c>
      <c r="G31" s="1229"/>
      <c r="H31" s="1232">
        <v>0</v>
      </c>
      <c r="I31" s="1232"/>
      <c r="J31" s="1232">
        <v>0</v>
      </c>
      <c r="K31" s="1229"/>
      <c r="L31" s="1232">
        <v>689811</v>
      </c>
      <c r="M31" s="1232"/>
      <c r="N31" s="1232">
        <v>0</v>
      </c>
      <c r="O31" s="1229"/>
      <c r="P31" s="1232">
        <v>0</v>
      </c>
      <c r="Q31" s="1229"/>
      <c r="R31" s="1232">
        <v>0</v>
      </c>
      <c r="S31" s="169"/>
      <c r="T31" s="183"/>
      <c r="U31" s="183" t="s">
        <v>6</v>
      </c>
      <c r="V31" s="1232">
        <v>0</v>
      </c>
      <c r="W31" s="1229"/>
      <c r="X31" s="1232">
        <v>0</v>
      </c>
      <c r="Y31" s="1229"/>
      <c r="Z31" s="1232">
        <v>0</v>
      </c>
      <c r="AA31" s="1232"/>
      <c r="AB31" s="1253"/>
      <c r="AC31" s="1232">
        <v>0</v>
      </c>
      <c r="AD31" s="1254"/>
      <c r="AE31" s="1232">
        <v>0</v>
      </c>
      <c r="AF31" s="1232"/>
      <c r="AG31" s="1257"/>
      <c r="AH31" s="1229">
        <f t="shared" ref="AH31:AH36" si="1">ROUND(SUM(C31:AE31),0)</f>
        <v>3165584</v>
      </c>
      <c r="AI31" s="1258"/>
      <c r="AJ31" s="1229">
        <v>4527319</v>
      </c>
    </row>
    <row r="32" spans="1:36" s="4" customFormat="1" ht="18" customHeight="1">
      <c r="A32" s="187" t="s">
        <v>187</v>
      </c>
      <c r="B32" s="182" t="s">
        <v>6</v>
      </c>
      <c r="C32" s="1232">
        <v>538070</v>
      </c>
      <c r="D32" s="1230"/>
      <c r="E32" s="1229"/>
      <c r="F32" s="1232">
        <v>0</v>
      </c>
      <c r="G32" s="1229"/>
      <c r="H32" s="1232">
        <v>0</v>
      </c>
      <c r="I32" s="1232"/>
      <c r="J32" s="1232">
        <v>0</v>
      </c>
      <c r="K32" s="1229"/>
      <c r="L32" s="1232">
        <v>166936</v>
      </c>
      <c r="M32" s="1232"/>
      <c r="N32" s="1232">
        <v>0</v>
      </c>
      <c r="O32" s="1229"/>
      <c r="P32" s="1232">
        <v>0</v>
      </c>
      <c r="Q32" s="1229"/>
      <c r="R32" s="1232">
        <v>0</v>
      </c>
      <c r="S32" s="169"/>
      <c r="T32" s="183"/>
      <c r="U32" s="183" t="s">
        <v>6</v>
      </c>
      <c r="V32" s="1232">
        <v>0</v>
      </c>
      <c r="W32" s="1229"/>
      <c r="X32" s="1232">
        <v>0</v>
      </c>
      <c r="Y32" s="1229"/>
      <c r="Z32" s="1232">
        <v>0</v>
      </c>
      <c r="AA32" s="1232"/>
      <c r="AB32" s="1253"/>
      <c r="AC32" s="1232">
        <v>15329</v>
      </c>
      <c r="AD32" s="1254"/>
      <c r="AE32" s="1232">
        <v>0</v>
      </c>
      <c r="AF32" s="1232"/>
      <c r="AG32" s="1257"/>
      <c r="AH32" s="1229">
        <f t="shared" si="1"/>
        <v>720335</v>
      </c>
      <c r="AI32" s="1258"/>
      <c r="AJ32" s="1229">
        <v>773852</v>
      </c>
    </row>
    <row r="33" spans="1:36" s="4" customFormat="1" ht="18" customHeight="1">
      <c r="A33" s="37" t="s">
        <v>188</v>
      </c>
      <c r="B33" s="182" t="s">
        <v>6</v>
      </c>
      <c r="C33" s="1232">
        <v>1410013</v>
      </c>
      <c r="D33" s="1230"/>
      <c r="E33" s="1229"/>
      <c r="F33" s="1232">
        <v>0</v>
      </c>
      <c r="G33" s="1229"/>
      <c r="H33" s="1232">
        <v>0</v>
      </c>
      <c r="I33" s="1232"/>
      <c r="J33" s="1232">
        <v>0</v>
      </c>
      <c r="K33" s="1229"/>
      <c r="L33" s="1232">
        <v>169632</v>
      </c>
      <c r="M33" s="1232"/>
      <c r="N33" s="1232">
        <v>0</v>
      </c>
      <c r="O33" s="1229"/>
      <c r="P33" s="1232">
        <v>0</v>
      </c>
      <c r="Q33" s="1229"/>
      <c r="R33" s="1232">
        <v>0</v>
      </c>
      <c r="S33" s="164"/>
      <c r="T33" s="183"/>
      <c r="U33" s="183" t="s">
        <v>6</v>
      </c>
      <c r="V33" s="1232">
        <v>0</v>
      </c>
      <c r="W33" s="1229"/>
      <c r="X33" s="1232">
        <v>0</v>
      </c>
      <c r="Y33" s="1229"/>
      <c r="Z33" s="1232">
        <v>0</v>
      </c>
      <c r="AA33" s="1232"/>
      <c r="AB33" s="1253"/>
      <c r="AC33" s="1232">
        <v>0</v>
      </c>
      <c r="AD33" s="1254"/>
      <c r="AE33" s="1232">
        <v>0</v>
      </c>
      <c r="AF33" s="1232"/>
      <c r="AG33" s="1257"/>
      <c r="AH33" s="1229">
        <f t="shared" si="1"/>
        <v>1579645</v>
      </c>
      <c r="AI33" s="1258"/>
      <c r="AJ33" s="1229">
        <v>1580071</v>
      </c>
    </row>
    <row r="34" spans="1:36" s="4" customFormat="1" ht="18" customHeight="1">
      <c r="A34" s="37" t="s">
        <v>189</v>
      </c>
      <c r="B34" s="182" t="s">
        <v>6</v>
      </c>
      <c r="C34" s="1232">
        <v>337607</v>
      </c>
      <c r="D34" s="1230"/>
      <c r="E34" s="1229"/>
      <c r="F34" s="1232">
        <v>0</v>
      </c>
      <c r="G34" s="1229"/>
      <c r="H34" s="1232">
        <v>0</v>
      </c>
      <c r="I34" s="1232"/>
      <c r="J34" s="1232">
        <v>0</v>
      </c>
      <c r="K34" s="1229"/>
      <c r="L34" s="1232">
        <v>52053</v>
      </c>
      <c r="M34" s="1232"/>
      <c r="N34" s="1232">
        <v>0</v>
      </c>
      <c r="O34" s="1229"/>
      <c r="P34" s="1232">
        <v>0</v>
      </c>
      <c r="Q34" s="1229"/>
      <c r="R34" s="1232">
        <v>0</v>
      </c>
      <c r="S34" s="169"/>
      <c r="T34" s="183"/>
      <c r="U34" s="183" t="s">
        <v>6</v>
      </c>
      <c r="V34" s="1232">
        <v>0</v>
      </c>
      <c r="W34" s="1229"/>
      <c r="X34" s="1232">
        <v>0</v>
      </c>
      <c r="Y34" s="1229"/>
      <c r="Z34" s="1232">
        <v>0</v>
      </c>
      <c r="AA34" s="1232"/>
      <c r="AB34" s="1253"/>
      <c r="AC34" s="1232">
        <v>0</v>
      </c>
      <c r="AD34" s="1254"/>
      <c r="AE34" s="1232">
        <v>0</v>
      </c>
      <c r="AF34" s="1232"/>
      <c r="AG34" s="1257"/>
      <c r="AH34" s="1229">
        <f t="shared" si="1"/>
        <v>389660</v>
      </c>
      <c r="AI34" s="1258"/>
      <c r="AJ34" s="1229">
        <v>-121350</v>
      </c>
    </row>
    <row r="35" spans="1:36" s="4" customFormat="1" ht="18" customHeight="1">
      <c r="A35" s="189" t="s">
        <v>190</v>
      </c>
      <c r="B35" s="190" t="s">
        <v>6</v>
      </c>
      <c r="C35" s="1232">
        <v>0</v>
      </c>
      <c r="D35" s="1230"/>
      <c r="E35" s="1229"/>
      <c r="F35" s="1232">
        <v>366578</v>
      </c>
      <c r="G35" s="1229"/>
      <c r="H35" s="1232">
        <v>0</v>
      </c>
      <c r="I35" s="1232"/>
      <c r="J35" s="1232">
        <v>0</v>
      </c>
      <c r="K35" s="1229"/>
      <c r="L35" s="1232">
        <v>132934</v>
      </c>
      <c r="M35" s="1232"/>
      <c r="N35" s="1232">
        <v>0</v>
      </c>
      <c r="O35" s="1229"/>
      <c r="P35" s="1232">
        <v>0</v>
      </c>
      <c r="Q35" s="1229"/>
      <c r="R35" s="1232">
        <v>0</v>
      </c>
      <c r="S35" s="169"/>
      <c r="T35" s="183"/>
      <c r="U35" s="183" t="s">
        <v>6</v>
      </c>
      <c r="V35" s="1232">
        <v>0</v>
      </c>
      <c r="W35" s="1229"/>
      <c r="X35" s="1232">
        <v>0</v>
      </c>
      <c r="Y35" s="1229"/>
      <c r="Z35" s="1232">
        <v>0</v>
      </c>
      <c r="AA35" s="1232"/>
      <c r="AB35" s="1253"/>
      <c r="AC35" s="1232">
        <v>624173</v>
      </c>
      <c r="AD35" s="1254"/>
      <c r="AE35" s="1232">
        <v>0</v>
      </c>
      <c r="AF35" s="1232"/>
      <c r="AG35" s="1257"/>
      <c r="AH35" s="1229">
        <f t="shared" si="1"/>
        <v>1123685</v>
      </c>
      <c r="AI35" s="1258"/>
      <c r="AJ35" s="1229">
        <v>1123851</v>
      </c>
    </row>
    <row r="36" spans="1:36" s="4" customFormat="1" ht="18" customHeight="1">
      <c r="A36" s="37" t="s">
        <v>191</v>
      </c>
      <c r="B36" s="182" t="s">
        <v>6</v>
      </c>
      <c r="C36" s="1232">
        <v>0</v>
      </c>
      <c r="D36" s="1230"/>
      <c r="E36" s="1229"/>
      <c r="F36" s="1232">
        <v>0</v>
      </c>
      <c r="G36" s="1229"/>
      <c r="H36" s="2133">
        <v>0</v>
      </c>
      <c r="I36" s="1240"/>
      <c r="J36" s="1240">
        <v>0</v>
      </c>
      <c r="K36" s="1229"/>
      <c r="L36" s="2133">
        <v>0</v>
      </c>
      <c r="M36" s="1240"/>
      <c r="N36" s="2133">
        <v>0</v>
      </c>
      <c r="O36" s="1229"/>
      <c r="P36" s="2133">
        <v>0</v>
      </c>
      <c r="Q36" s="1240"/>
      <c r="R36" s="2133">
        <v>0</v>
      </c>
      <c r="S36" s="169"/>
      <c r="T36" s="191"/>
      <c r="U36" s="183" t="s">
        <v>6</v>
      </c>
      <c r="V36" s="2133">
        <v>0</v>
      </c>
      <c r="W36" s="1229"/>
      <c r="X36" s="2133">
        <v>0</v>
      </c>
      <c r="Y36" s="1239"/>
      <c r="Z36" s="2133">
        <v>0</v>
      </c>
      <c r="AA36" s="1240"/>
      <c r="AB36" s="1253"/>
      <c r="AC36" s="1232">
        <v>0</v>
      </c>
      <c r="AD36" s="1259"/>
      <c r="AE36" s="2133">
        <v>0</v>
      </c>
      <c r="AF36" s="1240"/>
      <c r="AG36" s="1257"/>
      <c r="AH36" s="1229">
        <f t="shared" si="1"/>
        <v>0</v>
      </c>
      <c r="AI36" s="1260"/>
      <c r="AJ36" s="1232">
        <v>0</v>
      </c>
    </row>
    <row r="37" spans="1:36" s="4" customFormat="1" ht="18" customHeight="1">
      <c r="A37" s="7" t="s">
        <v>72</v>
      </c>
      <c r="B37" s="182" t="s">
        <v>6</v>
      </c>
      <c r="C37" s="1235">
        <f>ROUND(SUM(C31:C36),0)</f>
        <v>4761463</v>
      </c>
      <c r="D37" s="1230"/>
      <c r="E37" s="1229"/>
      <c r="F37" s="1235">
        <f>ROUND(SUM(F31:F36),0)</f>
        <v>366578</v>
      </c>
      <c r="G37" s="1229"/>
      <c r="H37" s="1235">
        <f>ROUND(SUM(H31:H36),0)</f>
        <v>0</v>
      </c>
      <c r="I37" s="1237"/>
      <c r="J37" s="1236">
        <f>ROUND(SUM(J31:J36),0)</f>
        <v>0</v>
      </c>
      <c r="K37" s="1229"/>
      <c r="L37" s="1235">
        <f>ROUND(SUM(L31:L36),0)</f>
        <v>1211366</v>
      </c>
      <c r="M37" s="1235"/>
      <c r="N37" s="1235">
        <f>ROUND(SUM(N31:N36),0)</f>
        <v>0</v>
      </c>
      <c r="O37" s="1229"/>
      <c r="P37" s="1235">
        <f>ROUND(SUM(P31:P36),0)</f>
        <v>0</v>
      </c>
      <c r="Q37" s="1237"/>
      <c r="R37" s="1235">
        <f>ROUND(SUM(R31:R36),0)</f>
        <v>0</v>
      </c>
      <c r="S37" s="164"/>
      <c r="T37" s="188"/>
      <c r="U37" s="183" t="s">
        <v>6</v>
      </c>
      <c r="V37" s="1236">
        <f>ROUND(SUM(V30:V36),0)</f>
        <v>0</v>
      </c>
      <c r="W37" s="1229"/>
      <c r="X37" s="1236">
        <f>ROUND(SUM(X30:X36),0)</f>
        <v>0</v>
      </c>
      <c r="Y37" s="1229"/>
      <c r="Z37" s="1236">
        <f>ROUND(SUM(Z30:Z36),0)</f>
        <v>0</v>
      </c>
      <c r="AA37" s="1261"/>
      <c r="AB37" s="1253"/>
      <c r="AC37" s="1236">
        <f>ROUND(SUM(AC30:AC36),0)</f>
        <v>639502</v>
      </c>
      <c r="AD37" s="1239"/>
      <c r="AE37" s="1236">
        <f>ROUND(SUM(AE30:AE36),0)</f>
        <v>0</v>
      </c>
      <c r="AF37" s="1242"/>
      <c r="AG37" s="1253"/>
      <c r="AH37" s="1236">
        <f>ROUND(SUM(AH30:AH36),0)</f>
        <v>6978909</v>
      </c>
      <c r="AI37" s="1239"/>
      <c r="AJ37" s="1236">
        <f>SUM(AJ30:AJ36)</f>
        <v>7883743</v>
      </c>
    </row>
    <row r="38" spans="1:36" s="4" customFormat="1" ht="17.25" customHeight="1">
      <c r="A38" s="37"/>
      <c r="B38" s="182"/>
      <c r="C38" s="1238"/>
      <c r="D38" s="1230"/>
      <c r="E38" s="1229"/>
      <c r="F38" s="1238"/>
      <c r="G38" s="1229"/>
      <c r="H38" s="1238"/>
      <c r="I38" s="1239"/>
      <c r="J38" s="1239"/>
      <c r="K38" s="1229"/>
      <c r="L38" s="1238"/>
      <c r="M38" s="1239"/>
      <c r="N38" s="1238"/>
      <c r="O38" s="1229"/>
      <c r="P38" s="1238"/>
      <c r="Q38" s="1239"/>
      <c r="R38" s="1238"/>
      <c r="S38" s="164"/>
      <c r="T38" s="184"/>
      <c r="U38" s="183"/>
      <c r="V38" s="1238"/>
      <c r="W38" s="1229"/>
      <c r="X38" s="1238"/>
      <c r="Y38" s="1229"/>
      <c r="Z38" s="1238"/>
      <c r="AA38" s="1239"/>
      <c r="AB38" s="1253"/>
      <c r="AC38" s="1254"/>
      <c r="AD38" s="1254"/>
      <c r="AE38" s="1255"/>
      <c r="AF38" s="1255"/>
      <c r="AG38" s="1256"/>
      <c r="AH38" s="1255"/>
      <c r="AI38" s="1255"/>
      <c r="AJ38" s="1255"/>
    </row>
    <row r="39" spans="1:36" s="4" customFormat="1" ht="18" customHeight="1">
      <c r="A39" s="7" t="s">
        <v>30</v>
      </c>
      <c r="B39" s="182"/>
      <c r="C39" s="1229"/>
      <c r="D39" s="1230"/>
      <c r="E39" s="1229"/>
      <c r="F39" s="1229"/>
      <c r="G39" s="1229"/>
      <c r="H39" s="1229"/>
      <c r="I39" s="1229"/>
      <c r="J39" s="1229"/>
      <c r="K39" s="1229"/>
      <c r="L39" s="1229"/>
      <c r="M39" s="1229"/>
      <c r="N39" s="1229"/>
      <c r="O39" s="1229"/>
      <c r="P39" s="1229"/>
      <c r="Q39" s="1229"/>
      <c r="R39" s="1229"/>
      <c r="S39" s="164"/>
      <c r="T39" s="183"/>
      <c r="U39" s="183"/>
      <c r="V39" s="1229"/>
      <c r="W39" s="1229"/>
      <c r="X39" s="1229"/>
      <c r="Y39" s="1229"/>
      <c r="Z39" s="1229"/>
      <c r="AA39" s="1229"/>
      <c r="AB39" s="1253"/>
      <c r="AC39" s="1254"/>
      <c r="AD39" s="1254"/>
      <c r="AE39" s="1255"/>
      <c r="AF39" s="1255"/>
      <c r="AG39" s="1256"/>
      <c r="AH39" s="1255"/>
      <c r="AI39" s="1255"/>
      <c r="AJ39" s="1255"/>
    </row>
    <row r="40" spans="1:36" s="4" customFormat="1" ht="18" customHeight="1">
      <c r="A40" s="187" t="s">
        <v>192</v>
      </c>
      <c r="B40" s="182" t="s">
        <v>6</v>
      </c>
      <c r="C40" s="1232">
        <v>63</v>
      </c>
      <c r="D40" s="1230"/>
      <c r="E40" s="1229"/>
      <c r="F40" s="1232">
        <v>0</v>
      </c>
      <c r="G40" s="1229"/>
      <c r="H40" s="1232">
        <v>0</v>
      </c>
      <c r="I40" s="1232"/>
      <c r="J40" s="1232">
        <v>0</v>
      </c>
      <c r="K40" s="1229"/>
      <c r="L40" s="1232">
        <v>0</v>
      </c>
      <c r="M40" s="1232"/>
      <c r="N40" s="1232">
        <v>0</v>
      </c>
      <c r="O40" s="1229"/>
      <c r="P40" s="1232">
        <v>0</v>
      </c>
      <c r="Q40" s="1232"/>
      <c r="R40" s="1232">
        <v>0</v>
      </c>
      <c r="S40" s="164"/>
      <c r="T40" s="186"/>
      <c r="U40" s="183" t="s">
        <v>6</v>
      </c>
      <c r="V40" s="1232">
        <v>0</v>
      </c>
      <c r="W40" s="1229"/>
      <c r="X40" s="1232">
        <v>0</v>
      </c>
      <c r="Y40" s="1229"/>
      <c r="Z40" s="1232">
        <v>0</v>
      </c>
      <c r="AA40" s="1232"/>
      <c r="AB40" s="1253"/>
      <c r="AC40" s="1232">
        <v>0</v>
      </c>
      <c r="AD40" s="1258"/>
      <c r="AE40" s="1232">
        <v>0</v>
      </c>
      <c r="AF40" s="1232"/>
      <c r="AG40" s="1257"/>
      <c r="AH40" s="1229">
        <f>ROUND(SUM(C40:AG40),0)</f>
        <v>63</v>
      </c>
      <c r="AI40" s="1258"/>
      <c r="AJ40" s="1232">
        <v>10</v>
      </c>
    </row>
    <row r="41" spans="1:36" s="4" customFormat="1" ht="18" customHeight="1">
      <c r="A41" s="37" t="s">
        <v>193</v>
      </c>
      <c r="B41" s="182" t="s">
        <v>6</v>
      </c>
      <c r="C41" s="1232">
        <v>1090889</v>
      </c>
      <c r="D41" s="1230"/>
      <c r="E41" s="1229"/>
      <c r="F41" s="1232">
        <v>0</v>
      </c>
      <c r="G41" s="1229"/>
      <c r="H41" s="1232">
        <v>0</v>
      </c>
      <c r="I41" s="1232"/>
      <c r="J41" s="1232">
        <v>0</v>
      </c>
      <c r="K41" s="1229"/>
      <c r="L41" s="1232">
        <v>0</v>
      </c>
      <c r="M41" s="1232"/>
      <c r="N41" s="1232">
        <v>0</v>
      </c>
      <c r="O41" s="1229"/>
      <c r="P41" s="1232">
        <v>0</v>
      </c>
      <c r="Q41" s="1232"/>
      <c r="R41" s="1232">
        <v>0</v>
      </c>
      <c r="S41" s="164"/>
      <c r="T41" s="186"/>
      <c r="U41" s="183" t="s">
        <v>6</v>
      </c>
      <c r="V41" s="1232">
        <v>0</v>
      </c>
      <c r="W41" s="1229"/>
      <c r="X41" s="1232">
        <v>0</v>
      </c>
      <c r="Y41" s="1229"/>
      <c r="Z41" s="1232">
        <v>0</v>
      </c>
      <c r="AA41" s="1232"/>
      <c r="AB41" s="1253"/>
      <c r="AC41" s="1232">
        <v>0</v>
      </c>
      <c r="AD41" s="1258"/>
      <c r="AE41" s="1232">
        <v>0</v>
      </c>
      <c r="AF41" s="1232"/>
      <c r="AG41" s="1257"/>
      <c r="AH41" s="1229">
        <f t="shared" ref="AH41:AH44" si="2">ROUND(SUM(C41:AG41),0)</f>
        <v>1090889</v>
      </c>
      <c r="AI41" s="1258"/>
      <c r="AJ41" s="1229">
        <v>1520792</v>
      </c>
    </row>
    <row r="42" spans="1:36" s="4" customFormat="1" ht="18" customHeight="1">
      <c r="A42" s="37" t="s">
        <v>194</v>
      </c>
      <c r="B42" s="182" t="s">
        <v>6</v>
      </c>
      <c r="C42" s="1232">
        <v>15755</v>
      </c>
      <c r="D42" s="1230"/>
      <c r="E42" s="1229"/>
      <c r="F42" s="1232">
        <v>0</v>
      </c>
      <c r="G42" s="1229"/>
      <c r="H42" s="1232">
        <v>0</v>
      </c>
      <c r="I42" s="1232"/>
      <c r="J42" s="1232">
        <v>0</v>
      </c>
      <c r="K42" s="1229"/>
      <c r="L42" s="1232">
        <v>0</v>
      </c>
      <c r="M42" s="1232"/>
      <c r="N42" s="1232">
        <v>0</v>
      </c>
      <c r="O42" s="1229"/>
      <c r="P42" s="1232">
        <v>0</v>
      </c>
      <c r="Q42" s="1232"/>
      <c r="R42" s="1232">
        <v>0</v>
      </c>
      <c r="S42" s="164"/>
      <c r="T42" s="186"/>
      <c r="U42" s="183" t="s">
        <v>6</v>
      </c>
      <c r="V42" s="1232">
        <v>0</v>
      </c>
      <c r="W42" s="1229"/>
      <c r="X42" s="1232">
        <v>0</v>
      </c>
      <c r="Y42" s="1229"/>
      <c r="Z42" s="1232">
        <v>0</v>
      </c>
      <c r="AA42" s="1232"/>
      <c r="AB42" s="1253"/>
      <c r="AC42" s="1232">
        <v>0</v>
      </c>
      <c r="AD42" s="1258"/>
      <c r="AE42" s="1232">
        <v>0</v>
      </c>
      <c r="AF42" s="1232"/>
      <c r="AG42" s="1257"/>
      <c r="AH42" s="1229">
        <f t="shared" si="2"/>
        <v>15755</v>
      </c>
      <c r="AI42" s="1258"/>
      <c r="AJ42" s="1229">
        <v>17182</v>
      </c>
    </row>
    <row r="43" spans="1:36" s="4" customFormat="1" ht="18" customHeight="1">
      <c r="A43" s="37" t="s">
        <v>195</v>
      </c>
      <c r="B43" s="182" t="s">
        <v>6</v>
      </c>
      <c r="C43" s="1232">
        <v>0</v>
      </c>
      <c r="D43" s="1234"/>
      <c r="E43" s="1229"/>
      <c r="F43" s="1232">
        <v>0</v>
      </c>
      <c r="G43" s="1229"/>
      <c r="H43" s="1232">
        <v>0</v>
      </c>
      <c r="I43" s="1232"/>
      <c r="J43" s="1232">
        <v>0</v>
      </c>
      <c r="K43" s="1229"/>
      <c r="L43" s="1232">
        <v>0</v>
      </c>
      <c r="M43" s="1232"/>
      <c r="N43" s="1232">
        <v>0</v>
      </c>
      <c r="O43" s="1229"/>
      <c r="P43" s="1232">
        <v>0</v>
      </c>
      <c r="Q43" s="1232"/>
      <c r="R43" s="1232">
        <v>0</v>
      </c>
      <c r="S43" s="169"/>
      <c r="T43" s="186"/>
      <c r="U43" s="183" t="s">
        <v>6</v>
      </c>
      <c r="V43" s="1232">
        <v>1007269</v>
      </c>
      <c r="W43" s="1229"/>
      <c r="X43" s="1232">
        <v>0</v>
      </c>
      <c r="Y43" s="1229"/>
      <c r="Z43" s="1232">
        <v>0</v>
      </c>
      <c r="AA43" s="1232"/>
      <c r="AB43" s="1253"/>
      <c r="AC43" s="1232">
        <v>0</v>
      </c>
      <c r="AD43" s="1229"/>
      <c r="AE43" s="1232">
        <v>119100</v>
      </c>
      <c r="AF43" s="1232"/>
      <c r="AG43" s="1253"/>
      <c r="AH43" s="1229">
        <f t="shared" si="2"/>
        <v>1126369</v>
      </c>
      <c r="AI43" s="1229"/>
      <c r="AJ43" s="1229">
        <v>1163060</v>
      </c>
    </row>
    <row r="44" spans="1:36" s="4" customFormat="1" ht="18" customHeight="1">
      <c r="A44" s="37" t="s">
        <v>2293</v>
      </c>
      <c r="B44" s="182" t="s">
        <v>6</v>
      </c>
      <c r="C44" s="1232">
        <v>2914</v>
      </c>
      <c r="D44" s="1230"/>
      <c r="E44" s="1229"/>
      <c r="F44" s="1232">
        <v>0</v>
      </c>
      <c r="G44" s="1229"/>
      <c r="H44" s="1232">
        <v>0</v>
      </c>
      <c r="I44" s="1232"/>
      <c r="J44" s="1232">
        <v>0</v>
      </c>
      <c r="K44" s="1229"/>
      <c r="L44" s="1232">
        <v>0</v>
      </c>
      <c r="M44" s="1232"/>
      <c r="N44" s="1232">
        <v>0</v>
      </c>
      <c r="O44" s="1229"/>
      <c r="P44" s="1232">
        <v>0</v>
      </c>
      <c r="Q44" s="1240"/>
      <c r="R44" s="1232">
        <v>0</v>
      </c>
      <c r="S44" s="164"/>
      <c r="T44" s="191"/>
      <c r="U44" s="183" t="s">
        <v>6</v>
      </c>
      <c r="V44" s="1232">
        <v>0</v>
      </c>
      <c r="W44" s="1229"/>
      <c r="X44" s="1232">
        <v>0</v>
      </c>
      <c r="Y44" s="1229"/>
      <c r="Z44" s="1232">
        <v>0</v>
      </c>
      <c r="AA44" s="1232"/>
      <c r="AB44" s="1253"/>
      <c r="AC44" s="1232">
        <v>0</v>
      </c>
      <c r="AD44" s="1260"/>
      <c r="AE44" s="1232">
        <v>0</v>
      </c>
      <c r="AF44" s="1232"/>
      <c r="AG44" s="1257"/>
      <c r="AH44" s="1229">
        <f t="shared" si="2"/>
        <v>2914</v>
      </c>
      <c r="AI44" s="1263"/>
      <c r="AJ44" s="1262">
        <v>1425</v>
      </c>
    </row>
    <row r="45" spans="1:36" s="4" customFormat="1" ht="18" customHeight="1">
      <c r="A45" s="37" t="s">
        <v>78</v>
      </c>
      <c r="B45" s="182" t="s">
        <v>6</v>
      </c>
      <c r="C45" s="1232">
        <v>0</v>
      </c>
      <c r="D45" s="1230"/>
      <c r="E45" s="1229"/>
      <c r="F45" s="1232">
        <v>0</v>
      </c>
      <c r="G45" s="1229"/>
      <c r="H45" s="1232">
        <v>0</v>
      </c>
      <c r="I45" s="1232"/>
      <c r="J45" s="1232">
        <v>0</v>
      </c>
      <c r="K45" s="1229"/>
      <c r="L45" s="1232">
        <v>0</v>
      </c>
      <c r="M45" s="1232"/>
      <c r="N45" s="1232">
        <v>0</v>
      </c>
      <c r="O45" s="1229"/>
      <c r="P45" s="1232">
        <v>1380246</v>
      </c>
      <c r="Q45" s="1240"/>
      <c r="R45" s="1232">
        <v>0</v>
      </c>
      <c r="S45" s="164"/>
      <c r="T45" s="191"/>
      <c r="U45" s="183" t="s">
        <v>6</v>
      </c>
      <c r="V45" s="1232">
        <v>0</v>
      </c>
      <c r="W45" s="1229"/>
      <c r="X45" s="1232">
        <v>0</v>
      </c>
      <c r="Y45" s="1229"/>
      <c r="Z45" s="1232">
        <v>0</v>
      </c>
      <c r="AA45" s="1232"/>
      <c r="AB45" s="1253"/>
      <c r="AC45" s="1232">
        <v>0</v>
      </c>
      <c r="AD45" s="1258"/>
      <c r="AE45" s="2133">
        <v>0</v>
      </c>
      <c r="AF45" s="1240"/>
      <c r="AG45" s="1257"/>
      <c r="AH45" s="1229">
        <f>ROUND(SUM(C45:AG45),0)</f>
        <v>1380246</v>
      </c>
      <c r="AI45" s="1258"/>
      <c r="AJ45" s="2134">
        <v>1306235</v>
      </c>
    </row>
    <row r="46" spans="1:36" s="4" customFormat="1" ht="18" customHeight="1">
      <c r="A46" s="7" t="s">
        <v>79</v>
      </c>
      <c r="B46" s="182" t="s">
        <v>6</v>
      </c>
      <c r="C46" s="1241">
        <f>ROUND(SUM(C40:C45),0)</f>
        <v>1109621</v>
      </c>
      <c r="D46" s="1230"/>
      <c r="E46" s="1229"/>
      <c r="F46" s="1241">
        <f>ROUND(SUM(F40:F45),0)</f>
        <v>0</v>
      </c>
      <c r="G46" s="1229"/>
      <c r="H46" s="1241">
        <f>ROUND(SUM(H40:H45),0)</f>
        <v>0</v>
      </c>
      <c r="I46" s="1237"/>
      <c r="J46" s="1241">
        <f>ROUND(SUM(J40:J45),0)</f>
        <v>0</v>
      </c>
      <c r="K46" s="1229"/>
      <c r="L46" s="1241">
        <f>ROUND(SUM(L40:L45),0)</f>
        <v>0</v>
      </c>
      <c r="M46" s="1237"/>
      <c r="N46" s="1241">
        <f>ROUND(SUM(N40:N45),0)</f>
        <v>0</v>
      </c>
      <c r="O46" s="1229"/>
      <c r="P46" s="1241">
        <f>ROUND(SUM(P40:P45),0)</f>
        <v>1380246</v>
      </c>
      <c r="Q46" s="1242"/>
      <c r="R46" s="1241">
        <f>ROUND(SUM(R40:R45),0)</f>
        <v>0</v>
      </c>
      <c r="S46" s="164"/>
      <c r="T46" s="192"/>
      <c r="U46" s="183" t="s">
        <v>6</v>
      </c>
      <c r="V46" s="1241">
        <f>ROUND(SUM(V40:V45),0)</f>
        <v>1007269</v>
      </c>
      <c r="W46" s="1229"/>
      <c r="X46" s="1241">
        <f>ROUND(SUM(X40:X45),0)</f>
        <v>0</v>
      </c>
      <c r="Y46" s="1229"/>
      <c r="Z46" s="1241">
        <f>ROUND(SUM(Z40:Z45),0)</f>
        <v>0</v>
      </c>
      <c r="AA46" s="1242"/>
      <c r="AB46" s="1253"/>
      <c r="AC46" s="1241">
        <f>ROUND(SUM(AC40:AC45),0)</f>
        <v>0</v>
      </c>
      <c r="AD46" s="1239"/>
      <c r="AE46" s="1241">
        <f>ROUND(SUM(AE40:AE45),0)</f>
        <v>119100</v>
      </c>
      <c r="AF46" s="1242"/>
      <c r="AG46" s="1253"/>
      <c r="AH46" s="1241">
        <f>ROUND(SUM(AH40:AH45),0)</f>
        <v>3616236</v>
      </c>
      <c r="AI46" s="1239"/>
      <c r="AJ46" s="2135">
        <f>SUM(AJ40:AJ45)</f>
        <v>4008704</v>
      </c>
    </row>
    <row r="47" spans="1:36" s="4" customFormat="1" ht="20.25" customHeight="1">
      <c r="A47" s="7"/>
      <c r="B47" s="193"/>
      <c r="C47" s="1228"/>
      <c r="D47" s="1225"/>
      <c r="E47" s="1228"/>
      <c r="F47" s="1243"/>
      <c r="G47" s="1226"/>
      <c r="H47" s="1228"/>
      <c r="I47" s="1228"/>
      <c r="J47" s="1228"/>
      <c r="K47" s="1228"/>
      <c r="L47" s="1243"/>
      <c r="M47" s="1243"/>
      <c r="N47" s="1243"/>
      <c r="O47" s="1228"/>
      <c r="P47" s="1243"/>
      <c r="Q47" s="1243"/>
      <c r="R47" s="1243"/>
      <c r="S47" s="164"/>
      <c r="T47" s="191"/>
      <c r="U47" s="184"/>
      <c r="V47" s="1228"/>
      <c r="W47" s="1228"/>
      <c r="X47" s="1228"/>
      <c r="Y47" s="1228"/>
      <c r="Z47" s="1228"/>
      <c r="AA47" s="1228"/>
      <c r="AB47" s="1249"/>
      <c r="AC47" s="1264"/>
      <c r="AD47" s="1264"/>
      <c r="AE47" s="1265"/>
      <c r="AF47" s="1265"/>
      <c r="AG47" s="1252"/>
      <c r="AH47" s="1251"/>
      <c r="AI47" s="1251"/>
      <c r="AJ47" s="1251"/>
    </row>
    <row r="48" spans="1:36" s="24" customFormat="1" ht="18" customHeight="1" thickBot="1">
      <c r="A48" s="194" t="s">
        <v>196</v>
      </c>
      <c r="B48" s="195" t="s">
        <v>6</v>
      </c>
      <c r="C48" s="1244">
        <f>ROUND(SUM(C17)+SUM(C28)+SUM(C37)+SUM(C46),0)</f>
        <v>45507191</v>
      </c>
      <c r="D48" s="1245"/>
      <c r="E48" s="1246"/>
      <c r="F48" s="1244">
        <f>ROUND(SUM(F17)+SUM(F28)+SUM(F37)+SUM(F46),0)</f>
        <v>475968</v>
      </c>
      <c r="G48" s="1219"/>
      <c r="H48" s="1244">
        <f>ROUND(SUM(H17)+SUM(H28)+SUM(H37)+SUM(H46),0)</f>
        <v>875563</v>
      </c>
      <c r="I48" s="1223"/>
      <c r="J48" s="1244">
        <f>ROUND(SUM(J17)+SUM(J28)+SUM(J37)+SUM(J46),0)</f>
        <v>2250</v>
      </c>
      <c r="K48" s="1246"/>
      <c r="L48" s="1244">
        <f>ROUND(SUM(L17)+SUM(L28)+SUM(L37)+SUM(L46),0)</f>
        <v>2114331</v>
      </c>
      <c r="M48" s="1223"/>
      <c r="N48" s="1244">
        <f>ROUND(SUM(N17)+SUM(N28)+SUM(N37)+SUM(N46),0)</f>
        <v>584</v>
      </c>
      <c r="O48" s="1246"/>
      <c r="P48" s="1244">
        <f>ROUND(SUM(P17)+SUM(P28)+SUM(P37)+SUM(P46),0)</f>
        <v>1493267</v>
      </c>
      <c r="Q48" s="1246"/>
      <c r="R48" s="1244">
        <f>ROUND(SUM(R17)+SUM(R28)+SUM(R37)+SUM(R46),0)</f>
        <v>3139051</v>
      </c>
      <c r="S48" s="196"/>
      <c r="T48" s="21" t="s">
        <v>178</v>
      </c>
      <c r="U48" s="21" t="s">
        <v>6</v>
      </c>
      <c r="V48" s="1244">
        <f>ROUND(SUM(V17)+SUM(V28)+SUM(V37)+SUM(V46),0)</f>
        <v>1007269</v>
      </c>
      <c r="W48" s="1246"/>
      <c r="X48" s="1244">
        <f>ROUND(SUM(X17)+SUM(X28)+SUM(X37)+SUM(X46),0)</f>
        <v>15133120</v>
      </c>
      <c r="Y48" s="1246"/>
      <c r="Z48" s="1244">
        <f>ROUND(SUM(Z17)+SUM(Z28)+SUM(Z37)+SUM(Z46),0)</f>
        <v>3241633</v>
      </c>
      <c r="AA48" s="1223"/>
      <c r="AB48" s="1266"/>
      <c r="AC48" s="1244">
        <f>ROUND(SUM(AC17)+SUM(AC28)+SUM(AC37)+SUM(AC46),0)</f>
        <v>1263592</v>
      </c>
      <c r="AD48" s="1223"/>
      <c r="AE48" s="1244">
        <f>ROUND(SUM(AE17)+SUM(AE28)+SUM(AE37)+SUM(AE46),0)</f>
        <v>119100</v>
      </c>
      <c r="AF48" s="1223"/>
      <c r="AG48" s="1247"/>
      <c r="AH48" s="1244">
        <f>ROUND(SUM(C48:AE48),0)</f>
        <v>74372919</v>
      </c>
      <c r="AI48" s="1223"/>
      <c r="AJ48" s="1244">
        <f>SUM(AJ17)+SUM(AJ28)+SUM(AJ37)+SUM(AJ46)</f>
        <v>74673073</v>
      </c>
    </row>
    <row r="49" spans="1:36" s="4" customFormat="1" ht="7.5" customHeight="1" thickTop="1">
      <c r="A49" s="72"/>
      <c r="B49" s="77"/>
      <c r="C49" s="95"/>
      <c r="D49" s="197"/>
      <c r="E49" s="91"/>
      <c r="F49" s="197"/>
      <c r="G49" s="197"/>
      <c r="H49" s="95"/>
      <c r="I49" s="197"/>
      <c r="J49" s="197"/>
      <c r="K49" s="91"/>
      <c r="L49" s="95"/>
      <c r="M49" s="197"/>
      <c r="N49" s="197"/>
      <c r="O49" s="91"/>
      <c r="P49" s="197"/>
      <c r="Q49" s="197"/>
      <c r="R49" s="197"/>
      <c r="S49" s="197"/>
      <c r="T49" s="197"/>
      <c r="U49" s="91"/>
      <c r="V49" s="95"/>
      <c r="W49" s="91"/>
      <c r="Y49" s="91"/>
      <c r="Z49" s="95"/>
      <c r="AA49" s="197"/>
      <c r="AB49" s="91"/>
      <c r="AC49" s="71"/>
      <c r="AD49" s="71"/>
      <c r="AE49" s="71"/>
      <c r="AF49" s="71"/>
      <c r="AG49" s="67"/>
      <c r="AH49" s="67"/>
      <c r="AI49" s="86"/>
      <c r="AJ49" s="67"/>
    </row>
    <row r="50" spans="1:36" s="4" customFormat="1" ht="6.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2"/>
      <c r="AC50" s="67"/>
      <c r="AD50" s="67"/>
      <c r="AE50" s="67"/>
      <c r="AF50" s="67"/>
      <c r="AG50" s="67"/>
      <c r="AH50" s="67"/>
      <c r="AI50" s="67"/>
      <c r="AJ50" s="67"/>
    </row>
    <row r="51" spans="1:36" s="4" customFormat="1" ht="15.75" customHeight="1">
      <c r="A51" s="198"/>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2"/>
      <c r="AC51" s="67"/>
      <c r="AD51" s="67"/>
      <c r="AE51" s="67"/>
      <c r="AF51" s="67"/>
      <c r="AG51" s="67"/>
      <c r="AH51" s="67"/>
      <c r="AI51" s="67"/>
      <c r="AJ51" s="67"/>
    </row>
    <row r="52" spans="1:36" s="4" customFormat="1" ht="15.75" customHeight="1">
      <c r="A52" s="72"/>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2"/>
      <c r="AC52" s="67"/>
      <c r="AD52" s="67"/>
      <c r="AE52" s="67"/>
      <c r="AF52" s="67"/>
      <c r="AG52" s="67"/>
      <c r="AH52" s="67"/>
      <c r="AI52" s="67"/>
      <c r="AJ52" s="67"/>
    </row>
    <row r="53" spans="1:36" s="4" customFormat="1" ht="18.75" customHeight="1">
      <c r="A53" s="72"/>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2"/>
      <c r="AC53" s="67"/>
      <c r="AD53" s="67"/>
      <c r="AE53" s="67"/>
      <c r="AF53" s="67"/>
      <c r="AG53" s="67"/>
      <c r="AH53" s="67"/>
      <c r="AI53" s="67"/>
      <c r="AJ53" s="67"/>
    </row>
    <row r="54" spans="1:36" s="4" customFormat="1" ht="18.75" customHeight="1">
      <c r="A54" s="72"/>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2"/>
      <c r="AC54" s="67"/>
      <c r="AD54" s="67"/>
      <c r="AE54" s="67"/>
      <c r="AF54" s="67"/>
      <c r="AG54" s="67"/>
      <c r="AH54" s="67"/>
      <c r="AI54" s="67"/>
      <c r="AJ54" s="67"/>
    </row>
    <row r="55" spans="1:36" s="4" customFormat="1" ht="18.75" customHeight="1">
      <c r="A55" s="72"/>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2"/>
      <c r="AC55" s="67"/>
      <c r="AD55" s="67"/>
      <c r="AE55" s="67"/>
      <c r="AF55" s="67"/>
      <c r="AG55" s="67"/>
      <c r="AH55" s="67"/>
      <c r="AI55" s="67"/>
      <c r="AJ55" s="67"/>
    </row>
    <row r="56" spans="1:36" s="4" customFormat="1" ht="18" customHeight="1">
      <c r="A56" s="72"/>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2"/>
      <c r="AC56" s="67"/>
      <c r="AD56" s="67"/>
      <c r="AE56" s="67"/>
      <c r="AF56" s="67"/>
      <c r="AG56" s="67"/>
      <c r="AH56" s="67"/>
      <c r="AI56" s="67"/>
      <c r="AJ56" s="67"/>
    </row>
    <row r="57" spans="1:36" s="4" customFormat="1" ht="18.75" customHeight="1">
      <c r="A57" s="72"/>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2"/>
      <c r="AC57" s="67"/>
      <c r="AD57" s="67"/>
      <c r="AE57" s="67"/>
      <c r="AF57" s="67"/>
      <c r="AG57" s="67"/>
      <c r="AH57" s="67"/>
      <c r="AI57" s="67"/>
      <c r="AJ57" s="67"/>
    </row>
    <row r="58" spans="1:36" s="4" customFormat="1" ht="18.75" customHeight="1">
      <c r="A58" s="72"/>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2"/>
      <c r="AC58" s="67"/>
      <c r="AD58" s="67"/>
      <c r="AE58" s="67"/>
      <c r="AF58" s="67"/>
      <c r="AG58" s="67"/>
      <c r="AH58" s="67"/>
      <c r="AI58" s="67"/>
      <c r="AJ58" s="67"/>
    </row>
    <row r="59" spans="1:36" s="4" customFormat="1" ht="18" customHeight="1">
      <c r="A59" s="72"/>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2"/>
      <c r="AC59" s="67"/>
      <c r="AD59" s="67"/>
      <c r="AE59" s="67"/>
      <c r="AF59" s="67"/>
      <c r="AG59" s="67"/>
      <c r="AH59" s="67"/>
      <c r="AI59" s="67"/>
      <c r="AJ59" s="67"/>
    </row>
    <row r="60" spans="1:36" s="4" customForma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2"/>
      <c r="AC60" s="67"/>
      <c r="AD60" s="67"/>
      <c r="AE60" s="67"/>
      <c r="AF60" s="67"/>
      <c r="AG60" s="67"/>
      <c r="AH60" s="67"/>
      <c r="AI60" s="67"/>
      <c r="AJ60" s="67"/>
    </row>
    <row r="61" spans="1:36" s="4" customForma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2"/>
      <c r="AC61" s="67"/>
      <c r="AD61" s="67"/>
      <c r="AE61" s="67"/>
      <c r="AF61" s="67"/>
      <c r="AG61" s="67"/>
      <c r="AH61" s="67"/>
      <c r="AI61" s="67"/>
      <c r="AJ61" s="67"/>
    </row>
    <row r="62" spans="1:36" s="4" customForma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2"/>
      <c r="AC62" s="67"/>
      <c r="AD62" s="67"/>
      <c r="AE62" s="67"/>
      <c r="AF62" s="67"/>
      <c r="AG62" s="67"/>
      <c r="AH62" s="67"/>
      <c r="AI62" s="67"/>
      <c r="AJ62" s="67"/>
    </row>
    <row r="63" spans="1:36" s="4" customForma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2"/>
      <c r="AC63" s="67"/>
      <c r="AD63" s="67"/>
      <c r="AE63" s="67"/>
      <c r="AF63" s="67"/>
      <c r="AG63" s="67"/>
      <c r="AH63" s="67"/>
      <c r="AI63" s="67"/>
      <c r="AJ63" s="67"/>
    </row>
    <row r="64" spans="1:36" s="4" customForma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2"/>
      <c r="AC64" s="67"/>
      <c r="AD64" s="67"/>
      <c r="AE64" s="67"/>
      <c r="AF64" s="67"/>
      <c r="AG64" s="67"/>
      <c r="AH64" s="67"/>
      <c r="AI64" s="67"/>
      <c r="AJ64" s="67"/>
    </row>
    <row r="65" spans="1:36" s="4" customForma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2"/>
      <c r="AC65" s="67"/>
      <c r="AD65" s="67"/>
      <c r="AE65" s="67"/>
      <c r="AF65" s="67"/>
      <c r="AG65" s="67"/>
      <c r="AH65" s="67"/>
      <c r="AI65" s="67"/>
      <c r="AJ65" s="67"/>
    </row>
    <row r="66" spans="1:36" s="4" customFormat="1">
      <c r="A66" s="67"/>
      <c r="B66" s="67"/>
      <c r="C66" s="67"/>
      <c r="D66" s="67"/>
      <c r="E66" s="67"/>
      <c r="F66" s="67"/>
      <c r="G66" s="67"/>
      <c r="H66" s="67"/>
      <c r="I66" s="67"/>
      <c r="J66" s="67"/>
      <c r="K66" s="67"/>
      <c r="L66" s="67"/>
      <c r="M66" s="67"/>
      <c r="N66" s="67"/>
      <c r="O66" s="67"/>
      <c r="P66" s="67"/>
      <c r="Q66" s="67"/>
      <c r="R66" s="67"/>
      <c r="S66" s="67"/>
      <c r="T66" s="67"/>
      <c r="U66" s="67"/>
      <c r="W66" s="67"/>
      <c r="X66" s="67"/>
      <c r="Y66" s="67"/>
      <c r="Z66" s="67"/>
      <c r="AA66" s="67"/>
      <c r="AB66" s="62"/>
      <c r="AC66" s="67"/>
      <c r="AD66" s="67"/>
      <c r="AE66" s="67"/>
      <c r="AF66" s="67"/>
      <c r="AG66" s="67"/>
      <c r="AH66" s="67"/>
      <c r="AI66" s="67"/>
      <c r="AJ66" s="67"/>
    </row>
    <row r="67" spans="1:36" s="4" customFormat="1">
      <c r="A67" s="67"/>
      <c r="B67" s="67"/>
      <c r="C67" s="67"/>
      <c r="D67" s="67"/>
      <c r="E67" s="67"/>
      <c r="F67" s="67"/>
      <c r="G67" s="67"/>
      <c r="H67" s="67"/>
      <c r="I67" s="67"/>
      <c r="J67" s="67"/>
      <c r="K67" s="67"/>
      <c r="L67" s="67"/>
      <c r="M67" s="67"/>
      <c r="N67" s="67"/>
      <c r="O67" s="67"/>
      <c r="P67" s="67"/>
      <c r="Q67" s="67"/>
      <c r="R67" s="67"/>
      <c r="S67" s="67"/>
      <c r="T67" s="67"/>
      <c r="U67" s="67"/>
      <c r="W67" s="67"/>
      <c r="X67" s="67"/>
      <c r="Y67" s="67"/>
      <c r="Z67" s="67"/>
      <c r="AA67" s="67"/>
      <c r="AB67" s="62"/>
      <c r="AC67" s="67"/>
      <c r="AD67" s="67"/>
      <c r="AE67" s="67"/>
      <c r="AF67" s="67"/>
      <c r="AG67" s="67"/>
      <c r="AH67" s="67"/>
      <c r="AI67" s="67"/>
      <c r="AJ67" s="67"/>
    </row>
    <row r="68" spans="1:36" s="4" customFormat="1">
      <c r="A68" s="67"/>
      <c r="B68" s="67"/>
      <c r="C68" s="67"/>
      <c r="D68" s="67"/>
      <c r="E68" s="67"/>
      <c r="F68" s="67"/>
      <c r="G68" s="67"/>
      <c r="H68" s="67"/>
      <c r="I68" s="67"/>
      <c r="J68" s="67"/>
      <c r="K68" s="67"/>
      <c r="L68" s="67"/>
      <c r="M68" s="67"/>
      <c r="N68" s="67"/>
      <c r="O68" s="67"/>
      <c r="P68" s="67"/>
      <c r="Q68" s="67"/>
      <c r="R68" s="67"/>
      <c r="S68" s="67"/>
      <c r="T68" s="67"/>
      <c r="U68" s="67"/>
      <c r="W68" s="67"/>
      <c r="X68" s="67"/>
      <c r="Y68" s="67"/>
      <c r="Z68" s="67"/>
      <c r="AA68" s="67"/>
      <c r="AB68" s="62"/>
      <c r="AC68" s="67"/>
      <c r="AD68" s="67"/>
      <c r="AE68" s="67"/>
      <c r="AF68" s="67"/>
      <c r="AG68" s="67"/>
      <c r="AH68" s="67"/>
      <c r="AI68" s="67"/>
      <c r="AJ68" s="67"/>
    </row>
    <row r="69" spans="1:36" s="4" customFormat="1">
      <c r="A69" s="67"/>
      <c r="B69" s="67"/>
      <c r="C69" s="67"/>
      <c r="D69" s="67"/>
      <c r="E69" s="67"/>
      <c r="F69" s="67"/>
      <c r="G69" s="67"/>
      <c r="H69" s="67"/>
      <c r="I69" s="67"/>
      <c r="J69" s="67"/>
      <c r="K69" s="67"/>
      <c r="L69" s="67"/>
      <c r="M69" s="67"/>
      <c r="N69" s="67"/>
      <c r="O69" s="67"/>
      <c r="P69" s="67"/>
      <c r="Q69" s="67"/>
      <c r="R69" s="67"/>
      <c r="S69" s="67"/>
      <c r="T69" s="67"/>
      <c r="U69" s="67"/>
      <c r="W69" s="67"/>
      <c r="X69" s="67"/>
      <c r="Y69" s="67"/>
      <c r="Z69" s="67"/>
      <c r="AA69" s="67"/>
      <c r="AB69" s="62"/>
      <c r="AC69" s="67"/>
      <c r="AD69" s="67"/>
      <c r="AE69" s="67"/>
      <c r="AF69" s="67"/>
      <c r="AG69" s="67"/>
      <c r="AH69" s="67"/>
      <c r="AI69" s="67"/>
      <c r="AJ69" s="67"/>
    </row>
    <row r="70" spans="1:36" s="4" customFormat="1">
      <c r="A70" s="67"/>
      <c r="B70" s="67"/>
      <c r="C70" s="67"/>
      <c r="D70" s="67"/>
      <c r="E70" s="67"/>
      <c r="F70" s="67"/>
      <c r="G70" s="67"/>
      <c r="H70" s="67"/>
      <c r="I70" s="67"/>
      <c r="J70" s="67"/>
      <c r="K70" s="67"/>
      <c r="L70" s="67"/>
      <c r="M70" s="67"/>
      <c r="N70" s="67"/>
      <c r="O70" s="67"/>
      <c r="P70" s="67"/>
      <c r="Q70" s="67"/>
      <c r="R70" s="67"/>
      <c r="S70" s="67"/>
      <c r="T70" s="67"/>
      <c r="U70" s="67"/>
      <c r="W70" s="67"/>
      <c r="X70" s="67"/>
      <c r="Y70" s="67"/>
      <c r="Z70" s="67"/>
      <c r="AA70" s="67"/>
      <c r="AB70" s="62"/>
      <c r="AC70" s="67"/>
      <c r="AD70" s="67"/>
      <c r="AE70" s="67"/>
      <c r="AF70" s="67"/>
      <c r="AG70" s="67"/>
      <c r="AH70" s="67"/>
      <c r="AI70" s="67"/>
      <c r="AJ70" s="67"/>
    </row>
    <row r="71" spans="1:36" s="4" customFormat="1">
      <c r="A71" s="67"/>
      <c r="B71" s="67"/>
      <c r="C71" s="67"/>
      <c r="D71" s="67"/>
      <c r="E71" s="67"/>
      <c r="F71" s="67"/>
      <c r="G71" s="67"/>
      <c r="H71" s="67"/>
      <c r="I71" s="67"/>
      <c r="J71" s="67"/>
      <c r="K71" s="67"/>
      <c r="L71" s="67"/>
      <c r="M71" s="67"/>
      <c r="N71" s="67"/>
      <c r="O71" s="67"/>
      <c r="P71" s="67"/>
      <c r="Q71" s="67"/>
      <c r="R71" s="67"/>
      <c r="S71" s="67"/>
      <c r="T71" s="67"/>
      <c r="U71" s="67"/>
      <c r="W71" s="67"/>
      <c r="X71" s="67"/>
      <c r="Y71" s="67"/>
      <c r="Z71" s="67"/>
      <c r="AA71" s="67"/>
      <c r="AB71" s="62"/>
      <c r="AC71" s="67"/>
      <c r="AD71" s="67"/>
      <c r="AE71" s="67"/>
      <c r="AF71" s="67"/>
      <c r="AG71" s="67"/>
      <c r="AH71" s="67"/>
      <c r="AI71" s="67"/>
      <c r="AJ71" s="67"/>
    </row>
    <row r="72" spans="1:36" s="4" customFormat="1">
      <c r="A72" s="67"/>
      <c r="B72" s="67"/>
      <c r="C72" s="67"/>
      <c r="D72" s="67"/>
      <c r="E72" s="67"/>
      <c r="F72" s="67"/>
      <c r="G72" s="67"/>
      <c r="H72" s="67"/>
      <c r="I72" s="67"/>
      <c r="J72" s="67"/>
      <c r="K72" s="67"/>
      <c r="L72" s="67"/>
      <c r="M72" s="67"/>
      <c r="N72" s="67"/>
      <c r="O72" s="67"/>
      <c r="P72" s="67"/>
      <c r="Q72" s="67"/>
      <c r="R72" s="67"/>
      <c r="S72" s="67"/>
      <c r="T72" s="67"/>
      <c r="U72" s="67"/>
      <c r="W72" s="67"/>
      <c r="X72" s="67"/>
      <c r="Y72" s="67"/>
      <c r="Z72" s="67"/>
      <c r="AA72" s="67"/>
      <c r="AB72" s="62"/>
      <c r="AC72" s="67"/>
      <c r="AD72" s="67"/>
      <c r="AE72" s="67"/>
      <c r="AF72" s="67"/>
      <c r="AG72" s="67"/>
      <c r="AH72" s="67"/>
      <c r="AI72" s="67"/>
      <c r="AJ72" s="67"/>
    </row>
    <row r="73" spans="1:36" s="4" customFormat="1">
      <c r="A73" s="67"/>
      <c r="B73" s="67"/>
      <c r="C73" s="67"/>
      <c r="D73" s="67"/>
      <c r="E73" s="67"/>
      <c r="F73" s="67"/>
      <c r="G73" s="67"/>
      <c r="H73" s="67"/>
      <c r="I73" s="67"/>
      <c r="J73" s="67"/>
      <c r="K73" s="67"/>
      <c r="L73" s="67"/>
      <c r="M73" s="67"/>
      <c r="N73" s="67"/>
      <c r="O73" s="67"/>
      <c r="P73" s="67"/>
      <c r="Q73" s="67"/>
      <c r="R73" s="67"/>
      <c r="S73" s="67"/>
      <c r="T73" s="67"/>
      <c r="U73" s="67"/>
      <c r="W73" s="67"/>
      <c r="X73" s="67"/>
      <c r="Y73" s="67"/>
      <c r="Z73" s="67"/>
      <c r="AA73" s="67"/>
      <c r="AB73" s="62"/>
      <c r="AC73" s="67"/>
      <c r="AD73" s="67"/>
      <c r="AE73" s="67"/>
      <c r="AF73" s="67"/>
      <c r="AG73" s="67"/>
      <c r="AH73" s="67"/>
      <c r="AI73" s="67"/>
      <c r="AJ73" s="67"/>
    </row>
    <row r="74" spans="1:36" s="4" customFormat="1">
      <c r="A74" s="67"/>
      <c r="B74" s="67"/>
      <c r="C74" s="67"/>
      <c r="D74" s="67"/>
      <c r="E74" s="67"/>
      <c r="F74" s="67"/>
      <c r="G74" s="67"/>
      <c r="H74" s="67"/>
      <c r="I74" s="67"/>
      <c r="J74" s="67"/>
      <c r="K74" s="67"/>
      <c r="L74" s="67"/>
      <c r="M74" s="67"/>
      <c r="N74" s="67"/>
      <c r="O74" s="67"/>
      <c r="P74" s="67"/>
      <c r="Q74" s="67"/>
      <c r="R74" s="67"/>
      <c r="S74" s="67"/>
      <c r="T74" s="67"/>
      <c r="U74" s="67"/>
      <c r="W74" s="67"/>
      <c r="X74" s="67"/>
      <c r="Y74" s="67"/>
      <c r="Z74" s="67"/>
      <c r="AA74" s="67"/>
      <c r="AB74" s="62"/>
      <c r="AC74" s="67"/>
      <c r="AD74" s="67"/>
      <c r="AE74" s="67"/>
      <c r="AF74" s="67"/>
      <c r="AG74" s="67"/>
      <c r="AH74" s="67"/>
      <c r="AI74" s="67"/>
      <c r="AJ74" s="67"/>
    </row>
    <row r="75" spans="1:36" s="4" customFormat="1">
      <c r="A75" s="67"/>
      <c r="B75" s="67"/>
      <c r="C75" s="67"/>
      <c r="D75" s="67"/>
      <c r="E75" s="67"/>
      <c r="F75" s="67"/>
      <c r="G75" s="67"/>
      <c r="H75" s="67"/>
      <c r="I75" s="67"/>
      <c r="J75" s="67"/>
      <c r="K75" s="67"/>
      <c r="L75" s="67"/>
      <c r="M75" s="67"/>
      <c r="N75" s="67"/>
      <c r="O75" s="67"/>
      <c r="P75" s="67"/>
      <c r="Q75" s="67"/>
      <c r="R75" s="67"/>
      <c r="S75" s="67"/>
      <c r="T75" s="67"/>
      <c r="U75" s="67"/>
      <c r="W75" s="67"/>
      <c r="X75" s="67"/>
      <c r="Y75" s="67"/>
      <c r="Z75" s="67"/>
      <c r="AA75" s="67"/>
      <c r="AB75" s="62"/>
      <c r="AC75" s="67"/>
      <c r="AD75" s="67"/>
      <c r="AE75" s="67"/>
      <c r="AF75" s="67"/>
      <c r="AG75" s="67"/>
      <c r="AH75" s="67"/>
      <c r="AI75" s="67"/>
      <c r="AJ75" s="67"/>
    </row>
    <row r="76" spans="1:36" s="4" customFormat="1">
      <c r="A76" s="67"/>
      <c r="B76" s="67"/>
      <c r="C76" s="67"/>
      <c r="D76" s="67"/>
      <c r="E76" s="67"/>
      <c r="F76" s="67"/>
      <c r="G76" s="67"/>
      <c r="H76" s="67"/>
      <c r="I76" s="67"/>
      <c r="J76" s="67"/>
      <c r="K76" s="67"/>
      <c r="L76" s="67"/>
      <c r="M76" s="67"/>
      <c r="N76" s="67"/>
      <c r="O76" s="67"/>
      <c r="P76" s="67"/>
      <c r="Q76" s="67"/>
      <c r="R76" s="67"/>
      <c r="S76" s="67"/>
      <c r="T76" s="67"/>
      <c r="U76" s="67"/>
      <c r="W76" s="67"/>
      <c r="X76" s="67"/>
      <c r="Y76" s="67"/>
      <c r="Z76" s="67"/>
      <c r="AA76" s="67"/>
      <c r="AB76" s="62"/>
      <c r="AC76" s="67"/>
      <c r="AD76" s="67"/>
      <c r="AE76" s="67"/>
      <c r="AF76" s="67"/>
      <c r="AG76" s="67"/>
      <c r="AH76" s="67"/>
      <c r="AI76" s="67"/>
      <c r="AJ76" s="67"/>
    </row>
    <row r="77" spans="1:36" s="4" customFormat="1">
      <c r="A77" s="67"/>
      <c r="B77" s="67"/>
      <c r="C77" s="67"/>
      <c r="D77" s="67"/>
      <c r="E77" s="67"/>
      <c r="F77" s="67"/>
      <c r="G77" s="67"/>
      <c r="H77" s="67"/>
      <c r="I77" s="67"/>
      <c r="J77" s="67"/>
      <c r="K77" s="67"/>
      <c r="L77" s="67"/>
      <c r="M77" s="67"/>
      <c r="N77" s="67"/>
      <c r="O77" s="67"/>
      <c r="P77" s="67"/>
      <c r="Q77" s="67"/>
      <c r="R77" s="67"/>
      <c r="S77" s="67"/>
      <c r="T77" s="67"/>
      <c r="U77" s="67"/>
      <c r="W77" s="67"/>
      <c r="X77" s="67"/>
      <c r="Y77" s="67"/>
      <c r="Z77" s="67"/>
      <c r="AA77" s="67"/>
      <c r="AB77" s="62"/>
      <c r="AC77" s="67"/>
      <c r="AD77" s="67"/>
      <c r="AE77" s="67"/>
      <c r="AF77" s="67"/>
      <c r="AG77" s="67"/>
      <c r="AH77" s="67"/>
      <c r="AI77" s="67"/>
      <c r="AJ77" s="67"/>
    </row>
    <row r="78" spans="1:36" s="4" customFormat="1">
      <c r="A78" s="67"/>
      <c r="B78" s="67"/>
      <c r="C78" s="67"/>
      <c r="D78" s="67"/>
      <c r="E78" s="67"/>
      <c r="F78" s="67"/>
      <c r="G78" s="67"/>
      <c r="H78" s="67"/>
      <c r="I78" s="67"/>
      <c r="J78" s="67"/>
      <c r="K78" s="67"/>
      <c r="L78" s="67"/>
      <c r="M78" s="67"/>
      <c r="N78" s="67"/>
      <c r="O78" s="67"/>
      <c r="P78" s="67"/>
      <c r="Q78" s="67"/>
      <c r="R78" s="67"/>
      <c r="S78" s="67"/>
      <c r="T78" s="67"/>
      <c r="U78" s="67"/>
      <c r="W78" s="67"/>
      <c r="X78" s="67"/>
      <c r="Y78" s="67"/>
      <c r="Z78" s="67"/>
      <c r="AA78" s="67"/>
      <c r="AB78" s="62"/>
      <c r="AC78" s="67"/>
      <c r="AD78" s="67"/>
      <c r="AE78" s="67"/>
      <c r="AF78" s="67"/>
      <c r="AG78" s="67"/>
      <c r="AH78" s="67"/>
      <c r="AI78" s="67"/>
      <c r="AJ78" s="67"/>
    </row>
    <row r="79" spans="1:36" s="4" customFormat="1">
      <c r="A79" s="67"/>
      <c r="B79" s="67"/>
      <c r="C79" s="67"/>
      <c r="D79" s="67"/>
      <c r="E79" s="67"/>
      <c r="F79" s="67"/>
      <c r="G79" s="67"/>
      <c r="H79" s="67"/>
      <c r="I79" s="67"/>
      <c r="J79" s="67"/>
      <c r="K79" s="67"/>
      <c r="L79" s="67"/>
      <c r="M79" s="67"/>
      <c r="N79" s="67"/>
      <c r="O79" s="67"/>
      <c r="P79" s="67"/>
      <c r="Q79" s="67"/>
      <c r="R79" s="67"/>
      <c r="S79" s="67"/>
      <c r="T79" s="67"/>
      <c r="U79" s="67"/>
      <c r="W79" s="67"/>
      <c r="X79" s="67"/>
      <c r="Y79" s="67"/>
      <c r="Z79" s="67"/>
      <c r="AA79" s="67"/>
      <c r="AB79" s="62"/>
      <c r="AC79" s="67"/>
      <c r="AD79" s="67"/>
      <c r="AE79" s="67"/>
      <c r="AF79" s="67"/>
      <c r="AG79" s="67"/>
      <c r="AH79" s="67"/>
      <c r="AI79" s="67"/>
      <c r="AJ79" s="67"/>
    </row>
    <row r="80" spans="1:36" s="4" customFormat="1">
      <c r="A80" s="67"/>
      <c r="B80" s="67"/>
      <c r="C80" s="67"/>
      <c r="D80" s="67"/>
      <c r="E80" s="67"/>
      <c r="F80" s="67"/>
      <c r="G80" s="67"/>
      <c r="H80" s="67"/>
      <c r="I80" s="67"/>
      <c r="J80" s="67"/>
      <c r="K80" s="67"/>
      <c r="L80" s="67"/>
      <c r="M80" s="67"/>
      <c r="N80" s="67"/>
      <c r="O80" s="67"/>
      <c r="P80" s="67"/>
      <c r="Q80" s="67"/>
      <c r="R80" s="67"/>
      <c r="S80" s="67"/>
      <c r="T80" s="67"/>
      <c r="U80" s="67"/>
      <c r="W80" s="67"/>
      <c r="X80" s="67"/>
      <c r="Y80" s="67"/>
      <c r="Z80" s="67"/>
      <c r="AA80" s="67"/>
      <c r="AB80" s="62"/>
      <c r="AC80" s="67"/>
      <c r="AD80" s="67"/>
      <c r="AE80" s="67"/>
      <c r="AF80" s="67"/>
      <c r="AG80" s="67"/>
      <c r="AH80" s="67"/>
      <c r="AI80" s="67"/>
      <c r="AJ80" s="67"/>
    </row>
    <row r="81" spans="1:36" s="4" customFormat="1">
      <c r="A81" s="67"/>
      <c r="B81" s="67"/>
      <c r="C81" s="67"/>
      <c r="D81" s="67"/>
      <c r="E81" s="67"/>
      <c r="F81" s="67"/>
      <c r="G81" s="67"/>
      <c r="H81" s="67"/>
      <c r="I81" s="67"/>
      <c r="J81" s="67"/>
      <c r="K81" s="67"/>
      <c r="L81" s="67"/>
      <c r="M81" s="67"/>
      <c r="N81" s="67"/>
      <c r="O81" s="67"/>
      <c r="P81" s="67"/>
      <c r="Q81" s="67"/>
      <c r="R81" s="67"/>
      <c r="S81" s="67"/>
      <c r="T81" s="67"/>
      <c r="U81" s="67"/>
      <c r="W81" s="67"/>
      <c r="X81" s="67"/>
      <c r="Y81" s="67"/>
      <c r="Z81" s="67"/>
      <c r="AA81" s="67"/>
      <c r="AB81" s="62"/>
      <c r="AC81" s="67"/>
      <c r="AD81" s="67"/>
      <c r="AE81" s="67"/>
      <c r="AF81" s="67"/>
      <c r="AG81" s="67"/>
      <c r="AH81" s="67"/>
      <c r="AI81" s="67"/>
      <c r="AJ81" s="67"/>
    </row>
    <row r="82" spans="1:36" s="4" customFormat="1">
      <c r="A82" s="67"/>
      <c r="B82" s="67"/>
      <c r="C82" s="67"/>
      <c r="D82" s="67"/>
      <c r="E82" s="67"/>
      <c r="F82" s="67"/>
      <c r="G82" s="67"/>
      <c r="H82" s="67"/>
      <c r="I82" s="67"/>
      <c r="J82" s="67"/>
      <c r="K82" s="67"/>
      <c r="L82" s="67"/>
      <c r="M82" s="67"/>
      <c r="N82" s="67"/>
      <c r="O82" s="67"/>
      <c r="P82" s="67"/>
      <c r="Q82" s="67"/>
      <c r="R82" s="67"/>
      <c r="S82" s="67"/>
      <c r="T82" s="67"/>
      <c r="U82" s="67"/>
      <c r="W82" s="67"/>
      <c r="X82" s="67"/>
      <c r="Y82" s="67"/>
      <c r="Z82" s="67"/>
      <c r="AA82" s="67"/>
      <c r="AB82" s="62"/>
      <c r="AC82" s="67"/>
      <c r="AD82" s="67"/>
      <c r="AE82" s="67"/>
      <c r="AF82" s="67"/>
      <c r="AG82" s="67"/>
      <c r="AH82" s="67"/>
      <c r="AI82" s="67"/>
      <c r="AJ82" s="67"/>
    </row>
    <row r="83" spans="1:36" s="4" customFormat="1">
      <c r="A83" s="67"/>
      <c r="B83" s="67"/>
      <c r="C83" s="67"/>
      <c r="D83" s="67"/>
      <c r="E83" s="67"/>
      <c r="F83" s="67"/>
      <c r="G83" s="67"/>
      <c r="H83" s="67"/>
      <c r="I83" s="67"/>
      <c r="J83" s="67"/>
      <c r="K83" s="67"/>
      <c r="L83" s="67"/>
      <c r="M83" s="67"/>
      <c r="N83" s="67"/>
      <c r="O83" s="67"/>
      <c r="P83" s="67"/>
      <c r="Q83" s="67"/>
      <c r="R83" s="67"/>
      <c r="S83" s="67"/>
      <c r="T83" s="67"/>
      <c r="U83" s="67"/>
      <c r="W83" s="67"/>
      <c r="X83" s="67"/>
      <c r="Y83" s="67"/>
      <c r="Z83" s="67"/>
      <c r="AA83" s="67"/>
      <c r="AB83" s="62"/>
      <c r="AC83" s="67"/>
      <c r="AD83" s="67"/>
      <c r="AE83" s="67"/>
      <c r="AF83" s="67"/>
      <c r="AG83" s="67"/>
      <c r="AH83" s="67"/>
      <c r="AI83" s="67"/>
      <c r="AJ83" s="67"/>
    </row>
    <row r="84" spans="1:36" s="4" customFormat="1">
      <c r="A84" s="67"/>
      <c r="B84" s="67"/>
      <c r="C84" s="67"/>
      <c r="D84" s="67"/>
      <c r="E84" s="67"/>
      <c r="F84" s="67"/>
      <c r="G84" s="67"/>
      <c r="H84" s="67"/>
      <c r="I84" s="67"/>
      <c r="J84" s="67"/>
      <c r="K84" s="67"/>
      <c r="L84" s="67"/>
      <c r="M84" s="67"/>
      <c r="N84" s="67"/>
      <c r="O84" s="67"/>
      <c r="P84" s="67"/>
      <c r="Q84" s="67"/>
      <c r="R84" s="67"/>
      <c r="S84" s="67"/>
      <c r="T84" s="67"/>
      <c r="U84" s="67"/>
      <c r="W84" s="67"/>
      <c r="X84" s="67"/>
      <c r="Y84" s="67"/>
      <c r="Z84" s="67"/>
      <c r="AA84" s="67"/>
      <c r="AB84" s="62"/>
      <c r="AC84" s="67"/>
      <c r="AD84" s="67"/>
      <c r="AE84" s="67"/>
      <c r="AF84" s="67"/>
      <c r="AG84" s="67"/>
      <c r="AH84" s="67"/>
      <c r="AI84" s="67"/>
      <c r="AJ84" s="67"/>
    </row>
    <row r="85" spans="1:36" s="4" customFormat="1">
      <c r="A85" s="67"/>
      <c r="B85" s="67"/>
      <c r="C85" s="67"/>
      <c r="D85" s="67"/>
      <c r="E85" s="67"/>
      <c r="F85" s="67"/>
      <c r="G85" s="67"/>
      <c r="H85" s="67"/>
      <c r="I85" s="67"/>
      <c r="J85" s="67"/>
      <c r="K85" s="67"/>
      <c r="L85" s="67"/>
      <c r="M85" s="67"/>
      <c r="N85" s="67"/>
      <c r="O85" s="67"/>
      <c r="P85" s="67"/>
      <c r="Q85" s="67"/>
      <c r="R85" s="67"/>
      <c r="S85" s="67"/>
      <c r="T85" s="67"/>
      <c r="U85" s="67"/>
      <c r="W85" s="67"/>
      <c r="X85" s="67"/>
      <c r="Y85" s="67"/>
      <c r="Z85" s="67"/>
      <c r="AA85" s="67"/>
      <c r="AB85" s="62"/>
      <c r="AC85" s="67"/>
      <c r="AD85" s="67"/>
      <c r="AE85" s="67"/>
      <c r="AF85" s="67"/>
      <c r="AG85" s="67"/>
      <c r="AH85" s="67"/>
      <c r="AI85" s="67"/>
      <c r="AJ85" s="67"/>
    </row>
    <row r="86" spans="1:36" s="4" customFormat="1">
      <c r="A86" s="67"/>
      <c r="B86" s="67"/>
      <c r="C86" s="67"/>
      <c r="D86" s="67"/>
      <c r="E86" s="67"/>
      <c r="F86" s="67"/>
      <c r="G86" s="67"/>
      <c r="H86" s="67"/>
      <c r="I86" s="67"/>
      <c r="J86" s="67"/>
      <c r="K86" s="67"/>
      <c r="L86" s="67"/>
      <c r="M86" s="67"/>
      <c r="N86" s="67"/>
      <c r="O86" s="67"/>
      <c r="P86" s="67"/>
      <c r="Q86" s="67"/>
      <c r="R86" s="67"/>
      <c r="S86" s="67"/>
      <c r="T86" s="67"/>
      <c r="U86" s="67"/>
      <c r="W86" s="67"/>
      <c r="X86" s="67"/>
      <c r="Y86" s="67"/>
      <c r="Z86" s="67"/>
      <c r="AA86" s="67"/>
      <c r="AB86" s="62"/>
      <c r="AC86" s="67"/>
      <c r="AD86" s="67"/>
      <c r="AE86" s="67"/>
      <c r="AF86" s="67"/>
      <c r="AG86" s="67"/>
      <c r="AH86" s="67"/>
      <c r="AI86" s="67"/>
      <c r="AJ86" s="67"/>
    </row>
    <row r="87" spans="1:36" s="4" customFormat="1">
      <c r="A87" s="67"/>
      <c r="B87" s="67"/>
      <c r="C87" s="67"/>
      <c r="D87" s="67"/>
      <c r="E87" s="67"/>
      <c r="F87" s="67"/>
      <c r="G87" s="67"/>
      <c r="H87" s="67"/>
      <c r="I87" s="67"/>
      <c r="J87" s="67"/>
      <c r="K87" s="67"/>
      <c r="L87" s="67"/>
      <c r="M87" s="67"/>
      <c r="N87" s="67"/>
      <c r="O87" s="67"/>
      <c r="P87" s="67"/>
      <c r="Q87" s="67"/>
      <c r="R87" s="67"/>
      <c r="S87" s="67"/>
      <c r="T87" s="67"/>
      <c r="U87" s="67"/>
      <c r="W87" s="67"/>
      <c r="X87" s="67"/>
      <c r="Y87" s="67"/>
      <c r="Z87" s="67"/>
      <c r="AA87" s="67"/>
      <c r="AB87" s="67"/>
      <c r="AC87" s="67"/>
      <c r="AD87" s="67"/>
      <c r="AE87" s="67"/>
      <c r="AF87" s="67"/>
      <c r="AG87" s="67"/>
      <c r="AH87" s="67"/>
      <c r="AI87" s="67"/>
      <c r="AJ87" s="67"/>
    </row>
    <row r="88" spans="1:36" s="4" customFormat="1">
      <c r="A88" s="67"/>
      <c r="B88" s="67"/>
      <c r="C88" s="67"/>
      <c r="D88" s="67"/>
      <c r="E88" s="67"/>
      <c r="F88" s="67"/>
      <c r="G88" s="67"/>
      <c r="H88" s="67"/>
      <c r="I88" s="67"/>
      <c r="J88" s="67"/>
      <c r="K88" s="67"/>
      <c r="L88" s="67"/>
      <c r="M88" s="67"/>
      <c r="N88" s="67"/>
      <c r="O88" s="67"/>
      <c r="P88" s="67"/>
      <c r="Q88" s="67"/>
      <c r="R88" s="67"/>
      <c r="S88" s="67"/>
      <c r="T88" s="67"/>
      <c r="U88" s="67"/>
      <c r="W88" s="67"/>
      <c r="X88" s="67"/>
      <c r="Y88" s="67"/>
      <c r="Z88" s="67"/>
      <c r="AA88" s="67"/>
      <c r="AB88" s="67"/>
      <c r="AC88" s="67"/>
      <c r="AD88" s="67"/>
      <c r="AE88" s="67"/>
      <c r="AF88" s="67"/>
      <c r="AG88" s="67"/>
      <c r="AH88" s="67"/>
      <c r="AI88" s="67"/>
      <c r="AJ88" s="67"/>
    </row>
    <row r="89" spans="1:36" s="4" customFormat="1">
      <c r="A89" s="67"/>
      <c r="B89" s="67"/>
      <c r="C89" s="67"/>
      <c r="D89" s="67"/>
      <c r="E89" s="67"/>
      <c r="F89" s="67"/>
      <c r="G89" s="67"/>
      <c r="H89" s="67"/>
      <c r="I89" s="67"/>
      <c r="J89" s="67"/>
      <c r="K89" s="67"/>
      <c r="L89" s="67"/>
      <c r="M89" s="67"/>
      <c r="N89" s="67"/>
      <c r="O89" s="67"/>
      <c r="P89" s="67"/>
      <c r="Q89" s="67"/>
      <c r="R89" s="67"/>
      <c r="S89" s="67"/>
      <c r="T89" s="67"/>
      <c r="U89" s="67"/>
      <c r="W89" s="67"/>
      <c r="X89" s="67"/>
      <c r="Y89" s="67"/>
      <c r="Z89" s="67"/>
      <c r="AA89" s="67"/>
      <c r="AB89" s="67"/>
      <c r="AC89" s="67"/>
      <c r="AD89" s="67"/>
      <c r="AE89" s="67"/>
      <c r="AF89" s="67"/>
      <c r="AG89" s="67"/>
      <c r="AH89" s="67"/>
      <c r="AI89" s="67"/>
      <c r="AJ89" s="67"/>
    </row>
    <row r="90" spans="1:36" s="4" customFormat="1">
      <c r="A90" s="67"/>
      <c r="B90" s="67"/>
      <c r="C90" s="67"/>
      <c r="D90" s="67"/>
      <c r="E90" s="67"/>
      <c r="F90" s="67"/>
      <c r="G90" s="67"/>
      <c r="H90" s="67"/>
      <c r="I90" s="67"/>
      <c r="J90" s="67"/>
      <c r="K90" s="67"/>
      <c r="L90" s="67"/>
      <c r="M90" s="67"/>
      <c r="N90" s="67"/>
      <c r="O90" s="67"/>
      <c r="P90" s="67"/>
      <c r="Q90" s="67"/>
      <c r="R90" s="67"/>
      <c r="S90" s="67"/>
      <c r="T90" s="67"/>
      <c r="U90" s="67"/>
      <c r="W90" s="67"/>
      <c r="X90" s="67"/>
      <c r="Y90" s="67"/>
      <c r="Z90" s="67"/>
      <c r="AA90" s="67"/>
      <c r="AB90" s="67"/>
      <c r="AC90" s="67"/>
      <c r="AD90" s="67"/>
      <c r="AE90" s="67"/>
      <c r="AF90" s="67"/>
      <c r="AG90" s="67"/>
      <c r="AH90" s="67"/>
      <c r="AI90" s="67"/>
      <c r="AJ90" s="67"/>
    </row>
    <row r="91" spans="1:36" s="4" customFormat="1">
      <c r="A91" s="67"/>
      <c r="B91" s="67"/>
      <c r="C91" s="67"/>
      <c r="D91" s="67"/>
      <c r="E91" s="67"/>
      <c r="F91" s="67"/>
      <c r="G91" s="67"/>
      <c r="H91" s="67"/>
      <c r="I91" s="67"/>
      <c r="J91" s="67"/>
      <c r="K91" s="67"/>
      <c r="L91" s="67"/>
      <c r="M91" s="67"/>
      <c r="N91" s="67"/>
      <c r="O91" s="67"/>
      <c r="P91" s="67"/>
      <c r="Q91" s="67"/>
      <c r="R91" s="67"/>
      <c r="S91" s="67"/>
      <c r="T91" s="67"/>
      <c r="U91" s="67"/>
      <c r="W91" s="67"/>
      <c r="X91" s="67"/>
      <c r="Y91" s="67"/>
      <c r="Z91" s="67"/>
      <c r="AA91" s="67"/>
      <c r="AB91" s="67"/>
      <c r="AC91" s="67"/>
      <c r="AD91" s="67"/>
      <c r="AE91" s="67"/>
      <c r="AF91" s="67"/>
      <c r="AG91" s="67"/>
      <c r="AH91" s="67"/>
      <c r="AI91" s="67"/>
      <c r="AJ91" s="67"/>
    </row>
    <row r="92" spans="1:36" s="4" customFormat="1">
      <c r="A92" s="67"/>
      <c r="B92" s="67"/>
      <c r="C92" s="67"/>
      <c r="D92" s="67"/>
      <c r="E92" s="67"/>
      <c r="F92" s="67"/>
      <c r="G92" s="67"/>
      <c r="H92" s="67"/>
      <c r="I92" s="67"/>
      <c r="J92" s="67"/>
      <c r="K92" s="67"/>
      <c r="L92" s="67"/>
      <c r="M92" s="67"/>
      <c r="N92" s="67"/>
      <c r="O92" s="67"/>
      <c r="P92" s="67"/>
      <c r="Q92" s="67"/>
      <c r="R92" s="67"/>
      <c r="S92" s="67"/>
      <c r="T92" s="67"/>
      <c r="U92" s="67"/>
      <c r="W92" s="67"/>
      <c r="X92" s="67"/>
      <c r="Y92" s="67"/>
      <c r="Z92" s="67"/>
      <c r="AA92" s="67"/>
      <c r="AB92" s="67"/>
      <c r="AC92" s="67"/>
      <c r="AD92" s="67"/>
      <c r="AE92" s="67"/>
      <c r="AF92" s="67"/>
      <c r="AG92" s="67"/>
      <c r="AH92" s="67"/>
      <c r="AI92" s="67"/>
      <c r="AJ92" s="67"/>
    </row>
    <row r="93" spans="1:36" s="4" customFormat="1">
      <c r="A93" s="67"/>
      <c r="B93" s="67"/>
      <c r="C93" s="67"/>
      <c r="D93" s="67"/>
      <c r="E93" s="67"/>
      <c r="F93" s="67"/>
      <c r="G93" s="67"/>
      <c r="H93" s="67"/>
      <c r="I93" s="67"/>
      <c r="J93" s="67"/>
      <c r="K93" s="67"/>
      <c r="L93" s="67"/>
      <c r="M93" s="67"/>
      <c r="N93" s="67"/>
      <c r="O93" s="67"/>
      <c r="P93" s="67"/>
      <c r="Q93" s="67"/>
      <c r="R93" s="67"/>
      <c r="S93" s="67"/>
      <c r="T93" s="67"/>
      <c r="U93" s="67"/>
      <c r="W93" s="67"/>
      <c r="X93" s="67"/>
      <c r="Y93" s="67"/>
      <c r="Z93" s="67"/>
      <c r="AA93" s="67"/>
      <c r="AB93" s="67"/>
      <c r="AC93" s="67"/>
      <c r="AD93" s="67"/>
      <c r="AE93" s="67"/>
      <c r="AF93" s="67"/>
      <c r="AG93" s="67"/>
      <c r="AH93" s="67"/>
      <c r="AI93" s="67"/>
      <c r="AJ93" s="67"/>
    </row>
    <row r="94" spans="1:36" s="4" customFormat="1">
      <c r="A94" s="67"/>
      <c r="B94" s="67"/>
      <c r="C94" s="67"/>
      <c r="D94" s="67"/>
      <c r="E94" s="67"/>
      <c r="F94" s="67"/>
      <c r="G94" s="67"/>
      <c r="H94" s="67"/>
      <c r="I94" s="67"/>
      <c r="J94" s="67"/>
      <c r="K94" s="67"/>
      <c r="L94" s="67"/>
      <c r="M94" s="67"/>
      <c r="N94" s="67"/>
      <c r="O94" s="67"/>
      <c r="P94" s="67"/>
      <c r="Q94" s="67"/>
      <c r="R94" s="67"/>
      <c r="S94" s="67"/>
      <c r="T94" s="67"/>
      <c r="U94" s="67"/>
      <c r="W94" s="67"/>
      <c r="X94" s="67"/>
      <c r="Y94" s="67"/>
      <c r="Z94" s="67"/>
      <c r="AA94" s="67"/>
      <c r="AB94" s="67"/>
      <c r="AC94" s="67"/>
      <c r="AD94" s="67"/>
      <c r="AE94" s="67"/>
      <c r="AF94" s="67"/>
      <c r="AG94" s="67"/>
      <c r="AH94" s="67"/>
      <c r="AI94" s="67"/>
      <c r="AJ94" s="67"/>
    </row>
    <row r="95" spans="1:36" s="4" customFormat="1">
      <c r="A95" s="67"/>
      <c r="B95" s="67"/>
      <c r="C95" s="67"/>
      <c r="D95" s="67"/>
      <c r="E95" s="67"/>
      <c r="F95" s="67"/>
      <c r="G95" s="67"/>
      <c r="H95" s="67"/>
      <c r="I95" s="67"/>
      <c r="J95" s="67"/>
      <c r="K95" s="67"/>
      <c r="L95" s="67"/>
      <c r="M95" s="67"/>
      <c r="N95" s="67"/>
      <c r="O95" s="67"/>
      <c r="P95" s="67"/>
      <c r="Q95" s="67"/>
      <c r="R95" s="67"/>
      <c r="S95" s="67"/>
      <c r="T95" s="67"/>
      <c r="U95" s="67"/>
      <c r="W95" s="67"/>
      <c r="X95" s="67"/>
      <c r="Y95" s="67"/>
      <c r="Z95" s="67"/>
      <c r="AA95" s="67"/>
      <c r="AB95" s="67"/>
      <c r="AC95" s="67"/>
      <c r="AD95" s="67"/>
      <c r="AE95" s="67"/>
      <c r="AF95" s="67"/>
      <c r="AG95" s="67"/>
      <c r="AH95" s="67"/>
      <c r="AI95" s="67"/>
      <c r="AJ95" s="67"/>
    </row>
    <row r="96" spans="1:36" s="4" customFormat="1">
      <c r="A96" s="67"/>
      <c r="B96" s="67"/>
      <c r="C96" s="67"/>
      <c r="D96" s="67"/>
      <c r="E96" s="67"/>
      <c r="F96" s="67"/>
      <c r="G96" s="67"/>
      <c r="H96" s="67"/>
      <c r="I96" s="67"/>
      <c r="J96" s="67"/>
      <c r="K96" s="67"/>
      <c r="L96" s="67"/>
      <c r="M96" s="67"/>
      <c r="N96" s="67"/>
      <c r="O96" s="67"/>
      <c r="P96" s="67"/>
      <c r="Q96" s="67"/>
      <c r="R96" s="67"/>
      <c r="S96" s="67"/>
      <c r="T96" s="67"/>
      <c r="U96" s="67"/>
      <c r="W96" s="67"/>
      <c r="X96" s="67"/>
      <c r="Y96" s="67"/>
      <c r="Z96" s="67"/>
      <c r="AA96" s="67"/>
      <c r="AB96" s="67"/>
      <c r="AC96" s="67"/>
      <c r="AD96" s="67"/>
      <c r="AE96" s="67"/>
      <c r="AF96" s="67"/>
      <c r="AG96" s="67"/>
      <c r="AH96" s="67"/>
      <c r="AI96" s="67"/>
      <c r="AJ96" s="67"/>
    </row>
    <row r="97" spans="1:36" s="4" customFormat="1">
      <c r="A97" s="67"/>
      <c r="B97" s="67"/>
      <c r="C97" s="67"/>
      <c r="D97" s="67"/>
      <c r="E97" s="67"/>
      <c r="F97" s="67"/>
      <c r="G97" s="67"/>
      <c r="H97" s="67"/>
      <c r="I97" s="67"/>
      <c r="J97" s="67"/>
      <c r="K97" s="67"/>
      <c r="L97" s="67"/>
      <c r="M97" s="67"/>
      <c r="N97" s="67"/>
      <c r="O97" s="67"/>
      <c r="P97" s="67"/>
      <c r="Q97" s="67"/>
      <c r="R97" s="67"/>
      <c r="S97" s="67"/>
      <c r="T97" s="67"/>
      <c r="U97" s="67"/>
      <c r="W97" s="67"/>
      <c r="X97" s="67"/>
      <c r="Y97" s="67"/>
      <c r="Z97" s="67"/>
      <c r="AA97" s="67"/>
      <c r="AB97" s="67"/>
      <c r="AC97" s="67"/>
      <c r="AD97" s="67"/>
      <c r="AE97" s="67"/>
      <c r="AF97" s="67"/>
      <c r="AG97" s="67"/>
      <c r="AH97" s="67"/>
      <c r="AI97" s="67"/>
      <c r="AJ97" s="67"/>
    </row>
    <row r="98" spans="1:36" s="4" customFormat="1">
      <c r="A98" s="67"/>
      <c r="B98" s="67"/>
      <c r="C98" s="67"/>
      <c r="D98" s="67"/>
      <c r="E98" s="67"/>
      <c r="F98" s="67"/>
      <c r="G98" s="67"/>
      <c r="H98" s="67"/>
      <c r="I98" s="67"/>
      <c r="J98" s="67"/>
      <c r="K98" s="67"/>
      <c r="L98" s="67"/>
      <c r="M98" s="67"/>
      <c r="N98" s="67"/>
      <c r="O98" s="67"/>
      <c r="P98" s="67"/>
      <c r="Q98" s="67"/>
      <c r="R98" s="67"/>
      <c r="S98" s="67"/>
      <c r="T98" s="67"/>
      <c r="U98" s="67"/>
      <c r="W98" s="67"/>
      <c r="X98" s="67"/>
      <c r="Y98" s="67"/>
      <c r="Z98" s="67"/>
      <c r="AA98" s="67"/>
      <c r="AB98" s="67"/>
      <c r="AC98" s="67"/>
      <c r="AD98" s="67"/>
      <c r="AE98" s="67"/>
      <c r="AF98" s="67"/>
      <c r="AG98" s="67"/>
      <c r="AH98" s="67"/>
      <c r="AI98" s="67"/>
      <c r="AJ98" s="67"/>
    </row>
  </sheetData>
  <mergeCells count="6">
    <mergeCell ref="AH15:AJ15"/>
    <mergeCell ref="F11:T11"/>
    <mergeCell ref="V11:Z11"/>
    <mergeCell ref="AC11:AE11"/>
    <mergeCell ref="AH11:AJ11"/>
    <mergeCell ref="AH14:AJ14"/>
  </mergeCells>
  <pageMargins left="0.55000000000000004" right="0.5" top="0.66" bottom="0.25" header="0.19" footer="0.25"/>
  <pageSetup scale="50" firstPageNumber="70" fitToWidth="2" orientation="landscape" useFirstPageNumber="1" r:id="rId1"/>
  <headerFooter scaleWithDoc="0">
    <oddFooter>&amp;R&amp;8&amp;P</oddFooter>
  </headerFooter>
  <colBreaks count="1" manualBreakCount="1">
    <brk id="20" min="2" max="51" man="1"/>
  </colBreaks>
  <ignoredErrors>
    <ignoredError sqref="J1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3"/>
  <sheetViews>
    <sheetView showGridLines="0" showOutlineSymbols="0" zoomScale="70" zoomScaleNormal="70" zoomScaleSheetLayoutView="85" workbookViewId="0"/>
  </sheetViews>
  <sheetFormatPr defaultColWidth="9.6328125" defaultRowHeight="13.2"/>
  <cols>
    <col min="1" max="1" width="19.6328125" style="3" customWidth="1"/>
    <col min="2" max="2" width="3.6328125" style="3" customWidth="1"/>
    <col min="3" max="3" width="9.1796875" style="3" customWidth="1"/>
    <col min="4" max="4" width="1.6328125" style="3" customWidth="1"/>
    <col min="5" max="5" width="9.6328125" style="3" customWidth="1"/>
    <col min="6" max="6" width="1.6328125" style="3" customWidth="1"/>
    <col min="7" max="7" width="9.6328125" style="3" customWidth="1"/>
    <col min="8" max="8" width="1.6328125" style="3" customWidth="1"/>
    <col min="9" max="9" width="9.6328125" style="3" customWidth="1"/>
    <col min="10" max="10" width="1.6328125" style="3" customWidth="1"/>
    <col min="11" max="11" width="9.6328125" style="3" customWidth="1"/>
    <col min="12" max="12" width="1.6328125" style="3" customWidth="1"/>
    <col min="13" max="13" width="9.6328125" style="3" customWidth="1"/>
    <col min="14" max="14" width="1.6328125" style="3" customWidth="1"/>
    <col min="15" max="15" width="9.6328125" style="3" customWidth="1"/>
    <col min="16" max="16" width="1.6328125" style="3" customWidth="1"/>
    <col min="17" max="17" width="9.6328125" style="3" customWidth="1"/>
    <col min="18" max="18" width="1.6328125" style="3" customWidth="1"/>
    <col min="19" max="19" width="9.6328125" style="3"/>
    <col min="20" max="20" width="1.6328125" style="3" customWidth="1"/>
    <col min="21" max="21" width="9.6328125" style="3"/>
    <col min="22" max="22" width="1.6328125" style="3" customWidth="1"/>
    <col min="23" max="23" width="12.1796875" style="3" bestFit="1" customWidth="1"/>
    <col min="24" max="16384" width="9.6328125" style="3"/>
  </cols>
  <sheetData>
    <row r="1" spans="1:26" ht="15" customHeight="1">
      <c r="A1" s="1472" t="s">
        <v>1343</v>
      </c>
    </row>
    <row r="3" spans="1:26" ht="15" customHeight="1">
      <c r="A3" s="199" t="s">
        <v>0</v>
      </c>
      <c r="B3" s="2"/>
      <c r="C3" s="2"/>
      <c r="D3" s="200"/>
    </row>
    <row r="4" spans="1:26" ht="15" customHeight="1">
      <c r="A4" s="199" t="s">
        <v>1</v>
      </c>
      <c r="B4" s="2"/>
      <c r="C4" s="2"/>
      <c r="F4" s="201"/>
      <c r="H4" s="201"/>
      <c r="I4" s="201"/>
      <c r="J4" s="201"/>
      <c r="K4" s="201"/>
      <c r="L4" s="201"/>
      <c r="M4" s="201"/>
      <c r="N4" s="201"/>
      <c r="O4" s="201"/>
      <c r="P4" s="201"/>
      <c r="S4" s="201"/>
      <c r="U4" s="201"/>
      <c r="W4" s="201" t="s">
        <v>197</v>
      </c>
      <c r="X4" s="201"/>
    </row>
    <row r="5" spans="1:26" ht="15" customHeight="1">
      <c r="A5" s="202" t="s">
        <v>198</v>
      </c>
      <c r="B5" s="2"/>
      <c r="C5" s="2"/>
    </row>
    <row r="6" spans="1:26" ht="15" customHeight="1">
      <c r="A6" s="202" t="s">
        <v>2447</v>
      </c>
    </row>
    <row r="7" spans="1:26" ht="15" customHeight="1">
      <c r="A7" s="203"/>
      <c r="B7" s="204"/>
      <c r="C7" s="204"/>
      <c r="D7" s="204"/>
    </row>
    <row r="8" spans="1:26" ht="15">
      <c r="A8" s="204"/>
      <c r="B8" s="204"/>
      <c r="C8" s="204"/>
      <c r="D8" s="204"/>
      <c r="E8" s="205"/>
    </row>
    <row r="9" spans="1:26" ht="15">
      <c r="A9" s="204"/>
      <c r="B9" s="204"/>
      <c r="C9" s="204"/>
      <c r="D9" s="204"/>
      <c r="W9" s="206"/>
    </row>
    <row r="10" spans="1:26" ht="15">
      <c r="A10" s="204"/>
      <c r="B10" s="204"/>
      <c r="C10" s="204"/>
      <c r="D10" s="204"/>
      <c r="P10" s="207"/>
    </row>
    <row r="11" spans="1:26" ht="15">
      <c r="A11" s="204"/>
      <c r="B11" s="204"/>
      <c r="C11" s="204"/>
      <c r="D11" s="204"/>
      <c r="P11" s="207"/>
    </row>
    <row r="12" spans="1:26" ht="15">
      <c r="A12" s="204"/>
      <c r="B12" s="204"/>
      <c r="C12" s="204"/>
      <c r="D12" s="204"/>
      <c r="E12" s="209" t="s">
        <v>91</v>
      </c>
      <c r="F12" s="210"/>
      <c r="G12" s="209" t="s">
        <v>92</v>
      </c>
      <c r="H12" s="210"/>
      <c r="I12" s="208" t="s">
        <v>93</v>
      </c>
      <c r="K12" s="208" t="s">
        <v>94</v>
      </c>
      <c r="M12" s="208" t="s">
        <v>95</v>
      </c>
      <c r="O12" s="208" t="s">
        <v>10</v>
      </c>
      <c r="Q12" s="208" t="s">
        <v>9</v>
      </c>
      <c r="S12" s="208" t="s">
        <v>1811</v>
      </c>
      <c r="U12" s="208" t="s">
        <v>2343</v>
      </c>
      <c r="W12" s="208" t="s">
        <v>2440</v>
      </c>
      <c r="X12" s="211"/>
    </row>
    <row r="13" spans="1:26" ht="15.6">
      <c r="A13" s="203" t="s">
        <v>1345</v>
      </c>
      <c r="B13" s="204"/>
      <c r="C13" s="204"/>
      <c r="D13" s="204"/>
      <c r="F13" s="207"/>
      <c r="H13" s="207"/>
      <c r="J13" s="207"/>
      <c r="L13" s="207"/>
    </row>
    <row r="14" spans="1:26" ht="15">
      <c r="A14" s="212" t="s">
        <v>199</v>
      </c>
      <c r="B14" s="204"/>
      <c r="C14" s="204"/>
      <c r="D14" s="204" t="s">
        <v>6</v>
      </c>
      <c r="E14" s="213">
        <v>36564</v>
      </c>
      <c r="F14" s="213"/>
      <c r="G14" s="213">
        <v>36840</v>
      </c>
      <c r="H14" s="214"/>
      <c r="I14" s="216">
        <v>34751</v>
      </c>
      <c r="J14" s="215"/>
      <c r="K14" s="213">
        <v>36209</v>
      </c>
      <c r="L14" s="215"/>
      <c r="M14" s="217">
        <v>38768</v>
      </c>
      <c r="N14" s="215"/>
      <c r="O14" s="217">
        <v>40227</v>
      </c>
      <c r="P14" s="215"/>
      <c r="Q14" s="217">
        <v>42961</v>
      </c>
      <c r="R14" s="215"/>
      <c r="S14" s="217">
        <v>43710</v>
      </c>
      <c r="T14" s="215"/>
      <c r="U14" s="217">
        <v>47055</v>
      </c>
      <c r="V14" s="215"/>
      <c r="W14" s="217">
        <v>47566</v>
      </c>
      <c r="X14" s="218"/>
      <c r="Z14" s="219"/>
    </row>
    <row r="15" spans="1:26" ht="15">
      <c r="A15" s="212" t="s">
        <v>200</v>
      </c>
      <c r="B15" s="204"/>
      <c r="C15" s="204"/>
      <c r="D15" s="204" t="s">
        <v>6</v>
      </c>
      <c r="E15" s="221">
        <f>(ROUND(SUM(E14/E38),4))</f>
        <v>0.60860000000000003</v>
      </c>
      <c r="F15" s="221"/>
      <c r="G15" s="221">
        <f>(ROUND(SUM(G14/G38),4))</f>
        <v>0.61839999999999995</v>
      </c>
      <c r="H15" s="222"/>
      <c r="I15" s="221">
        <f>(ROUND(SUM(I14/I38),4))</f>
        <v>0.60260000000000002</v>
      </c>
      <c r="J15" s="205"/>
      <c r="K15" s="223">
        <f>(ROUND(SUM(36208/K38),4))</f>
        <v>0.5948</v>
      </c>
      <c r="L15" s="205"/>
      <c r="M15" s="223">
        <f>(ROUND(SUM(38770/M38),4))</f>
        <v>0.60299999999999998</v>
      </c>
      <c r="N15" s="205"/>
      <c r="O15" s="221">
        <f>(ROUND(SUM(O14/O38),4))</f>
        <v>0.60670000000000002</v>
      </c>
      <c r="P15" s="205"/>
      <c r="Q15" s="221">
        <f>(ROUND(SUM(42960/Q38),4))</f>
        <v>0.61639999999999995</v>
      </c>
      <c r="R15" s="205"/>
      <c r="S15" s="221">
        <f>(ROUND(SUM(S14/S38),4))</f>
        <v>0.61529999999999996</v>
      </c>
      <c r="T15" s="205"/>
      <c r="U15" s="221">
        <f>(ROUND(SUM(U14/U38),4))</f>
        <v>0.63009999999999999</v>
      </c>
      <c r="V15" s="205"/>
      <c r="W15" s="221">
        <f>(ROUND(SUM(W14/W38),4))</f>
        <v>0.63959999999999995</v>
      </c>
      <c r="X15" s="224"/>
      <c r="Z15" s="219"/>
    </row>
    <row r="16" spans="1:26" ht="15">
      <c r="A16" s="212" t="s">
        <v>201</v>
      </c>
      <c r="B16" s="204"/>
      <c r="C16" s="204"/>
      <c r="D16" s="204" t="s">
        <v>6</v>
      </c>
      <c r="E16" s="225">
        <v>5.74E-2</v>
      </c>
      <c r="F16" s="221"/>
      <c r="G16" s="225">
        <f>ROUND(SUM(+G14-E14)/(E14),4)</f>
        <v>7.4999999999999997E-3</v>
      </c>
      <c r="H16" s="222"/>
      <c r="I16" s="225">
        <f>ROUND(SUM(+I14-G14)/(G14),4)</f>
        <v>-5.67E-2</v>
      </c>
      <c r="J16" s="205"/>
      <c r="K16" s="225">
        <f>ROUND(SUM(+K14-I14)/(I14),4)</f>
        <v>4.2000000000000003E-2</v>
      </c>
      <c r="L16" s="205"/>
      <c r="M16" s="225">
        <f>ROUND(SUM(+M14-K14)/(K14),4)</f>
        <v>7.0699999999999999E-2</v>
      </c>
      <c r="N16" s="205"/>
      <c r="O16" s="225">
        <f>ROUND(SUM(+O14-M14)/(M14),4)</f>
        <v>3.7600000000000001E-2</v>
      </c>
      <c r="P16" s="205"/>
      <c r="Q16" s="225">
        <f>ROUND(SUM(+Q14-O14)/(O14),3)</f>
        <v>6.8000000000000005E-2</v>
      </c>
      <c r="R16" s="205"/>
      <c r="S16" s="225">
        <f>ROUND(SUM(+S14-Q14)/(Q14),3)</f>
        <v>1.7000000000000001E-2</v>
      </c>
      <c r="T16" s="205"/>
      <c r="U16" s="225">
        <f>ROUND(SUM(+U14-S14)/(S14),3)</f>
        <v>7.6999999999999999E-2</v>
      </c>
      <c r="V16" s="205"/>
      <c r="W16" s="225">
        <f>ROUND(SUM(+W14-U14)/(U14),3)</f>
        <v>1.0999999999999999E-2</v>
      </c>
      <c r="X16" s="224"/>
      <c r="Z16" s="219"/>
    </row>
    <row r="17" spans="1:26" ht="15">
      <c r="A17" s="212" t="s">
        <v>202</v>
      </c>
      <c r="B17" s="212"/>
      <c r="C17" s="204"/>
      <c r="D17" s="204" t="s">
        <v>6</v>
      </c>
      <c r="E17" s="226">
        <f>ROUND(SUM(E14/19.4),4)</f>
        <v>1884.7422999999999</v>
      </c>
      <c r="F17" s="226"/>
      <c r="G17" s="226">
        <f>ROUND(SUM(G14/19.5),0)</f>
        <v>1889</v>
      </c>
      <c r="H17" s="227"/>
      <c r="I17" s="229">
        <f>ROUND(SUM(I14/19.5),0)</f>
        <v>1782</v>
      </c>
      <c r="J17" s="228"/>
      <c r="K17" s="226">
        <f>ROUND(SUM(K14/19.4),0)</f>
        <v>1866</v>
      </c>
      <c r="L17" s="228"/>
      <c r="M17" s="230">
        <f>ROUND(SUM(M14/19.5),0)</f>
        <v>1988</v>
      </c>
      <c r="N17" s="228"/>
      <c r="O17" s="230">
        <f>ROUND(SUM(O14/19.6),0)</f>
        <v>2052</v>
      </c>
      <c r="P17" s="228"/>
      <c r="Q17" s="230">
        <f>ROUND(SUM(Q14/19.7),0)</f>
        <v>2181</v>
      </c>
      <c r="R17" s="228"/>
      <c r="S17" s="230">
        <f>ROUND(SUM(S14/19.7),0)</f>
        <v>2219</v>
      </c>
      <c r="T17" s="228"/>
      <c r="U17" s="230">
        <f>ROUND(SUM(U14/19.8),0)</f>
        <v>2377</v>
      </c>
      <c r="V17" s="228"/>
      <c r="W17" s="230">
        <f>ROUND(SUM(W14/19.7),0)</f>
        <v>2415</v>
      </c>
      <c r="X17" s="218"/>
      <c r="Z17" s="219"/>
    </row>
    <row r="18" spans="1:26" ht="15">
      <c r="A18" s="204"/>
      <c r="B18" s="204"/>
      <c r="C18" s="204"/>
      <c r="D18" s="204"/>
      <c r="H18" s="207"/>
      <c r="M18" s="231"/>
      <c r="O18" s="231"/>
      <c r="Q18" s="231"/>
      <c r="S18" s="231"/>
      <c r="U18" s="231"/>
      <c r="W18" s="231"/>
      <c r="X18" s="231"/>
    </row>
    <row r="19" spans="1:26" ht="15.6">
      <c r="A19" s="203" t="s">
        <v>203</v>
      </c>
      <c r="B19" s="204"/>
      <c r="C19" s="204"/>
      <c r="D19" s="204"/>
      <c r="M19" s="231"/>
      <c r="O19" s="231"/>
      <c r="Q19" s="231"/>
      <c r="S19" s="231"/>
      <c r="U19" s="231"/>
      <c r="W19" s="231"/>
      <c r="X19" s="231"/>
    </row>
    <row r="20" spans="1:26" ht="15">
      <c r="A20" s="212" t="s">
        <v>204</v>
      </c>
      <c r="B20" s="204"/>
      <c r="C20" s="204"/>
      <c r="D20" s="204" t="s">
        <v>6</v>
      </c>
      <c r="E20" s="2023">
        <v>13197</v>
      </c>
      <c r="F20" s="2023"/>
      <c r="G20" s="2023">
        <v>13237</v>
      </c>
      <c r="H20" s="2023"/>
      <c r="I20" s="2023">
        <v>12852</v>
      </c>
      <c r="J20" s="228"/>
      <c r="K20" s="2023">
        <v>14205</v>
      </c>
      <c r="L20" s="228"/>
      <c r="M20" s="2022">
        <v>14571</v>
      </c>
      <c r="N20" s="228"/>
      <c r="O20" s="2022">
        <v>14616</v>
      </c>
      <c r="P20" s="228"/>
      <c r="Q20" s="230">
        <v>15100</v>
      </c>
      <c r="R20" s="228"/>
      <c r="S20" s="230">
        <v>15385</v>
      </c>
      <c r="T20" s="228"/>
      <c r="U20" s="230">
        <v>15725</v>
      </c>
      <c r="V20" s="228"/>
      <c r="W20" s="230">
        <v>16212</v>
      </c>
      <c r="X20" s="233"/>
    </row>
    <row r="21" spans="1:26" ht="15">
      <c r="A21" s="212" t="s">
        <v>200</v>
      </c>
      <c r="B21" s="204"/>
      <c r="C21" s="204"/>
      <c r="D21" s="204" t="s">
        <v>6</v>
      </c>
      <c r="E21" s="222">
        <f>(ROUND(SUM(E20/E38),4))</f>
        <v>0.21970000000000001</v>
      </c>
      <c r="F21" s="220"/>
      <c r="G21" s="222">
        <f>(ROUND(SUM(G20/G38),4))</f>
        <v>0.22220000000000001</v>
      </c>
      <c r="H21" s="220"/>
      <c r="I21" s="222">
        <f>(ROUND(SUM(I20/I38),4))</f>
        <v>0.22289999999999999</v>
      </c>
      <c r="K21" s="222">
        <f>(ROUND(SUM(K20/K38),4))</f>
        <v>0.2334</v>
      </c>
      <c r="M21" s="222">
        <f>(ROUND(SUM(M20/M38),4))</f>
        <v>0.2266</v>
      </c>
      <c r="O21" s="234">
        <f>(ROUND(SUM(14615/O38),4))</f>
        <v>0.22040000000000001</v>
      </c>
      <c r="Q21" s="222">
        <f>(ROUND(SUM(Q20/Q38),4))</f>
        <v>0.2167</v>
      </c>
      <c r="S21" s="222">
        <f>(ROUND(SUM(S20/S38),4))</f>
        <v>0.21659999999999999</v>
      </c>
      <c r="U21" s="222">
        <f>(ROUND(SUM(U20/U38),4))</f>
        <v>0.21060000000000001</v>
      </c>
      <c r="W21" s="222">
        <f>(ROUND(SUM(W20/W38),4))</f>
        <v>0.218</v>
      </c>
      <c r="X21" s="224"/>
    </row>
    <row r="22" spans="1:26" ht="15">
      <c r="A22" s="212" t="s">
        <v>205</v>
      </c>
      <c r="B22" s="204"/>
      <c r="C22" s="204"/>
      <c r="D22" s="204" t="s">
        <v>6</v>
      </c>
      <c r="E22" s="225">
        <v>4.4999999999999998E-2</v>
      </c>
      <c r="F22" s="220"/>
      <c r="G22" s="225">
        <f>ROUND(SUM(+G20-E20)/(E20),4)</f>
        <v>3.0000000000000001E-3</v>
      </c>
      <c r="H22" s="220"/>
      <c r="I22" s="225">
        <f>ROUND(SUM(+I20-G20)/(G20),4)</f>
        <v>-2.9100000000000001E-2</v>
      </c>
      <c r="K22" s="225">
        <f>ROUND(SUM(+K20-I20)/(I20),4)</f>
        <v>0.1053</v>
      </c>
      <c r="M22" s="225">
        <f>ROUND(SUM(+M20-K20)/(K20),4)</f>
        <v>2.58E-2</v>
      </c>
      <c r="O22" s="225">
        <f>ROUND(SUM(+O20-M20)/(M20),4)</f>
        <v>3.0999999999999999E-3</v>
      </c>
      <c r="Q22" s="225">
        <f>ROUND(SUM(+Q20-O20)/(O20),4)</f>
        <v>3.3099999999999997E-2</v>
      </c>
      <c r="S22" s="225">
        <f>ROUND(SUM(+S20-Q20)/(Q20),4)</f>
        <v>1.89E-2</v>
      </c>
      <c r="U22" s="225">
        <f>ROUND(SUM(+U20-S20)/(S20),4)</f>
        <v>2.2100000000000002E-2</v>
      </c>
      <c r="W22" s="225">
        <f>ROUND(SUM(+W20-U20)/(U20),4)</f>
        <v>3.1E-2</v>
      </c>
      <c r="X22" s="224"/>
    </row>
    <row r="23" spans="1:26" ht="15">
      <c r="A23" s="212" t="s">
        <v>206</v>
      </c>
      <c r="B23" s="212"/>
      <c r="C23" s="204"/>
      <c r="D23" s="204" t="s">
        <v>6</v>
      </c>
      <c r="E23" s="226">
        <f>ROUND(SUM(E20/19.4),4)</f>
        <v>680.2577</v>
      </c>
      <c r="F23" s="226"/>
      <c r="G23" s="226">
        <f>ROUND(SUM(G20/19.5),0)</f>
        <v>679</v>
      </c>
      <c r="H23" s="226"/>
      <c r="I23" s="226">
        <f>ROUND(SUM(I20/19.5),0)</f>
        <v>659</v>
      </c>
      <c r="J23" s="228"/>
      <c r="K23" s="226">
        <f>ROUND(SUM(K20/19.4),0)</f>
        <v>732</v>
      </c>
      <c r="L23" s="228"/>
      <c r="M23" s="226">
        <f>ROUND(SUM(M20/19.5),0)</f>
        <v>747</v>
      </c>
      <c r="N23" s="228"/>
      <c r="O23" s="226">
        <f>ROUND(SUM(O20/19.6),0)</f>
        <v>746</v>
      </c>
      <c r="P23" s="228"/>
      <c r="Q23" s="226">
        <f>ROUND(SUM(Q20/19.7),0)</f>
        <v>766</v>
      </c>
      <c r="R23" s="228"/>
      <c r="S23" s="226">
        <f>ROUND(SUM(S20/19.7),0)</f>
        <v>781</v>
      </c>
      <c r="T23" s="228"/>
      <c r="U23" s="226">
        <f>ROUND(SUM(U20/19.8),0)</f>
        <v>794</v>
      </c>
      <c r="V23" s="228"/>
      <c r="W23" s="226">
        <f>ROUND(SUM(W20/19.7),0)</f>
        <v>823</v>
      </c>
      <c r="X23" s="218"/>
    </row>
    <row r="24" spans="1:26" ht="15">
      <c r="A24" s="204"/>
      <c r="B24" s="204"/>
      <c r="C24" s="204"/>
      <c r="D24" s="204"/>
      <c r="M24" s="231"/>
      <c r="O24" s="231"/>
      <c r="Q24" s="231"/>
      <c r="S24" s="231"/>
      <c r="U24" s="231"/>
      <c r="W24" s="231"/>
      <c r="X24" s="231"/>
    </row>
    <row r="25" spans="1:26" ht="15.6">
      <c r="A25" s="203" t="s">
        <v>207</v>
      </c>
      <c r="B25" s="204"/>
      <c r="C25" s="204"/>
      <c r="D25" s="204"/>
      <c r="M25" s="231"/>
      <c r="O25" s="231"/>
      <c r="Q25" s="231"/>
      <c r="S25" s="231"/>
      <c r="U25" s="231"/>
      <c r="W25" s="231"/>
      <c r="X25" s="231"/>
    </row>
    <row r="26" spans="1:26" ht="15">
      <c r="A26" s="212" t="s">
        <v>208</v>
      </c>
      <c r="B26" s="204"/>
      <c r="C26" s="204"/>
      <c r="D26" s="204" t="s">
        <v>6</v>
      </c>
      <c r="E26" s="226">
        <v>8231</v>
      </c>
      <c r="F26" s="226"/>
      <c r="G26" s="226">
        <v>7604</v>
      </c>
      <c r="H26" s="226"/>
      <c r="I26" s="226">
        <v>7458</v>
      </c>
      <c r="J26" s="228"/>
      <c r="K26" s="226">
        <v>7279</v>
      </c>
      <c r="L26" s="228"/>
      <c r="M26" s="230">
        <v>7878</v>
      </c>
      <c r="N26" s="228"/>
      <c r="O26" s="230">
        <v>8463</v>
      </c>
      <c r="P26" s="228"/>
      <c r="Q26" s="230">
        <v>8258</v>
      </c>
      <c r="R26" s="228"/>
      <c r="S26" s="230">
        <v>8502</v>
      </c>
      <c r="T26" s="228"/>
      <c r="U26" s="230">
        <v>7884</v>
      </c>
      <c r="V26" s="228"/>
      <c r="W26" s="230">
        <v>6979</v>
      </c>
      <c r="X26" s="218"/>
    </row>
    <row r="27" spans="1:26" ht="15">
      <c r="A27" s="212" t="s">
        <v>200</v>
      </c>
      <c r="B27" s="204"/>
      <c r="C27" s="204"/>
      <c r="D27" s="204" t="s">
        <v>6</v>
      </c>
      <c r="E27" s="222">
        <f>(ROUND(SUM(E26/E38),4))</f>
        <v>0.13700000000000001</v>
      </c>
      <c r="F27" s="220"/>
      <c r="G27" s="222">
        <f>(ROUND(SUM(G26/G38),4))</f>
        <v>0.12759999999999999</v>
      </c>
      <c r="H27" s="220"/>
      <c r="I27" s="222">
        <f>(ROUND(SUM(I26/I38),4))</f>
        <v>0.1293</v>
      </c>
      <c r="K27" s="222">
        <f>(ROUND(SUM(K26/K38),4))</f>
        <v>0.1196</v>
      </c>
      <c r="M27" s="222">
        <f>(ROUND(SUM(M26/M38),4))</f>
        <v>0.1225</v>
      </c>
      <c r="O27" s="222">
        <f>(ROUND(SUM((O26+1)/O38),4))</f>
        <v>0.12770000000000001</v>
      </c>
      <c r="Q27" s="222">
        <f>(ROUND(SUM(Q26/Q38),4))</f>
        <v>0.11849999999999999</v>
      </c>
      <c r="S27" s="222">
        <f>(ROUND(SUM(S26/S38),4))</f>
        <v>0.1197</v>
      </c>
      <c r="U27" s="222">
        <f>(ROUND(SUM(U26/U38),4))</f>
        <v>0.1056</v>
      </c>
      <c r="W27" s="222">
        <f>(ROUND(SUM(W26/W38),4))</f>
        <v>9.3799999999999994E-2</v>
      </c>
      <c r="X27" s="224"/>
    </row>
    <row r="28" spans="1:26" ht="15">
      <c r="A28" s="212" t="s">
        <v>209</v>
      </c>
      <c r="B28" s="204"/>
      <c r="C28" s="204"/>
      <c r="D28" s="204" t="s">
        <v>6</v>
      </c>
      <c r="E28" s="225">
        <v>-4.36E-2</v>
      </c>
      <c r="F28" s="220"/>
      <c r="G28" s="225">
        <f>ROUND(SUM(+G26-E26)/(E26),4)</f>
        <v>-7.6200000000000004E-2</v>
      </c>
      <c r="H28" s="220"/>
      <c r="I28" s="225">
        <f>ROUND(SUM(+I26-G26)/(G26),4)</f>
        <v>-1.9199999999999998E-2</v>
      </c>
      <c r="K28" s="225">
        <f>ROUND(SUM(+K26-I26)/(I26),4)</f>
        <v>-2.4E-2</v>
      </c>
      <c r="M28" s="225">
        <f>ROUND(SUM(+M26-K26)/(K26),4)</f>
        <v>8.2299999999999998E-2</v>
      </c>
      <c r="O28" s="225">
        <f>ROUND(SUM(+O26-M26)/(M26),4)</f>
        <v>7.4300000000000005E-2</v>
      </c>
      <c r="Q28" s="225">
        <f>ROUND(SUM(+Q26-O26)/(O26),4)</f>
        <v>-2.4199999999999999E-2</v>
      </c>
      <c r="S28" s="225">
        <f>ROUND(SUM(+S26-Q26)/(Q26),4)</f>
        <v>2.9499999999999998E-2</v>
      </c>
      <c r="U28" s="225">
        <f>ROUND(SUM(+U26-S26)/(S26),4)</f>
        <v>-7.2700000000000001E-2</v>
      </c>
      <c r="W28" s="225">
        <f>ROUND(SUM(+W26-U26)/(U26),4)</f>
        <v>-0.1148</v>
      </c>
      <c r="X28" s="224"/>
    </row>
    <row r="29" spans="1:26" ht="15">
      <c r="A29" s="212" t="s">
        <v>210</v>
      </c>
      <c r="B29" s="212"/>
      <c r="C29" s="204"/>
      <c r="D29" s="204" t="s">
        <v>6</v>
      </c>
      <c r="E29" s="226">
        <f>ROUND(SUM(E26/19.4),4)</f>
        <v>424.27839999999998</v>
      </c>
      <c r="F29" s="226"/>
      <c r="G29" s="226">
        <f>ROUND(SUM(G26/19.5),0)</f>
        <v>390</v>
      </c>
      <c r="H29" s="226"/>
      <c r="I29" s="226">
        <f>ROUND(SUM(I26/19.5),0)</f>
        <v>382</v>
      </c>
      <c r="J29" s="228"/>
      <c r="K29" s="226">
        <f>ROUND(SUM(K26/19.4),0)</f>
        <v>375</v>
      </c>
      <c r="L29" s="228"/>
      <c r="M29" s="226">
        <f>ROUND(SUM(M26/19.5),0)</f>
        <v>404</v>
      </c>
      <c r="N29" s="228"/>
      <c r="O29" s="226">
        <f>ROUND(SUM(O26/19.6),0)</f>
        <v>432</v>
      </c>
      <c r="P29" s="228"/>
      <c r="Q29" s="226">
        <f>ROUND(SUM(Q26/19.7),0)</f>
        <v>419</v>
      </c>
      <c r="R29" s="228"/>
      <c r="S29" s="226">
        <f>ROUND(SUM(S26/19.7),0)</f>
        <v>432</v>
      </c>
      <c r="T29" s="228"/>
      <c r="U29" s="226">
        <f>ROUND(SUM(U26/19.8),0)</f>
        <v>398</v>
      </c>
      <c r="V29" s="228"/>
      <c r="W29" s="226">
        <f>ROUND(SUM(W26/19.7),0)</f>
        <v>354</v>
      </c>
      <c r="X29" s="218"/>
    </row>
    <row r="30" spans="1:26" ht="15">
      <c r="A30" s="204"/>
      <c r="B30" s="204"/>
      <c r="C30" s="204"/>
      <c r="D30" s="204"/>
      <c r="M30" s="231"/>
      <c r="O30" s="231"/>
      <c r="Q30" s="231"/>
      <c r="S30" s="231"/>
      <c r="U30" s="231"/>
      <c r="W30" s="231"/>
      <c r="X30" s="231"/>
    </row>
    <row r="31" spans="1:26" ht="15.6">
      <c r="A31" s="203" t="s">
        <v>211</v>
      </c>
      <c r="B31" s="204"/>
      <c r="C31" s="204"/>
      <c r="D31" s="204"/>
      <c r="M31" s="231"/>
      <c r="O31" s="231"/>
      <c r="Q31" s="231"/>
      <c r="S31" s="231"/>
      <c r="U31" s="231"/>
      <c r="W31" s="231"/>
      <c r="X31" s="231"/>
    </row>
    <row r="32" spans="1:26" ht="15">
      <c r="A32" s="212" t="s">
        <v>212</v>
      </c>
      <c r="B32" s="204"/>
      <c r="C32" s="204"/>
      <c r="D32" s="204" t="s">
        <v>6</v>
      </c>
      <c r="E32" s="226">
        <v>2083</v>
      </c>
      <c r="F32" s="226"/>
      <c r="G32" s="226">
        <v>1890</v>
      </c>
      <c r="H32" s="226"/>
      <c r="I32" s="226">
        <v>2606</v>
      </c>
      <c r="J32" s="228"/>
      <c r="K32" s="226">
        <v>3177</v>
      </c>
      <c r="L32" s="228"/>
      <c r="M32" s="230">
        <v>3082</v>
      </c>
      <c r="N32" s="228"/>
      <c r="O32" s="230">
        <v>2994</v>
      </c>
      <c r="P32" s="228"/>
      <c r="Q32" s="230">
        <v>3371</v>
      </c>
      <c r="R32" s="228"/>
      <c r="S32" s="230">
        <v>3437</v>
      </c>
      <c r="T32" s="228"/>
      <c r="U32" s="230">
        <v>4009</v>
      </c>
      <c r="V32" s="228"/>
      <c r="W32" s="230">
        <v>3616</v>
      </c>
      <c r="X32" s="218"/>
    </row>
    <row r="33" spans="1:24" ht="15">
      <c r="A33" s="212" t="s">
        <v>200</v>
      </c>
      <c r="B33" s="204"/>
      <c r="C33" s="204"/>
      <c r="D33" s="204" t="s">
        <v>6</v>
      </c>
      <c r="E33" s="222">
        <f>(ROUND(SUM(E32/E38),4))</f>
        <v>3.4700000000000002E-2</v>
      </c>
      <c r="F33" s="220"/>
      <c r="G33" s="222">
        <f>(ROUND(SUM(1892/G38),4))</f>
        <v>3.1800000000000002E-2</v>
      </c>
      <c r="H33" s="220"/>
      <c r="I33" s="222">
        <f>(ROUND(SUM(I32/I38),4))</f>
        <v>4.5199999999999997E-2</v>
      </c>
      <c r="K33" s="222">
        <f>(ROUND(SUM(K32/K38),4))</f>
        <v>5.2200000000000003E-2</v>
      </c>
      <c r="M33" s="222">
        <f>(ROUND(SUM(M32/M38),4))</f>
        <v>4.7899999999999998E-2</v>
      </c>
      <c r="O33" s="222">
        <f>(ROUND(SUM(O32/O38),4))</f>
        <v>4.5199999999999997E-2</v>
      </c>
      <c r="Q33" s="222">
        <f>(ROUND(SUM((Q32)/Q38),4))</f>
        <v>4.8399999999999999E-2</v>
      </c>
      <c r="S33" s="222">
        <f>(ROUND(SUM((S32)/S38),4))</f>
        <v>4.8399999999999999E-2</v>
      </c>
      <c r="U33" s="222">
        <f>(ROUND(SUM((U32)/U38),4))</f>
        <v>5.3699999999999998E-2</v>
      </c>
      <c r="W33" s="222">
        <f>(ROUND(SUM((W32)/W38),4))</f>
        <v>4.8599999999999997E-2</v>
      </c>
      <c r="X33" s="224"/>
    </row>
    <row r="34" spans="1:24" ht="15">
      <c r="A34" s="212" t="s">
        <v>213</v>
      </c>
      <c r="B34" s="204"/>
      <c r="C34" s="204"/>
      <c r="D34" s="204" t="s">
        <v>6</v>
      </c>
      <c r="E34" s="225">
        <v>-6.7000000000000002E-3</v>
      </c>
      <c r="F34" s="220"/>
      <c r="G34" s="225">
        <f>ROUND(SUM(+G32-E32)/(E32),4)</f>
        <v>-9.2700000000000005E-2</v>
      </c>
      <c r="H34" s="220"/>
      <c r="I34" s="225">
        <f>ROUND(SUM(+I32-G32)/(G32),4)</f>
        <v>0.37880000000000003</v>
      </c>
      <c r="K34" s="225">
        <f>ROUND(SUM(+K32-I32)/(I32),4)</f>
        <v>0.21909999999999999</v>
      </c>
      <c r="M34" s="225">
        <f>ROUND(SUM(+M32-K32)/(K32),4)</f>
        <v>-2.9899999999999999E-2</v>
      </c>
      <c r="O34" s="225">
        <f>ROUND(SUM(+O32-M32)/(M32),4)</f>
        <v>-2.86E-2</v>
      </c>
      <c r="Q34" s="225">
        <f>ROUND(SUM(+Q32-O32)/(O32),4)</f>
        <v>0.12590000000000001</v>
      </c>
      <c r="S34" s="225">
        <f>ROUND(SUM(+S32-Q32)/(Q32),4)</f>
        <v>1.9599999999999999E-2</v>
      </c>
      <c r="U34" s="225">
        <f>ROUND(SUM(+U32-S32)/(S32),4)</f>
        <v>0.16639999999999999</v>
      </c>
      <c r="W34" s="225">
        <f>ROUND(SUM(+W32-U32)/(U32),4)</f>
        <v>-9.8000000000000004E-2</v>
      </c>
      <c r="X34" s="224"/>
    </row>
    <row r="35" spans="1:24" ht="15">
      <c r="A35" s="212" t="s">
        <v>210</v>
      </c>
      <c r="B35" s="212"/>
      <c r="C35" s="204"/>
      <c r="D35" s="204" t="s">
        <v>6</v>
      </c>
      <c r="E35" s="226">
        <f>ROUND(SUM(E32/19.4),4)</f>
        <v>107.3711</v>
      </c>
      <c r="F35" s="226"/>
      <c r="G35" s="226">
        <f>ROUND(SUM(G32/19.5),0)</f>
        <v>97</v>
      </c>
      <c r="H35" s="226"/>
      <c r="I35" s="226">
        <f>ROUND(SUM(I32/19.5),0)</f>
        <v>134</v>
      </c>
      <c r="J35" s="228"/>
      <c r="K35" s="226">
        <f>ROUND(SUM(K32/19.4),0)</f>
        <v>164</v>
      </c>
      <c r="L35" s="228"/>
      <c r="M35" s="226">
        <f>ROUND(SUM(M32/19.5),0)</f>
        <v>158</v>
      </c>
      <c r="N35" s="228"/>
      <c r="O35" s="226">
        <f>ROUND(SUM(O32/19.6),0)</f>
        <v>153</v>
      </c>
      <c r="P35" s="228"/>
      <c r="Q35" s="226">
        <f>ROUND(SUM(Q32/19.7),0)</f>
        <v>171</v>
      </c>
      <c r="R35" s="228"/>
      <c r="S35" s="226">
        <f>ROUND(SUM(S32/19.7),0)</f>
        <v>174</v>
      </c>
      <c r="T35" s="228"/>
      <c r="U35" s="226">
        <f>ROUND(SUM(U32/19.8),0)</f>
        <v>202</v>
      </c>
      <c r="V35" s="228"/>
      <c r="W35" s="226">
        <f>ROUND(SUM(W32/19.7),0)</f>
        <v>184</v>
      </c>
      <c r="X35" s="218"/>
    </row>
    <row r="36" spans="1:24" ht="15">
      <c r="A36" s="204"/>
      <c r="B36" s="204"/>
      <c r="C36" s="204"/>
      <c r="D36" s="235"/>
      <c r="M36" s="236"/>
      <c r="N36" s="236"/>
      <c r="O36" s="237"/>
      <c r="P36" s="236"/>
      <c r="Q36" s="238"/>
      <c r="S36" s="237"/>
      <c r="U36" s="237"/>
      <c r="W36" s="237"/>
      <c r="X36" s="238"/>
    </row>
    <row r="37" spans="1:24" ht="15.6">
      <c r="A37" s="203" t="s">
        <v>214</v>
      </c>
      <c r="B37" s="204"/>
      <c r="C37" s="204"/>
      <c r="D37" s="235"/>
      <c r="E37" s="239"/>
      <c r="F37" s="239"/>
      <c r="G37" s="239"/>
      <c r="H37" s="239"/>
      <c r="I37" s="239"/>
      <c r="J37" s="239"/>
      <c r="K37" s="239"/>
      <c r="L37" s="240"/>
      <c r="O37" s="231"/>
      <c r="Q37" s="241"/>
      <c r="R37" s="240"/>
      <c r="S37" s="231"/>
      <c r="T37" s="240"/>
      <c r="U37" s="231"/>
      <c r="V37" s="240"/>
      <c r="W37" s="231"/>
      <c r="X37" s="231"/>
    </row>
    <row r="38" spans="1:24" ht="15.6">
      <c r="A38" s="242" t="s">
        <v>215</v>
      </c>
      <c r="B38" s="203"/>
      <c r="C38" s="203"/>
      <c r="D38" s="203" t="s">
        <v>6</v>
      </c>
      <c r="E38" s="244">
        <f>E14+E20+E26+E32</f>
        <v>60075</v>
      </c>
      <c r="F38" s="244"/>
      <c r="G38" s="244">
        <f>G14+G20+G26+G32</f>
        <v>59571</v>
      </c>
      <c r="H38" s="244"/>
      <c r="I38" s="244">
        <f>I14+I20+I26+I32</f>
        <v>57667</v>
      </c>
      <c r="J38" s="244"/>
      <c r="K38" s="244">
        <f>K14+K20+K26+K32</f>
        <v>60870</v>
      </c>
      <c r="L38" s="144"/>
      <c r="M38" s="244">
        <f>M14+M20+M26+M32</f>
        <v>64299</v>
      </c>
      <c r="N38" s="244"/>
      <c r="O38" s="245">
        <f>O14+O20+O26+O32</f>
        <v>66300</v>
      </c>
      <c r="P38" s="244"/>
      <c r="Q38" s="245">
        <f>Q14+Q20+Q26+Q32</f>
        <v>69690</v>
      </c>
      <c r="R38" s="144"/>
      <c r="S38" s="245">
        <f>S14+S20+S26+S32</f>
        <v>71034</v>
      </c>
      <c r="T38" s="144"/>
      <c r="U38" s="245">
        <f>U14+U20+U26+U32</f>
        <v>74673</v>
      </c>
      <c r="V38" s="144"/>
      <c r="W38" s="245">
        <f>W14+W20+W26+W32</f>
        <v>74373</v>
      </c>
      <c r="X38" s="218"/>
    </row>
    <row r="39" spans="1:24" ht="15.6">
      <c r="A39" s="242" t="s">
        <v>200</v>
      </c>
      <c r="B39" s="203"/>
      <c r="C39" s="203"/>
      <c r="D39" s="203" t="s">
        <v>6</v>
      </c>
      <c r="E39" s="246">
        <f>E15+E21+E27+E33</f>
        <v>1</v>
      </c>
      <c r="F39" s="246"/>
      <c r="G39" s="246">
        <f>G15+G21+G27+G33</f>
        <v>1</v>
      </c>
      <c r="H39" s="246"/>
      <c r="I39" s="246">
        <f>I15+I21+I27+I33</f>
        <v>1</v>
      </c>
      <c r="J39" s="246"/>
      <c r="K39" s="246">
        <f>K15+K21+K27+K33</f>
        <v>1</v>
      </c>
      <c r="L39" s="2"/>
      <c r="M39" s="246">
        <f>M15+M21+M27+M33</f>
        <v>1</v>
      </c>
      <c r="N39" s="246"/>
      <c r="O39" s="247">
        <f>O15+O21+O27+O33</f>
        <v>1</v>
      </c>
      <c r="P39" s="246"/>
      <c r="Q39" s="247">
        <f>Q15+Q21+Q27+Q33</f>
        <v>1</v>
      </c>
      <c r="R39" s="2"/>
      <c r="S39" s="247">
        <f>S15+S21+S27+S33</f>
        <v>1</v>
      </c>
      <c r="T39" s="2"/>
      <c r="U39" s="247">
        <f>U15+U21+U27+U33</f>
        <v>1</v>
      </c>
      <c r="V39" s="2"/>
      <c r="W39" s="247">
        <f>W15+W21+W27+W33</f>
        <v>0.99999999999999989</v>
      </c>
      <c r="X39" s="224"/>
    </row>
    <row r="40" spans="1:24" ht="15.6">
      <c r="A40" s="242" t="s">
        <v>216</v>
      </c>
      <c r="B40" s="203"/>
      <c r="C40" s="203"/>
      <c r="D40" s="203" t="s">
        <v>6</v>
      </c>
      <c r="E40" s="246">
        <v>3.73E-2</v>
      </c>
      <c r="F40" s="246"/>
      <c r="G40" s="246">
        <f>ROUND(SUM(G38-E38)/(E38),4)</f>
        <v>-8.3999999999999995E-3</v>
      </c>
      <c r="H40" s="246"/>
      <c r="I40" s="246">
        <f>ROUND(SUM(I38-G38)/(G38),4)</f>
        <v>-3.2000000000000001E-2</v>
      </c>
      <c r="J40" s="246"/>
      <c r="K40" s="246">
        <f>ROUND(SUM(5.55%),4)</f>
        <v>5.5500000000000001E-2</v>
      </c>
      <c r="L40" s="2"/>
      <c r="M40" s="246">
        <f>ROUND(SUM(+M38-K38)/(K38),4)</f>
        <v>5.6300000000000003E-2</v>
      </c>
      <c r="N40" s="246"/>
      <c r="O40" s="246">
        <f>ROUND(SUM(+O38-M38)/(M38),4)</f>
        <v>3.1099999999999999E-2</v>
      </c>
      <c r="P40" s="246"/>
      <c r="Q40" s="246">
        <f>ROUND(SUM(+Q38-O38)/(O38),4)</f>
        <v>5.11E-2</v>
      </c>
      <c r="R40" s="2"/>
      <c r="S40" s="246">
        <f>ROUND(SUM(+S38-Q38)/(Q38),4)</f>
        <v>1.9300000000000001E-2</v>
      </c>
      <c r="T40" s="2"/>
      <c r="U40" s="246">
        <f>ROUND(SUM(+U38-S38)/(S38),4)</f>
        <v>5.1200000000000002E-2</v>
      </c>
      <c r="V40" s="2"/>
      <c r="W40" s="246">
        <f>ROUND(SUM(+W38-U38)/(U38),4)</f>
        <v>-4.0000000000000001E-3</v>
      </c>
      <c r="X40" s="224"/>
    </row>
    <row r="41" spans="1:24" ht="15.6">
      <c r="A41" s="242" t="s">
        <v>217</v>
      </c>
      <c r="B41" s="242"/>
      <c r="C41" s="203"/>
      <c r="D41" s="203" t="s">
        <v>6</v>
      </c>
      <c r="E41" s="244">
        <f>ROUND(SUM(E38/19.4),4)</f>
        <v>3096.6495</v>
      </c>
      <c r="F41" s="244"/>
      <c r="G41" s="244">
        <f>G17+G23+G29+G35</f>
        <v>3055</v>
      </c>
      <c r="H41" s="244"/>
      <c r="I41" s="244">
        <f>I17+I23+I29+I35</f>
        <v>2957</v>
      </c>
      <c r="J41" s="244"/>
      <c r="K41" s="244">
        <f>K17+K23+K29+K35</f>
        <v>3137</v>
      </c>
      <c r="L41" s="144"/>
      <c r="M41" s="244">
        <f>M17+M23+M29+M35</f>
        <v>3297</v>
      </c>
      <c r="N41" s="244"/>
      <c r="O41" s="244">
        <f>ROUND(SUM(O38/19.6),0)</f>
        <v>3383</v>
      </c>
      <c r="P41" s="244"/>
      <c r="Q41" s="244">
        <f>Q17+Q23+Q29+Q35</f>
        <v>3537</v>
      </c>
      <c r="R41" s="144"/>
      <c r="S41" s="244">
        <f>S17+S23+S29+S35</f>
        <v>3606</v>
      </c>
      <c r="T41" s="144"/>
      <c r="U41" s="244">
        <f>U17+U23+U29+U35</f>
        <v>3771</v>
      </c>
      <c r="V41" s="144"/>
      <c r="W41" s="244">
        <f>W17+W23+W29+W35</f>
        <v>3776</v>
      </c>
      <c r="X41" s="218"/>
    </row>
    <row r="42" spans="1:24" ht="15.6" thickBot="1">
      <c r="A42" s="248"/>
      <c r="D42" s="207"/>
      <c r="G42" s="250"/>
      <c r="I42" s="250" t="s">
        <v>1281</v>
      </c>
      <c r="K42" s="250"/>
      <c r="M42" s="250"/>
      <c r="N42" s="250"/>
      <c r="O42" s="250"/>
      <c r="P42" s="250"/>
      <c r="Q42" s="250"/>
      <c r="R42" s="250"/>
      <c r="S42" s="250"/>
      <c r="T42" s="250"/>
      <c r="U42" s="251"/>
      <c r="V42" s="250"/>
      <c r="W42" s="251"/>
      <c r="X42" s="238"/>
    </row>
    <row r="43" spans="1:24" ht="13.8" thickTop="1">
      <c r="A43" s="200"/>
      <c r="B43" s="200"/>
      <c r="C43" s="200"/>
      <c r="D43" s="252"/>
      <c r="E43" s="253"/>
      <c r="F43" s="253"/>
      <c r="G43" s="253"/>
      <c r="H43" s="253"/>
      <c r="J43" s="253"/>
      <c r="L43" s="253"/>
      <c r="N43" s="253"/>
    </row>
    <row r="44" spans="1:24">
      <c r="A44" s="254" t="s">
        <v>218</v>
      </c>
    </row>
    <row r="45" spans="1:24">
      <c r="A45" s="71" t="s">
        <v>6</v>
      </c>
      <c r="B45" s="97"/>
    </row>
    <row r="46" spans="1:24">
      <c r="A46" s="71" t="s">
        <v>6</v>
      </c>
      <c r="B46" s="97"/>
    </row>
    <row r="47" spans="1:24">
      <c r="A47" s="255"/>
    </row>
    <row r="48" spans="1:24">
      <c r="A48" s="71"/>
    </row>
    <row r="54" spans="3:4">
      <c r="D54" s="249"/>
    </row>
    <row r="56" spans="3:4">
      <c r="C56" s="256"/>
    </row>
    <row r="57" spans="3:4">
      <c r="C57" s="257"/>
    </row>
    <row r="58" spans="3:4">
      <c r="C58" s="257"/>
    </row>
    <row r="59" spans="3:4">
      <c r="C59" s="256"/>
    </row>
    <row r="60" spans="3:4">
      <c r="D60" s="249"/>
    </row>
    <row r="62" spans="3:4">
      <c r="C62" s="256"/>
    </row>
    <row r="63" spans="3:4">
      <c r="C63" s="257"/>
    </row>
    <row r="64" spans="3:4">
      <c r="C64" s="257"/>
    </row>
    <row r="65" spans="3:4">
      <c r="C65" s="256"/>
    </row>
    <row r="66" spans="3:4">
      <c r="D66" s="249"/>
    </row>
    <row r="68" spans="3:4">
      <c r="C68" s="256"/>
    </row>
    <row r="69" spans="3:4">
      <c r="C69" s="257"/>
    </row>
    <row r="70" spans="3:4">
      <c r="C70" s="257"/>
    </row>
    <row r="71" spans="3:4">
      <c r="C71" s="256"/>
    </row>
    <row r="72" spans="3:4">
      <c r="D72" s="249"/>
    </row>
    <row r="74" spans="3:4">
      <c r="C74" s="256"/>
    </row>
    <row r="75" spans="3:4">
      <c r="C75" s="257"/>
    </row>
    <row r="76" spans="3:4">
      <c r="C76" s="257"/>
    </row>
    <row r="77" spans="3:4">
      <c r="C77" s="256"/>
    </row>
    <row r="78" spans="3:4">
      <c r="D78" s="249"/>
    </row>
    <row r="80" spans="3:4">
      <c r="C80" s="256"/>
    </row>
    <row r="81" spans="3:3">
      <c r="C81" s="257"/>
    </row>
    <row r="82" spans="3:3">
      <c r="C82" s="257"/>
    </row>
    <row r="83" spans="3:3">
      <c r="C83" s="256"/>
    </row>
  </sheetData>
  <pageMargins left="0.6" right="0.5" top="1" bottom="0.25" header="0" footer="0.25"/>
  <pageSetup scale="72" orientation="landscape" r:id="rId1"/>
  <headerFooter scaleWithDoc="0">
    <oddFooter>&amp;R&amp;8 72</oddFooter>
  </headerFooter>
  <ignoredErrors>
    <ignoredError sqref="G40:W40"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0"/>
  <sheetViews>
    <sheetView showGridLines="0" showOutlineSymbols="0" zoomScale="80" zoomScaleNormal="80" workbookViewId="0"/>
  </sheetViews>
  <sheetFormatPr defaultColWidth="8.90625" defaultRowHeight="13.2"/>
  <cols>
    <col min="1" max="1" width="55.54296875" style="260" customWidth="1"/>
    <col min="2" max="2" width="2.54296875" style="260" customWidth="1"/>
    <col min="3" max="3" width="12.36328125" style="260" customWidth="1"/>
    <col min="4" max="4" width="2.54296875" style="260" customWidth="1"/>
    <col min="5" max="5" width="12.1796875" style="260" customWidth="1"/>
    <col min="6" max="6" width="2.54296875" style="260" customWidth="1"/>
    <col min="7" max="7" width="12.1796875" style="260" customWidth="1"/>
    <col min="8" max="8" width="2.54296875" style="260" customWidth="1"/>
    <col min="9" max="9" width="12.81640625" style="260" customWidth="1"/>
    <col min="10" max="10" width="2.54296875" style="260" customWidth="1"/>
    <col min="11" max="11" width="12.81640625" style="260" customWidth="1"/>
    <col min="12" max="12" width="2.54296875" style="260" customWidth="1"/>
    <col min="13" max="13" width="12.81640625" style="260" customWidth="1"/>
    <col min="14" max="14" width="2.54296875" style="260" customWidth="1"/>
    <col min="15" max="15" width="12.81640625" style="260" customWidth="1"/>
    <col min="16" max="16" width="2.54296875" style="260" customWidth="1"/>
    <col min="17" max="17" width="12.453125" style="260" customWidth="1"/>
    <col min="18" max="18" width="2.54296875" style="260" customWidth="1"/>
    <col min="19" max="19" width="12.453125" style="260" customWidth="1"/>
    <col min="20" max="20" width="2.54296875" style="260" customWidth="1"/>
    <col min="21" max="21" width="13.6328125" style="260" customWidth="1"/>
    <col min="22" max="22" width="14.36328125" style="260" customWidth="1"/>
    <col min="23" max="16384" width="8.90625" style="260"/>
  </cols>
  <sheetData>
    <row r="1" spans="1:21" ht="15" customHeight="1">
      <c r="A1" s="1472" t="s">
        <v>1343</v>
      </c>
    </row>
    <row r="3" spans="1:21" ht="20.25" customHeight="1">
      <c r="A3" s="258" t="s">
        <v>0</v>
      </c>
      <c r="B3" s="259"/>
    </row>
    <row r="4" spans="1:21" ht="18" customHeight="1">
      <c r="A4" s="258" t="s">
        <v>219</v>
      </c>
      <c r="B4" s="259"/>
    </row>
    <row r="5" spans="1:21" ht="18" customHeight="1">
      <c r="A5" s="258" t="s">
        <v>220</v>
      </c>
      <c r="B5" s="259"/>
      <c r="E5" s="261"/>
      <c r="G5" s="261"/>
      <c r="H5" s="261"/>
      <c r="I5" s="261"/>
      <c r="J5" s="261"/>
      <c r="K5" s="262"/>
      <c r="L5" s="261"/>
      <c r="Q5" s="262"/>
      <c r="S5" s="262"/>
      <c r="U5" s="262" t="s">
        <v>221</v>
      </c>
    </row>
    <row r="6" spans="1:21" ht="18.75" customHeight="1">
      <c r="A6" s="258" t="s">
        <v>222</v>
      </c>
      <c r="B6" s="259"/>
    </row>
    <row r="7" spans="1:21" ht="27.9" customHeight="1">
      <c r="A7" s="2303" t="s">
        <v>2446</v>
      </c>
      <c r="B7" s="263"/>
      <c r="I7" s="264"/>
    </row>
    <row r="8" spans="1:21" ht="18" customHeight="1">
      <c r="A8" s="265" t="s">
        <v>131</v>
      </c>
      <c r="B8" s="259"/>
    </row>
    <row r="9" spans="1:21" ht="14.1" customHeight="1">
      <c r="A9" s="266"/>
      <c r="B9" s="266"/>
      <c r="Q9" s="267"/>
      <c r="S9" s="267"/>
      <c r="U9" s="267"/>
    </row>
    <row r="10" spans="1:21" ht="14.1" customHeight="1">
      <c r="A10" s="266"/>
      <c r="B10" s="266"/>
      <c r="C10" s="268" t="s">
        <v>91</v>
      </c>
      <c r="D10" s="269"/>
      <c r="E10" s="268" t="s">
        <v>92</v>
      </c>
      <c r="F10" s="269"/>
      <c r="G10" s="270" t="s">
        <v>93</v>
      </c>
      <c r="H10" s="268"/>
      <c r="I10" s="270" t="s">
        <v>94</v>
      </c>
      <c r="J10" s="269"/>
      <c r="K10" s="271" t="s">
        <v>95</v>
      </c>
      <c r="L10" s="269"/>
      <c r="M10" s="271" t="s">
        <v>10</v>
      </c>
      <c r="N10" s="269"/>
      <c r="O10" s="271" t="s">
        <v>9</v>
      </c>
      <c r="P10" s="269"/>
      <c r="Q10" s="1536" t="s">
        <v>1811</v>
      </c>
      <c r="R10" s="269"/>
      <c r="S10" s="1536" t="s">
        <v>2557</v>
      </c>
      <c r="T10" s="269"/>
      <c r="U10" s="1536" t="s">
        <v>2440</v>
      </c>
    </row>
    <row r="11" spans="1:21" ht="14.1" customHeight="1">
      <c r="A11" s="265" t="s">
        <v>223</v>
      </c>
      <c r="B11" s="266"/>
      <c r="C11" s="272"/>
      <c r="D11" s="273"/>
      <c r="E11" s="272"/>
      <c r="F11" s="273"/>
      <c r="G11" s="272"/>
      <c r="H11" s="273"/>
      <c r="I11" s="272"/>
      <c r="J11" s="273"/>
      <c r="L11" s="273"/>
      <c r="N11" s="273"/>
      <c r="P11" s="273"/>
      <c r="R11" s="273"/>
      <c r="T11" s="273"/>
    </row>
    <row r="12" spans="1:21" ht="14.1" customHeight="1">
      <c r="A12" s="1707" t="s">
        <v>248</v>
      </c>
      <c r="B12" s="275" t="s">
        <v>6</v>
      </c>
      <c r="C12" s="276">
        <v>36563949</v>
      </c>
      <c r="D12" s="277"/>
      <c r="E12" s="276">
        <v>36840020</v>
      </c>
      <c r="F12" s="278"/>
      <c r="G12" s="276">
        <v>34751381</v>
      </c>
      <c r="H12" s="278"/>
      <c r="I12" s="276">
        <v>36209215</v>
      </c>
      <c r="J12" s="278"/>
      <c r="K12" s="276">
        <v>38767827</v>
      </c>
      <c r="L12" s="278"/>
      <c r="M12" s="276">
        <v>40226715</v>
      </c>
      <c r="N12" s="278"/>
      <c r="O12" s="276">
        <v>42960775</v>
      </c>
      <c r="P12" s="278"/>
      <c r="Q12" s="276">
        <v>43709833</v>
      </c>
      <c r="R12" s="278"/>
      <c r="S12" s="276">
        <v>47055283</v>
      </c>
      <c r="T12" s="278"/>
      <c r="U12" s="276">
        <v>47565944</v>
      </c>
    </row>
    <row r="13" spans="1:21" ht="14.1" customHeight="1">
      <c r="A13" s="1912" t="s">
        <v>2552</v>
      </c>
      <c r="B13" s="279" t="s">
        <v>6</v>
      </c>
      <c r="C13" s="280">
        <v>13196811</v>
      </c>
      <c r="D13" s="281"/>
      <c r="E13" s="280">
        <v>13237159</v>
      </c>
      <c r="F13" s="281"/>
      <c r="G13" s="280">
        <v>12852087</v>
      </c>
      <c r="H13" s="281"/>
      <c r="I13" s="280">
        <v>14204729</v>
      </c>
      <c r="J13" s="281"/>
      <c r="K13" s="280">
        <v>14570974</v>
      </c>
      <c r="L13" s="281"/>
      <c r="M13" s="280">
        <v>14615573</v>
      </c>
      <c r="N13" s="281"/>
      <c r="O13" s="280">
        <v>15099865</v>
      </c>
      <c r="P13" s="281"/>
      <c r="Q13" s="280">
        <v>15384984</v>
      </c>
      <c r="R13" s="281"/>
      <c r="S13" s="280">
        <v>15725343</v>
      </c>
      <c r="T13" s="281"/>
      <c r="U13" s="280">
        <v>16211830</v>
      </c>
    </row>
    <row r="14" spans="1:21" ht="14.1" customHeight="1">
      <c r="A14" s="282" t="s">
        <v>224</v>
      </c>
      <c r="B14" s="275" t="s">
        <v>6</v>
      </c>
      <c r="C14" s="280">
        <v>8230707</v>
      </c>
      <c r="D14" s="281"/>
      <c r="E14" s="280">
        <v>7604443</v>
      </c>
      <c r="F14" s="281"/>
      <c r="G14" s="280">
        <v>7458092</v>
      </c>
      <c r="H14" s="281"/>
      <c r="I14" s="280">
        <v>7279115</v>
      </c>
      <c r="J14" s="281"/>
      <c r="K14" s="280">
        <v>7877878</v>
      </c>
      <c r="L14" s="281"/>
      <c r="M14" s="280">
        <v>8463420</v>
      </c>
      <c r="N14" s="281"/>
      <c r="O14" s="280">
        <v>8257888</v>
      </c>
      <c r="P14" s="281"/>
      <c r="Q14" s="280">
        <v>8502645</v>
      </c>
      <c r="R14" s="281"/>
      <c r="S14" s="280">
        <v>7883743</v>
      </c>
      <c r="T14" s="281"/>
      <c r="U14" s="280">
        <v>6978909</v>
      </c>
    </row>
    <row r="15" spans="1:21" ht="14.1" customHeight="1">
      <c r="A15" s="282" t="s">
        <v>225</v>
      </c>
      <c r="B15" s="275" t="s">
        <v>6</v>
      </c>
      <c r="C15" s="280">
        <v>2083299</v>
      </c>
      <c r="D15" s="281"/>
      <c r="E15" s="280">
        <v>1889571</v>
      </c>
      <c r="F15" s="281"/>
      <c r="G15" s="280">
        <v>2606144</v>
      </c>
      <c r="H15" s="281"/>
      <c r="I15" s="280">
        <v>3176563</v>
      </c>
      <c r="J15" s="281"/>
      <c r="K15" s="280">
        <v>3082195</v>
      </c>
      <c r="L15" s="281"/>
      <c r="M15" s="280">
        <v>2994444</v>
      </c>
      <c r="N15" s="281"/>
      <c r="O15" s="280">
        <v>3371477</v>
      </c>
      <c r="P15" s="281"/>
      <c r="Q15" s="280">
        <v>3436918</v>
      </c>
      <c r="R15" s="281"/>
      <c r="S15" s="280">
        <v>4008704</v>
      </c>
      <c r="T15" s="281"/>
      <c r="U15" s="280">
        <v>3616236</v>
      </c>
    </row>
    <row r="16" spans="1:21" ht="14.1" customHeight="1">
      <c r="A16" s="1912" t="s">
        <v>2553</v>
      </c>
      <c r="B16" s="275" t="s">
        <v>6</v>
      </c>
      <c r="C16" s="280">
        <v>20438905</v>
      </c>
      <c r="D16" s="281"/>
      <c r="E16" s="280">
        <v>20830802</v>
      </c>
      <c r="F16" s="281"/>
      <c r="G16" s="280">
        <v>23556702</v>
      </c>
      <c r="H16" s="281"/>
      <c r="I16" s="280">
        <v>23148031</v>
      </c>
      <c r="J16" s="281"/>
      <c r="K16" s="280">
        <v>23836115</v>
      </c>
      <c r="L16" s="281"/>
      <c r="M16" s="280">
        <v>24030850</v>
      </c>
      <c r="N16" s="281"/>
      <c r="O16" s="280">
        <v>24233835</v>
      </c>
      <c r="P16" s="281"/>
      <c r="Q16" s="280">
        <v>29437525</v>
      </c>
      <c r="R16" s="281"/>
      <c r="S16" s="280">
        <v>27268336</v>
      </c>
      <c r="T16" s="281"/>
      <c r="U16" s="280">
        <v>26592173</v>
      </c>
    </row>
    <row r="17" spans="1:21" ht="14.1" customHeight="1">
      <c r="A17" s="1912" t="s">
        <v>2319</v>
      </c>
      <c r="B17" s="275" t="s">
        <v>6</v>
      </c>
      <c r="C17" s="280">
        <v>34909118</v>
      </c>
      <c r="D17" s="283"/>
      <c r="E17" s="280">
        <v>38833165</v>
      </c>
      <c r="F17" s="283"/>
      <c r="G17" s="280">
        <v>45523753</v>
      </c>
      <c r="H17" s="281"/>
      <c r="I17" s="280">
        <v>49303727</v>
      </c>
      <c r="J17" s="283"/>
      <c r="K17" s="280">
        <v>44609856</v>
      </c>
      <c r="L17" s="283"/>
      <c r="M17" s="280">
        <v>42842927</v>
      </c>
      <c r="N17" s="283"/>
      <c r="O17" s="280">
        <v>43789256</v>
      </c>
      <c r="P17" s="283"/>
      <c r="Q17" s="280">
        <v>48636693</v>
      </c>
      <c r="R17" s="283"/>
      <c r="S17" s="280">
        <v>51323529</v>
      </c>
      <c r="T17" s="283"/>
      <c r="U17" s="280">
        <v>55407032</v>
      </c>
    </row>
    <row r="18" spans="1:21" ht="18.75" customHeight="1">
      <c r="A18" s="284" t="s">
        <v>2554</v>
      </c>
      <c r="B18" s="285" t="s">
        <v>6</v>
      </c>
      <c r="C18" s="286">
        <f>ROUND(SUM(C12:C17),1)</f>
        <v>115422789</v>
      </c>
      <c r="D18" s="287"/>
      <c r="E18" s="286">
        <f>ROUND(SUM(E12:E17),1)</f>
        <v>119235160</v>
      </c>
      <c r="F18" s="287"/>
      <c r="G18" s="286">
        <f>ROUND(SUM(G12:G17),1)</f>
        <v>126748159</v>
      </c>
      <c r="H18" s="287"/>
      <c r="I18" s="286">
        <f>ROUND(SUM(I12:I17),1)</f>
        <v>133321380</v>
      </c>
      <c r="J18" s="287"/>
      <c r="K18" s="286">
        <f>ROUND(SUM(K12:K17),1)</f>
        <v>132744845</v>
      </c>
      <c r="L18" s="287"/>
      <c r="M18" s="286">
        <f>ROUND(SUM(M12:M17),1)</f>
        <v>133173929</v>
      </c>
      <c r="N18" s="287"/>
      <c r="O18" s="286">
        <f>ROUND(SUM(O12:O17),1)</f>
        <v>137713096</v>
      </c>
      <c r="P18" s="287"/>
      <c r="Q18" s="286">
        <f>ROUND(SUM(Q12:Q17),1)</f>
        <v>149108598</v>
      </c>
      <c r="R18" s="287"/>
      <c r="S18" s="286">
        <f>ROUND(SUM(S12:S17),1)</f>
        <v>153264938</v>
      </c>
      <c r="T18" s="287"/>
      <c r="U18" s="286">
        <f>ROUND(SUM(U12:U17),1)</f>
        <v>156372124</v>
      </c>
    </row>
    <row r="19" spans="1:21" ht="12" customHeight="1">
      <c r="A19" s="282"/>
      <c r="B19" s="72"/>
      <c r="C19" s="288"/>
      <c r="D19" s="289"/>
      <c r="E19" s="288"/>
      <c r="F19" s="289"/>
      <c r="G19" s="288"/>
      <c r="H19" s="289"/>
      <c r="I19" s="288"/>
      <c r="J19" s="289"/>
      <c r="K19" s="288"/>
      <c r="L19" s="289"/>
      <c r="M19" s="288"/>
      <c r="N19" s="289"/>
      <c r="O19" s="288"/>
      <c r="P19" s="289"/>
      <c r="Q19" s="288"/>
      <c r="R19" s="289"/>
      <c r="S19" s="288"/>
      <c r="T19" s="289"/>
      <c r="U19" s="288"/>
    </row>
    <row r="20" spans="1:21" ht="14.1" customHeight="1">
      <c r="A20" s="284" t="s">
        <v>226</v>
      </c>
      <c r="B20" s="72"/>
      <c r="C20" s="290"/>
      <c r="D20" s="291"/>
      <c r="E20" s="290"/>
      <c r="F20" s="291"/>
      <c r="G20" s="290"/>
      <c r="H20" s="291"/>
      <c r="I20" s="290"/>
      <c r="J20" s="291"/>
      <c r="K20" s="290"/>
      <c r="L20" s="291"/>
      <c r="M20" s="290"/>
      <c r="N20" s="291"/>
      <c r="O20" s="290"/>
      <c r="P20" s="291"/>
      <c r="Q20" s="290"/>
      <c r="R20" s="291"/>
      <c r="S20" s="290"/>
      <c r="T20" s="291"/>
      <c r="U20" s="290"/>
    </row>
    <row r="21" spans="1:21" ht="14.1" customHeight="1">
      <c r="A21" s="282" t="s">
        <v>227</v>
      </c>
      <c r="B21" s="72"/>
      <c r="C21" s="290"/>
      <c r="D21" s="291"/>
      <c r="E21" s="290"/>
      <c r="F21" s="291"/>
      <c r="G21" s="290"/>
      <c r="H21" s="291"/>
      <c r="I21" s="290"/>
      <c r="J21" s="291"/>
      <c r="K21" s="290"/>
      <c r="L21" s="291"/>
      <c r="M21" s="290"/>
      <c r="N21" s="291"/>
      <c r="O21" s="290"/>
      <c r="P21" s="291"/>
      <c r="Q21" s="290"/>
      <c r="R21" s="291"/>
      <c r="S21" s="290"/>
      <c r="T21" s="291"/>
      <c r="U21" s="290"/>
    </row>
    <row r="22" spans="1:21" ht="14.25" customHeight="1">
      <c r="A22" s="292" t="s">
        <v>228</v>
      </c>
      <c r="B22" s="72" t="s">
        <v>6</v>
      </c>
      <c r="C22" s="293">
        <v>0</v>
      </c>
      <c r="D22" s="283"/>
      <c r="E22" s="293">
        <v>0</v>
      </c>
      <c r="F22" s="283"/>
      <c r="G22" s="293">
        <v>0</v>
      </c>
      <c r="H22" s="283"/>
      <c r="I22" s="293">
        <v>0</v>
      </c>
      <c r="J22" s="283"/>
      <c r="K22" s="293">
        <v>0</v>
      </c>
      <c r="L22" s="283"/>
      <c r="M22" s="294">
        <v>31275884</v>
      </c>
      <c r="N22" s="283"/>
      <c r="O22" s="294">
        <v>32273478</v>
      </c>
      <c r="P22" s="283"/>
      <c r="Q22" s="294">
        <v>33347534</v>
      </c>
      <c r="R22" s="283"/>
      <c r="S22" s="294">
        <v>35349565</v>
      </c>
      <c r="T22" s="283"/>
      <c r="U22" s="294">
        <v>36143713</v>
      </c>
    </row>
    <row r="23" spans="1:21" ht="14.25" customHeight="1">
      <c r="A23" s="292" t="s">
        <v>229</v>
      </c>
      <c r="B23" s="72" t="s">
        <v>6</v>
      </c>
      <c r="C23" s="293">
        <v>0</v>
      </c>
      <c r="D23" s="283"/>
      <c r="E23" s="293">
        <v>0</v>
      </c>
      <c r="F23" s="283"/>
      <c r="G23" s="293">
        <v>0</v>
      </c>
      <c r="H23" s="283"/>
      <c r="I23" s="293">
        <v>0</v>
      </c>
      <c r="J23" s="283"/>
      <c r="K23" s="293">
        <v>0</v>
      </c>
      <c r="L23" s="283"/>
      <c r="M23" s="294">
        <v>452989</v>
      </c>
      <c r="N23" s="283"/>
      <c r="O23" s="294">
        <v>455295</v>
      </c>
      <c r="P23" s="283"/>
      <c r="Q23" s="294">
        <v>315309</v>
      </c>
      <c r="R23" s="283"/>
      <c r="S23" s="294">
        <v>321479</v>
      </c>
      <c r="T23" s="283"/>
      <c r="U23" s="294">
        <v>323656</v>
      </c>
    </row>
    <row r="24" spans="1:21" ht="14.25" customHeight="1">
      <c r="A24" s="292" t="s">
        <v>230</v>
      </c>
      <c r="B24" s="72" t="s">
        <v>6</v>
      </c>
      <c r="C24" s="293">
        <v>0</v>
      </c>
      <c r="D24" s="283"/>
      <c r="E24" s="293">
        <v>0</v>
      </c>
      <c r="F24" s="283"/>
      <c r="G24" s="293">
        <v>0</v>
      </c>
      <c r="H24" s="283"/>
      <c r="I24" s="293">
        <v>0</v>
      </c>
      <c r="J24" s="283"/>
      <c r="K24" s="293">
        <v>0</v>
      </c>
      <c r="L24" s="283"/>
      <c r="M24" s="294">
        <v>1190751</v>
      </c>
      <c r="N24" s="283"/>
      <c r="O24" s="294">
        <v>1369339</v>
      </c>
      <c r="P24" s="283"/>
      <c r="Q24" s="294">
        <v>1358364</v>
      </c>
      <c r="R24" s="283"/>
      <c r="S24" s="294">
        <v>1573960</v>
      </c>
      <c r="T24" s="283"/>
      <c r="U24" s="294">
        <v>1706128</v>
      </c>
    </row>
    <row r="25" spans="1:21" ht="14.25" customHeight="1">
      <c r="A25" s="292" t="s">
        <v>231</v>
      </c>
      <c r="B25" s="72" t="s">
        <v>6</v>
      </c>
      <c r="C25" s="295" t="s">
        <v>6</v>
      </c>
      <c r="D25" s="283"/>
      <c r="E25" s="295" t="s">
        <v>6</v>
      </c>
      <c r="F25" s="283"/>
      <c r="G25" s="295"/>
      <c r="H25" s="283"/>
      <c r="I25" s="295" t="s">
        <v>6</v>
      </c>
      <c r="J25" s="283"/>
      <c r="K25" s="295" t="s">
        <v>6</v>
      </c>
      <c r="L25" s="283"/>
      <c r="M25" s="294"/>
      <c r="N25" s="283"/>
      <c r="O25" s="294"/>
      <c r="P25" s="283"/>
      <c r="Q25" s="294"/>
      <c r="R25" s="283"/>
      <c r="S25" s="294"/>
      <c r="T25" s="283"/>
      <c r="U25" s="294"/>
    </row>
    <row r="26" spans="1:21" ht="14.25" customHeight="1">
      <c r="A26" s="2297" t="s">
        <v>2555</v>
      </c>
      <c r="B26" s="72" t="s">
        <v>6</v>
      </c>
      <c r="C26" s="293">
        <v>0</v>
      </c>
      <c r="D26" s="283"/>
      <c r="E26" s="293">
        <v>0</v>
      </c>
      <c r="F26" s="283"/>
      <c r="G26" s="293">
        <v>0</v>
      </c>
      <c r="H26" s="283"/>
      <c r="I26" s="293">
        <v>0</v>
      </c>
      <c r="J26" s="283"/>
      <c r="K26" s="293">
        <v>0</v>
      </c>
      <c r="L26" s="283"/>
      <c r="M26" s="294">
        <v>41585429</v>
      </c>
      <c r="N26" s="283"/>
      <c r="O26" s="294">
        <v>42125677</v>
      </c>
      <c r="P26" s="283"/>
      <c r="Q26" s="294">
        <v>47642930</v>
      </c>
      <c r="R26" s="283"/>
      <c r="S26" s="294">
        <v>49664291</v>
      </c>
      <c r="T26" s="283"/>
      <c r="U26" s="294">
        <v>52441101</v>
      </c>
    </row>
    <row r="27" spans="1:21" ht="14.25" customHeight="1">
      <c r="A27" s="1491" t="s">
        <v>2294</v>
      </c>
      <c r="B27" s="72" t="s">
        <v>6</v>
      </c>
      <c r="C27" s="293">
        <v>0</v>
      </c>
      <c r="D27" s="283"/>
      <c r="E27" s="293">
        <v>0</v>
      </c>
      <c r="F27" s="283"/>
      <c r="G27" s="293">
        <v>0</v>
      </c>
      <c r="H27" s="283"/>
      <c r="I27" s="293">
        <v>0</v>
      </c>
      <c r="J27" s="283"/>
      <c r="K27" s="293">
        <v>0</v>
      </c>
      <c r="L27" s="283"/>
      <c r="M27" s="294">
        <v>5812015</v>
      </c>
      <c r="N27" s="283"/>
      <c r="O27" s="294">
        <v>5788874</v>
      </c>
      <c r="P27" s="283"/>
      <c r="Q27" s="294">
        <v>5154862</v>
      </c>
      <c r="R27" s="283"/>
      <c r="S27" s="294">
        <v>6873429</v>
      </c>
      <c r="T27" s="283"/>
      <c r="U27" s="294">
        <v>9059103</v>
      </c>
    </row>
    <row r="28" spans="1:21" ht="14.25" customHeight="1">
      <c r="A28" s="1491" t="s">
        <v>2556</v>
      </c>
      <c r="B28" s="72" t="s">
        <v>6</v>
      </c>
      <c r="C28" s="293">
        <v>0</v>
      </c>
      <c r="D28" s="283"/>
      <c r="E28" s="293">
        <v>0</v>
      </c>
      <c r="F28" s="283"/>
      <c r="G28" s="293">
        <v>0</v>
      </c>
      <c r="H28" s="283"/>
      <c r="I28" s="293">
        <v>0</v>
      </c>
      <c r="J28" s="283"/>
      <c r="K28" s="293">
        <v>0</v>
      </c>
      <c r="L28" s="283"/>
      <c r="M28" s="294">
        <v>1802631</v>
      </c>
      <c r="N28" s="283"/>
      <c r="O28" s="294">
        <v>2123277</v>
      </c>
      <c r="P28" s="283"/>
      <c r="Q28" s="294">
        <v>2718169</v>
      </c>
      <c r="R28" s="283"/>
      <c r="S28" s="294">
        <v>2229061</v>
      </c>
      <c r="T28" s="283"/>
      <c r="U28" s="294">
        <v>1715641</v>
      </c>
    </row>
    <row r="29" spans="1:21" ht="14.25" customHeight="1">
      <c r="A29" s="1491" t="s">
        <v>2318</v>
      </c>
      <c r="B29" s="72" t="s">
        <v>6</v>
      </c>
      <c r="C29" s="293">
        <v>0</v>
      </c>
      <c r="D29" s="283"/>
      <c r="E29" s="293">
        <v>0</v>
      </c>
      <c r="F29" s="283"/>
      <c r="G29" s="293">
        <v>0</v>
      </c>
      <c r="H29" s="283"/>
      <c r="I29" s="293">
        <v>0</v>
      </c>
      <c r="J29" s="283"/>
      <c r="K29" s="293">
        <v>0</v>
      </c>
      <c r="L29" s="283"/>
      <c r="M29" s="294">
        <v>7836605</v>
      </c>
      <c r="N29" s="283"/>
      <c r="O29" s="294">
        <v>8132748</v>
      </c>
      <c r="P29" s="283"/>
      <c r="Q29" s="294">
        <v>7597686</v>
      </c>
      <c r="R29" s="283"/>
      <c r="S29" s="294">
        <v>7806779</v>
      </c>
      <c r="T29" s="283"/>
      <c r="U29" s="294">
        <v>7259655</v>
      </c>
    </row>
    <row r="30" spans="1:21" ht="14.25" customHeight="1">
      <c r="A30" s="1491" t="s">
        <v>2314</v>
      </c>
      <c r="B30" s="72" t="s">
        <v>6</v>
      </c>
      <c r="C30" s="293">
        <v>0</v>
      </c>
      <c r="D30" s="283"/>
      <c r="E30" s="293">
        <v>0</v>
      </c>
      <c r="F30" s="283"/>
      <c r="G30" s="293">
        <v>0</v>
      </c>
      <c r="H30" s="283"/>
      <c r="I30" s="293">
        <v>0</v>
      </c>
      <c r="J30" s="283"/>
      <c r="K30" s="293">
        <v>0</v>
      </c>
      <c r="L30" s="283"/>
      <c r="M30" s="294">
        <v>691811</v>
      </c>
      <c r="N30" s="283"/>
      <c r="O30" s="294">
        <v>802690</v>
      </c>
      <c r="P30" s="283"/>
      <c r="Q30" s="294">
        <v>657668</v>
      </c>
      <c r="R30" s="283"/>
      <c r="S30" s="294">
        <v>796912</v>
      </c>
      <c r="T30" s="283"/>
      <c r="U30" s="294">
        <v>1087080</v>
      </c>
    </row>
    <row r="31" spans="1:21" ht="14.25" customHeight="1">
      <c r="A31" s="1491" t="s">
        <v>2315</v>
      </c>
      <c r="B31" s="72" t="s">
        <v>6</v>
      </c>
      <c r="C31" s="293">
        <v>0</v>
      </c>
      <c r="D31" s="283"/>
      <c r="E31" s="293">
        <v>0</v>
      </c>
      <c r="F31" s="283"/>
      <c r="G31" s="293">
        <v>0</v>
      </c>
      <c r="H31" s="283"/>
      <c r="I31" s="293">
        <v>0</v>
      </c>
      <c r="J31" s="283"/>
      <c r="K31" s="293">
        <v>0</v>
      </c>
      <c r="L31" s="283"/>
      <c r="M31" s="294">
        <v>5052837</v>
      </c>
      <c r="N31" s="283"/>
      <c r="O31" s="294">
        <v>5497814</v>
      </c>
      <c r="P31" s="283"/>
      <c r="Q31" s="294">
        <v>5931129</v>
      </c>
      <c r="R31" s="283"/>
      <c r="S31" s="294">
        <v>5698151</v>
      </c>
      <c r="T31" s="283"/>
      <c r="U31" s="294">
        <v>6600666</v>
      </c>
    </row>
    <row r="32" spans="1:21" ht="14.25" customHeight="1">
      <c r="A32" s="292"/>
      <c r="B32" s="72"/>
      <c r="C32" s="293"/>
      <c r="D32" s="283"/>
      <c r="E32" s="293"/>
      <c r="F32" s="283"/>
      <c r="G32" s="293"/>
      <c r="H32" s="283"/>
      <c r="I32" s="293"/>
      <c r="J32" s="283"/>
      <c r="K32" s="293"/>
      <c r="L32" s="283"/>
      <c r="M32" s="293"/>
      <c r="N32" s="283"/>
      <c r="O32" s="294"/>
      <c r="P32" s="283"/>
      <c r="Q32" s="294"/>
      <c r="R32" s="283"/>
      <c r="S32" s="294"/>
      <c r="T32" s="283"/>
      <c r="U32" s="294"/>
    </row>
    <row r="33" spans="1:25" ht="14.25" customHeight="1">
      <c r="A33" s="1912" t="s">
        <v>2401</v>
      </c>
      <c r="B33" s="275" t="s">
        <v>6</v>
      </c>
      <c r="C33" s="280">
        <v>935006</v>
      </c>
      <c r="D33" s="281"/>
      <c r="E33" s="280">
        <v>1219661</v>
      </c>
      <c r="F33" s="281"/>
      <c r="G33" s="280">
        <v>1252195</v>
      </c>
      <c r="H33" s="281"/>
      <c r="I33" s="280">
        <v>1036641</v>
      </c>
      <c r="J33" s="281"/>
      <c r="K33" s="280">
        <v>956091</v>
      </c>
      <c r="L33" s="281"/>
      <c r="M33" s="280">
        <v>0</v>
      </c>
      <c r="N33" s="281"/>
      <c r="O33" s="293">
        <v>0</v>
      </c>
      <c r="P33" s="281"/>
      <c r="Q33" s="293">
        <v>0</v>
      </c>
      <c r="R33" s="281"/>
      <c r="S33" s="293">
        <v>0</v>
      </c>
      <c r="T33" s="281"/>
      <c r="U33" s="293">
        <v>0</v>
      </c>
    </row>
    <row r="34" spans="1:25" ht="14.25" customHeight="1">
      <c r="A34" s="1912" t="s">
        <v>2402</v>
      </c>
      <c r="B34" s="275" t="s">
        <v>6</v>
      </c>
      <c r="C34" s="280">
        <v>29792268</v>
      </c>
      <c r="D34" s="281"/>
      <c r="E34" s="280">
        <v>31200821</v>
      </c>
      <c r="F34" s="281"/>
      <c r="G34" s="280">
        <v>30295799</v>
      </c>
      <c r="H34" s="281"/>
      <c r="I34" s="280">
        <v>35055672</v>
      </c>
      <c r="J34" s="281"/>
      <c r="K34" s="280">
        <v>31872529</v>
      </c>
      <c r="L34" s="281"/>
      <c r="M34" s="280">
        <v>0</v>
      </c>
      <c r="N34" s="281"/>
      <c r="O34" s="293">
        <v>0</v>
      </c>
      <c r="P34" s="281"/>
      <c r="Q34" s="293">
        <v>0</v>
      </c>
      <c r="R34" s="281"/>
      <c r="S34" s="293">
        <v>0</v>
      </c>
      <c r="T34" s="281"/>
      <c r="U34" s="293">
        <v>0</v>
      </c>
    </row>
    <row r="35" spans="1:25" ht="14.25" customHeight="1">
      <c r="A35" s="1912" t="s">
        <v>2403</v>
      </c>
      <c r="B35" s="275" t="s">
        <v>6</v>
      </c>
      <c r="C35" s="280">
        <f>32539606</f>
        <v>32539606</v>
      </c>
      <c r="D35" s="281"/>
      <c r="E35" s="280">
        <f>34015519</f>
        <v>34015519</v>
      </c>
      <c r="F35" s="281"/>
      <c r="G35" s="280">
        <v>38441781</v>
      </c>
      <c r="H35" s="281"/>
      <c r="I35" s="280">
        <v>40495297</v>
      </c>
      <c r="J35" s="281"/>
      <c r="K35" s="280">
        <v>41127169</v>
      </c>
      <c r="L35" s="281"/>
      <c r="M35" s="280">
        <v>0</v>
      </c>
      <c r="N35" s="281"/>
      <c r="O35" s="293">
        <v>0</v>
      </c>
      <c r="P35" s="281"/>
      <c r="Q35" s="293">
        <v>0</v>
      </c>
      <c r="R35" s="281"/>
      <c r="S35" s="293">
        <v>0</v>
      </c>
      <c r="T35" s="281"/>
      <c r="U35" s="293">
        <v>0</v>
      </c>
    </row>
    <row r="36" spans="1:25" ht="14.25" customHeight="1">
      <c r="A36" s="1912" t="s">
        <v>2404</v>
      </c>
      <c r="B36" s="275" t="s">
        <v>6</v>
      </c>
      <c r="C36" s="280">
        <f>6820511</f>
        <v>6820511</v>
      </c>
      <c r="D36" s="281"/>
      <c r="E36" s="280">
        <v>7287230</v>
      </c>
      <c r="F36" s="281"/>
      <c r="G36" s="280">
        <v>7637529</v>
      </c>
      <c r="H36" s="281"/>
      <c r="I36" s="280">
        <v>7550948</v>
      </c>
      <c r="J36" s="281"/>
      <c r="K36" s="280">
        <v>7614837</v>
      </c>
      <c r="L36" s="281"/>
      <c r="M36" s="280">
        <v>0</v>
      </c>
      <c r="N36" s="281"/>
      <c r="O36" s="293">
        <v>0</v>
      </c>
      <c r="P36" s="281"/>
      <c r="Q36" s="293">
        <v>0</v>
      </c>
      <c r="R36" s="281"/>
      <c r="S36" s="293">
        <v>0</v>
      </c>
      <c r="T36" s="281"/>
      <c r="U36" s="293">
        <v>0</v>
      </c>
    </row>
    <row r="37" spans="1:25" ht="14.25" customHeight="1">
      <c r="A37" s="1912" t="s">
        <v>2405</v>
      </c>
      <c r="B37" s="275" t="s">
        <v>6</v>
      </c>
      <c r="C37" s="280">
        <v>4717890</v>
      </c>
      <c r="D37" s="281"/>
      <c r="E37" s="280">
        <v>4735510</v>
      </c>
      <c r="F37" s="281"/>
      <c r="G37" s="280">
        <v>4759646</v>
      </c>
      <c r="H37" s="281"/>
      <c r="I37" s="280">
        <v>4469502</v>
      </c>
      <c r="J37" s="281"/>
      <c r="K37" s="280">
        <v>4900692</v>
      </c>
      <c r="L37" s="281"/>
      <c r="M37" s="280">
        <v>0</v>
      </c>
      <c r="N37" s="281"/>
      <c r="O37" s="293">
        <v>0</v>
      </c>
      <c r="P37" s="281"/>
      <c r="Q37" s="293">
        <v>0</v>
      </c>
      <c r="R37" s="281"/>
      <c r="S37" s="293">
        <v>0</v>
      </c>
      <c r="T37" s="281"/>
      <c r="U37" s="293">
        <v>0</v>
      </c>
    </row>
    <row r="38" spans="1:25" ht="14.25" customHeight="1">
      <c r="A38" s="1912" t="s">
        <v>2406</v>
      </c>
      <c r="B38" s="275" t="s">
        <v>6</v>
      </c>
      <c r="C38" s="280">
        <v>1879826</v>
      </c>
      <c r="D38" s="281"/>
      <c r="E38" s="280">
        <v>1990080</v>
      </c>
      <c r="F38" s="281"/>
      <c r="G38" s="280">
        <v>1900194</v>
      </c>
      <c r="H38" s="281"/>
      <c r="I38" s="280">
        <v>2003238</v>
      </c>
      <c r="J38" s="281"/>
      <c r="K38" s="280">
        <v>1982597</v>
      </c>
      <c r="L38" s="281"/>
      <c r="M38" s="280">
        <v>0</v>
      </c>
      <c r="N38" s="281"/>
      <c r="O38" s="293">
        <v>0</v>
      </c>
      <c r="P38" s="281"/>
      <c r="Q38" s="293">
        <v>0</v>
      </c>
      <c r="R38" s="281"/>
      <c r="S38" s="293">
        <v>0</v>
      </c>
      <c r="T38" s="281"/>
      <c r="U38" s="293">
        <v>0</v>
      </c>
    </row>
    <row r="39" spans="1:25" ht="14.25" customHeight="1">
      <c r="A39" s="1912" t="s">
        <v>2407</v>
      </c>
      <c r="B39" s="275" t="s">
        <v>6</v>
      </c>
      <c r="C39" s="280">
        <v>3305975</v>
      </c>
      <c r="D39" s="281"/>
      <c r="E39" s="280">
        <v>3639345</v>
      </c>
      <c r="F39" s="281"/>
      <c r="G39" s="280">
        <v>4468169</v>
      </c>
      <c r="H39" s="281"/>
      <c r="I39" s="280">
        <v>5130684</v>
      </c>
      <c r="J39" s="281"/>
      <c r="K39" s="280">
        <v>4974616</v>
      </c>
      <c r="L39" s="281"/>
      <c r="M39" s="280">
        <v>0</v>
      </c>
      <c r="N39" s="281"/>
      <c r="O39" s="293">
        <v>0</v>
      </c>
      <c r="P39" s="281"/>
      <c r="Q39" s="293">
        <v>0</v>
      </c>
      <c r="R39" s="281"/>
      <c r="S39" s="293">
        <v>0</v>
      </c>
      <c r="T39" s="281"/>
      <c r="U39" s="293">
        <v>0</v>
      </c>
    </row>
    <row r="40" spans="1:25" ht="14.25" customHeight="1">
      <c r="A40" s="1882" t="s">
        <v>2421</v>
      </c>
      <c r="B40" s="275" t="s">
        <v>6</v>
      </c>
      <c r="C40" s="280"/>
      <c r="D40" s="283"/>
      <c r="E40" s="280"/>
      <c r="F40" s="283"/>
      <c r="G40" s="280"/>
      <c r="H40" s="281"/>
      <c r="I40" s="280"/>
      <c r="J40" s="283"/>
      <c r="K40" s="280"/>
      <c r="L40" s="283"/>
      <c r="M40" s="280"/>
      <c r="N40" s="283"/>
      <c r="O40" s="280"/>
      <c r="P40" s="283"/>
      <c r="Q40" s="280"/>
      <c r="R40" s="283"/>
      <c r="S40" s="280"/>
      <c r="T40" s="283"/>
      <c r="U40" s="280"/>
    </row>
    <row r="41" spans="1:25" ht="14.25" customHeight="1">
      <c r="A41" s="274" t="s">
        <v>232</v>
      </c>
      <c r="B41" s="275" t="s">
        <v>6</v>
      </c>
      <c r="C41" s="280">
        <v>3212923</v>
      </c>
      <c r="D41" s="283"/>
      <c r="E41" s="280">
        <v>3178608</v>
      </c>
      <c r="F41" s="283"/>
      <c r="G41" s="280">
        <v>2783895</v>
      </c>
      <c r="H41" s="281"/>
      <c r="I41" s="280">
        <v>2891467</v>
      </c>
      <c r="J41" s="283"/>
      <c r="K41" s="280">
        <v>3059315</v>
      </c>
      <c r="L41" s="283"/>
      <c r="M41" s="280">
        <v>0</v>
      </c>
      <c r="N41" s="283"/>
      <c r="O41" s="296">
        <v>0</v>
      </c>
      <c r="P41" s="283"/>
      <c r="Q41" s="296">
        <v>0</v>
      </c>
      <c r="R41" s="283"/>
      <c r="S41" s="296">
        <v>0</v>
      </c>
      <c r="T41" s="283"/>
      <c r="U41" s="296">
        <v>0</v>
      </c>
    </row>
    <row r="42" spans="1:25" ht="18" customHeight="1">
      <c r="A42" s="284" t="s">
        <v>233</v>
      </c>
      <c r="B42" s="72" t="s">
        <v>6</v>
      </c>
      <c r="C42" s="286">
        <f>ROUND(SUM(C22:C41),1)</f>
        <v>83204005</v>
      </c>
      <c r="D42" s="287"/>
      <c r="E42" s="286">
        <f>ROUND(SUM(E22:E41),1)</f>
        <v>87266774</v>
      </c>
      <c r="F42" s="287"/>
      <c r="G42" s="286">
        <f>ROUND(SUM(G22:G41),1)</f>
        <v>91539208</v>
      </c>
      <c r="H42" s="287"/>
      <c r="I42" s="286">
        <f>ROUND(SUM(I22:I41),1)</f>
        <v>98633449</v>
      </c>
      <c r="J42" s="287"/>
      <c r="K42" s="286">
        <f>ROUND(SUM(K22:K41),1)</f>
        <v>96487846</v>
      </c>
      <c r="L42" s="287"/>
      <c r="M42" s="286">
        <f>ROUND(SUM(M22:M41),1)</f>
        <v>95700952</v>
      </c>
      <c r="N42" s="287"/>
      <c r="O42" s="286">
        <f>ROUND(SUM(O22:O41),1)</f>
        <v>98569192</v>
      </c>
      <c r="P42" s="287"/>
      <c r="Q42" s="286">
        <f>ROUND(SUM(Q22:Q41),1)</f>
        <v>104723651</v>
      </c>
      <c r="R42" s="287"/>
      <c r="S42" s="286">
        <f>ROUND(SUM(S22:S41),1)</f>
        <v>110313627</v>
      </c>
      <c r="T42" s="287"/>
      <c r="U42" s="286">
        <f>ROUND(SUM(U22:U41),1)</f>
        <v>116336743</v>
      </c>
      <c r="V42" s="297"/>
      <c r="W42" s="297"/>
      <c r="X42" s="297"/>
      <c r="Y42" s="297"/>
    </row>
    <row r="43" spans="1:25" ht="10.5" customHeight="1">
      <c r="A43" s="284"/>
      <c r="B43" s="72"/>
      <c r="C43" s="294"/>
      <c r="D43" s="283"/>
      <c r="E43" s="294"/>
      <c r="F43" s="283"/>
      <c r="G43" s="294"/>
      <c r="H43" s="283"/>
      <c r="I43" s="294"/>
      <c r="J43" s="283"/>
      <c r="K43" s="294"/>
      <c r="L43" s="283"/>
      <c r="M43" s="294"/>
      <c r="N43" s="283"/>
      <c r="O43" s="294"/>
      <c r="P43" s="283"/>
      <c r="Q43" s="294"/>
      <c r="R43" s="283"/>
      <c r="S43" s="294"/>
      <c r="T43" s="283"/>
      <c r="U43" s="294"/>
    </row>
    <row r="44" spans="1:25" ht="14.1" customHeight="1">
      <c r="A44" s="282" t="s">
        <v>234</v>
      </c>
      <c r="B44" s="72"/>
      <c r="C44" s="290"/>
      <c r="D44" s="291"/>
      <c r="E44" s="290"/>
      <c r="F44" s="291"/>
      <c r="G44" s="290"/>
      <c r="H44" s="291"/>
      <c r="I44" s="290"/>
      <c r="J44" s="291"/>
      <c r="K44" s="290"/>
      <c r="L44" s="291"/>
      <c r="M44" s="290"/>
      <c r="N44" s="291"/>
      <c r="O44" s="290"/>
      <c r="P44" s="291"/>
      <c r="Q44" s="290"/>
      <c r="R44" s="291"/>
      <c r="S44" s="290"/>
      <c r="T44" s="291"/>
      <c r="U44" s="290"/>
    </row>
    <row r="45" spans="1:25" ht="14.1" customHeight="1">
      <c r="A45" s="1912" t="s">
        <v>2316</v>
      </c>
      <c r="B45" s="275" t="s">
        <v>6</v>
      </c>
      <c r="C45" s="280">
        <v>11853962</v>
      </c>
      <c r="D45" s="281"/>
      <c r="E45" s="280">
        <v>12609008</v>
      </c>
      <c r="F45" s="281"/>
      <c r="G45" s="280">
        <v>13404977</v>
      </c>
      <c r="H45" s="281"/>
      <c r="I45" s="280">
        <v>13104777</v>
      </c>
      <c r="J45" s="281"/>
      <c r="K45" s="280">
        <f>12673297</f>
        <v>12673297</v>
      </c>
      <c r="L45" s="281"/>
      <c r="M45" s="280">
        <v>13011558</v>
      </c>
      <c r="N45" s="281"/>
      <c r="O45" s="280">
        <v>12957859</v>
      </c>
      <c r="P45" s="281"/>
      <c r="Q45" s="280">
        <v>13162852</v>
      </c>
      <c r="R45" s="281"/>
      <c r="S45" s="280">
        <v>13598151</v>
      </c>
      <c r="T45" s="281"/>
      <c r="U45" s="280">
        <v>13723534</v>
      </c>
    </row>
    <row r="46" spans="1:25" ht="14.1" customHeight="1">
      <c r="A46" s="1912" t="s">
        <v>2323</v>
      </c>
      <c r="B46" s="275" t="s">
        <v>6</v>
      </c>
      <c r="C46" s="280">
        <v>6360433</v>
      </c>
      <c r="D46" s="281"/>
      <c r="E46" s="280">
        <v>6357831</v>
      </c>
      <c r="F46" s="281"/>
      <c r="G46" s="280">
        <v>6025211</v>
      </c>
      <c r="H46" s="281"/>
      <c r="I46" s="280">
        <v>5979320</v>
      </c>
      <c r="J46" s="281"/>
      <c r="K46" s="280">
        <v>6347746</v>
      </c>
      <c r="L46" s="281"/>
      <c r="M46" s="280">
        <v>6170765</v>
      </c>
      <c r="N46" s="281"/>
      <c r="O46" s="280">
        <v>6803869</v>
      </c>
      <c r="P46" s="281"/>
      <c r="Q46" s="280">
        <v>6977664</v>
      </c>
      <c r="R46" s="281"/>
      <c r="S46" s="280">
        <v>6974097</v>
      </c>
      <c r="T46" s="281"/>
      <c r="U46" s="280">
        <v>6958850</v>
      </c>
    </row>
    <row r="47" spans="1:25" ht="14.1" customHeight="1">
      <c r="A47" s="282" t="s">
        <v>235</v>
      </c>
      <c r="B47" s="275" t="s">
        <v>6</v>
      </c>
      <c r="C47" s="280">
        <v>5475911</v>
      </c>
      <c r="D47" s="281"/>
      <c r="E47" s="280">
        <v>5325321</v>
      </c>
      <c r="F47" s="281"/>
      <c r="G47" s="280">
        <v>5733604</v>
      </c>
      <c r="H47" s="281"/>
      <c r="I47" s="280">
        <v>6361086</v>
      </c>
      <c r="J47" s="281"/>
      <c r="K47" s="280">
        <v>6854416</v>
      </c>
      <c r="L47" s="281"/>
      <c r="M47" s="280">
        <v>6675439</v>
      </c>
      <c r="N47" s="281"/>
      <c r="O47" s="280">
        <v>7279909</v>
      </c>
      <c r="P47" s="281"/>
      <c r="Q47" s="280">
        <v>7337109</v>
      </c>
      <c r="R47" s="281"/>
      <c r="S47" s="280">
        <v>7739187</v>
      </c>
      <c r="T47" s="281"/>
      <c r="U47" s="280">
        <v>7926960</v>
      </c>
    </row>
    <row r="48" spans="1:25" ht="14.1" customHeight="1">
      <c r="A48" s="274" t="s">
        <v>236</v>
      </c>
      <c r="B48" s="72"/>
      <c r="C48" s="298"/>
      <c r="D48" s="299"/>
      <c r="E48" s="298"/>
      <c r="F48" s="299"/>
      <c r="G48" s="298"/>
      <c r="H48" s="299"/>
      <c r="I48" s="298"/>
      <c r="J48" s="299"/>
      <c r="K48" s="298"/>
      <c r="L48" s="299"/>
      <c r="M48" s="280"/>
      <c r="N48" s="299"/>
      <c r="O48" s="280"/>
      <c r="P48" s="299"/>
      <c r="Q48" s="280"/>
      <c r="R48" s="299"/>
      <c r="S48" s="280"/>
      <c r="T48" s="299"/>
      <c r="U48" s="280"/>
    </row>
    <row r="49" spans="1:21" ht="14.1" customHeight="1">
      <c r="A49" s="282" t="s">
        <v>237</v>
      </c>
      <c r="B49" s="275" t="s">
        <v>6</v>
      </c>
      <c r="C49" s="280">
        <v>4104000</v>
      </c>
      <c r="D49" s="281"/>
      <c r="E49" s="280">
        <v>4529667</v>
      </c>
      <c r="F49" s="281"/>
      <c r="G49" s="280">
        <v>4961470</v>
      </c>
      <c r="H49" s="281"/>
      <c r="I49" s="280">
        <v>5614669</v>
      </c>
      <c r="J49" s="281"/>
      <c r="K49" s="280">
        <v>5864022</v>
      </c>
      <c r="L49" s="281"/>
      <c r="M49" s="280">
        <v>6137929</v>
      </c>
      <c r="N49" s="281"/>
      <c r="O49" s="280">
        <v>6399696</v>
      </c>
      <c r="P49" s="281"/>
      <c r="Q49" s="280">
        <v>6182817</v>
      </c>
      <c r="R49" s="281"/>
      <c r="S49" s="280">
        <v>5598485</v>
      </c>
      <c r="T49" s="281"/>
      <c r="U49" s="280">
        <v>5513783</v>
      </c>
    </row>
    <row r="50" spans="1:21" ht="14.1" customHeight="1">
      <c r="A50" s="1912" t="s">
        <v>2317</v>
      </c>
      <c r="B50" s="275" t="s">
        <v>6</v>
      </c>
      <c r="C50" s="280">
        <v>5060148</v>
      </c>
      <c r="D50" s="283"/>
      <c r="E50" s="280">
        <v>5483202</v>
      </c>
      <c r="F50" s="283"/>
      <c r="G50" s="280">
        <v>5212997</v>
      </c>
      <c r="H50" s="281"/>
      <c r="I50" s="280">
        <v>5131630</v>
      </c>
      <c r="J50" s="283"/>
      <c r="K50" s="280">
        <v>5276540</v>
      </c>
      <c r="L50" s="283"/>
      <c r="M50" s="280">
        <v>5400190</v>
      </c>
      <c r="N50" s="283"/>
      <c r="O50" s="280">
        <v>5515961</v>
      </c>
      <c r="P50" s="283"/>
      <c r="Q50" s="280">
        <v>5506585</v>
      </c>
      <c r="R50" s="283"/>
      <c r="S50" s="280">
        <v>6484930</v>
      </c>
      <c r="T50" s="283"/>
      <c r="U50" s="280">
        <v>6555395</v>
      </c>
    </row>
    <row r="51" spans="1:21" ht="18" customHeight="1">
      <c r="A51" s="284" t="s">
        <v>238</v>
      </c>
      <c r="B51" s="285" t="s">
        <v>6</v>
      </c>
      <c r="C51" s="286">
        <f>ROUND(SUM(C42:C50),1)</f>
        <v>116058459</v>
      </c>
      <c r="D51" s="287"/>
      <c r="E51" s="286">
        <f>ROUND(SUM(E42:E50),1)</f>
        <v>121571803</v>
      </c>
      <c r="F51" s="287"/>
      <c r="G51" s="286">
        <f>ROUND(SUM(G42:G50),1)</f>
        <v>126877467</v>
      </c>
      <c r="H51" s="287"/>
      <c r="I51" s="286">
        <f>ROUND(SUM(I42:I50),1)</f>
        <v>134824931</v>
      </c>
      <c r="J51" s="287"/>
      <c r="K51" s="286">
        <f>ROUND(SUM(K42:K50),1)</f>
        <v>133503867</v>
      </c>
      <c r="L51" s="287"/>
      <c r="M51" s="286">
        <f>ROUND(SUM(M42:M50),1)</f>
        <v>133096833</v>
      </c>
      <c r="N51" s="287"/>
      <c r="O51" s="286">
        <f>ROUND(SUM(O42:O50),1)</f>
        <v>137526486</v>
      </c>
      <c r="P51" s="287"/>
      <c r="Q51" s="286">
        <f>ROUND(SUM(Q42:Q50),1)</f>
        <v>143890678</v>
      </c>
      <c r="R51" s="287"/>
      <c r="S51" s="286">
        <f>ROUND(SUM(S42:S50),1)</f>
        <v>150708477</v>
      </c>
      <c r="T51" s="287"/>
      <c r="U51" s="286">
        <f>ROUND(SUM(U42:U50),1)</f>
        <v>157015265</v>
      </c>
    </row>
    <row r="52" spans="1:21" ht="15" customHeight="1">
      <c r="A52" s="284"/>
      <c r="B52" s="73"/>
      <c r="C52" s="286"/>
      <c r="D52" s="287"/>
      <c r="E52" s="286"/>
      <c r="F52" s="287"/>
      <c r="G52" s="286"/>
      <c r="H52" s="287"/>
      <c r="I52" s="286"/>
      <c r="J52" s="287"/>
      <c r="K52" s="286"/>
      <c r="L52" s="287"/>
      <c r="M52" s="286"/>
      <c r="N52" s="287"/>
      <c r="O52" s="286"/>
      <c r="P52" s="287"/>
      <c r="Q52" s="286"/>
      <c r="R52" s="287"/>
      <c r="S52" s="286"/>
      <c r="T52" s="287"/>
      <c r="U52" s="286"/>
    </row>
    <row r="53" spans="1:21" ht="15.75" customHeight="1">
      <c r="A53" s="284" t="s">
        <v>2423</v>
      </c>
      <c r="B53" s="285" t="s">
        <v>6</v>
      </c>
      <c r="C53" s="300">
        <f>ROUND(SUM(C18-C51),1)</f>
        <v>-635670</v>
      </c>
      <c r="D53" s="287"/>
      <c r="E53" s="300">
        <f>ROUND(SUM(E18-E51),1)</f>
        <v>-2336643</v>
      </c>
      <c r="F53" s="287"/>
      <c r="G53" s="300">
        <f>ROUND(SUM(G18-G51),1)</f>
        <v>-129308</v>
      </c>
      <c r="H53" s="287"/>
      <c r="I53" s="300">
        <f>ROUND(SUM(I18-I51),1)</f>
        <v>-1503551</v>
      </c>
      <c r="J53" s="301"/>
      <c r="K53" s="300">
        <f>ROUND(SUM(K18-K51),1)</f>
        <v>-759022</v>
      </c>
      <c r="L53" s="287"/>
      <c r="M53" s="300">
        <f>ROUND(SUM(M18-M51),1)</f>
        <v>77096</v>
      </c>
      <c r="N53" s="287"/>
      <c r="O53" s="300">
        <f>ROUND(SUM(O18-O51),1)</f>
        <v>186610</v>
      </c>
      <c r="P53" s="287"/>
      <c r="Q53" s="300">
        <f>ROUND(SUM(Q18-Q51),1)</f>
        <v>5217920</v>
      </c>
      <c r="R53" s="287"/>
      <c r="S53" s="300">
        <f>ROUND(SUM(S18-S51),1)</f>
        <v>2556461</v>
      </c>
      <c r="T53" s="287"/>
      <c r="U53" s="300">
        <f>ROUND(SUM(U18-U51),1)</f>
        <v>-643141</v>
      </c>
    </row>
    <row r="54" spans="1:21" ht="15.6">
      <c r="A54" s="284"/>
      <c r="B54" s="72"/>
      <c r="C54" s="288"/>
      <c r="D54" s="289"/>
      <c r="E54" s="288"/>
      <c r="F54" s="289"/>
      <c r="G54" s="288"/>
      <c r="H54" s="289"/>
      <c r="I54" s="288"/>
      <c r="J54" s="289"/>
      <c r="K54" s="288"/>
      <c r="L54" s="289"/>
      <c r="M54" s="288"/>
      <c r="N54" s="289"/>
      <c r="O54" s="288"/>
      <c r="P54" s="289"/>
      <c r="Q54" s="288"/>
      <c r="R54" s="289"/>
      <c r="S54" s="288"/>
      <c r="T54" s="289"/>
      <c r="U54" s="288"/>
    </row>
    <row r="55" spans="1:21" ht="14.1" customHeight="1">
      <c r="A55" s="284" t="s">
        <v>240</v>
      </c>
      <c r="B55" s="72"/>
      <c r="C55" s="290"/>
      <c r="D55" s="291"/>
      <c r="E55" s="290"/>
      <c r="F55" s="291"/>
      <c r="G55" s="290"/>
      <c r="H55" s="291"/>
      <c r="I55" s="290"/>
      <c r="J55" s="291"/>
      <c r="K55" s="290"/>
      <c r="L55" s="291"/>
      <c r="M55" s="290"/>
      <c r="N55" s="291"/>
      <c r="O55" s="290"/>
      <c r="P55" s="291"/>
      <c r="Q55" s="290"/>
      <c r="R55" s="291"/>
      <c r="S55" s="290"/>
      <c r="T55" s="291"/>
      <c r="U55" s="290"/>
    </row>
    <row r="56" spans="1:21" ht="14.1" customHeight="1">
      <c r="A56" s="282" t="s">
        <v>241</v>
      </c>
      <c r="B56" s="275" t="s">
        <v>6</v>
      </c>
      <c r="C56" s="280">
        <v>269234</v>
      </c>
      <c r="D56" s="281"/>
      <c r="E56" s="280">
        <v>456513</v>
      </c>
      <c r="F56" s="281"/>
      <c r="G56" s="280">
        <v>448267</v>
      </c>
      <c r="H56" s="281"/>
      <c r="I56" s="280">
        <v>525154</v>
      </c>
      <c r="J56" s="281"/>
      <c r="K56" s="280">
        <v>352069</v>
      </c>
      <c r="L56" s="281"/>
      <c r="M56" s="280">
        <v>433631</v>
      </c>
      <c r="N56" s="281"/>
      <c r="O56" s="280">
        <v>0</v>
      </c>
      <c r="P56" s="281"/>
      <c r="Q56" s="280">
        <v>161343</v>
      </c>
      <c r="R56" s="281"/>
      <c r="S56" s="280">
        <v>0</v>
      </c>
      <c r="T56" s="281"/>
      <c r="U56" s="280">
        <v>0</v>
      </c>
    </row>
    <row r="57" spans="1:21" ht="14.1" customHeight="1">
      <c r="A57" s="282" t="s">
        <v>242</v>
      </c>
      <c r="B57" s="275" t="s">
        <v>6</v>
      </c>
      <c r="C57" s="280">
        <v>21878260</v>
      </c>
      <c r="D57" s="281"/>
      <c r="E57" s="280">
        <v>26313008</v>
      </c>
      <c r="F57" s="281"/>
      <c r="G57" s="280">
        <v>26200947</v>
      </c>
      <c r="H57" s="281"/>
      <c r="I57" s="280">
        <v>27605704</v>
      </c>
      <c r="J57" s="281"/>
      <c r="K57" s="280">
        <v>26540430</v>
      </c>
      <c r="L57" s="281"/>
      <c r="M57" s="280">
        <v>26902629</v>
      </c>
      <c r="N57" s="281"/>
      <c r="O57" s="280">
        <v>30592764</v>
      </c>
      <c r="P57" s="281"/>
      <c r="Q57" s="280">
        <v>29807742</v>
      </c>
      <c r="R57" s="281"/>
      <c r="S57" s="280">
        <v>33441924</v>
      </c>
      <c r="T57" s="281"/>
      <c r="U57" s="280">
        <v>31668311</v>
      </c>
    </row>
    <row r="58" spans="1:21" ht="14.1" customHeight="1">
      <c r="A58" s="282" t="s">
        <v>243</v>
      </c>
      <c r="B58" s="275" t="s">
        <v>6</v>
      </c>
      <c r="C58" s="280">
        <v>-21878933</v>
      </c>
      <c r="D58" s="283"/>
      <c r="E58" s="280">
        <v>-26333089</v>
      </c>
      <c r="F58" s="283"/>
      <c r="G58" s="280">
        <v>-26245557</v>
      </c>
      <c r="H58" s="281"/>
      <c r="I58" s="280">
        <v>-27675129</v>
      </c>
      <c r="J58" s="283"/>
      <c r="K58" s="280">
        <v>-26585488</v>
      </c>
      <c r="L58" s="283"/>
      <c r="M58" s="280">
        <v>-26897343</v>
      </c>
      <c r="N58" s="283"/>
      <c r="O58" s="280">
        <v>-30621199</v>
      </c>
      <c r="P58" s="283"/>
      <c r="Q58" s="280">
        <v>-29866485</v>
      </c>
      <c r="R58" s="283"/>
      <c r="S58" s="280">
        <v>-33543814</v>
      </c>
      <c r="T58" s="283"/>
      <c r="U58" s="280">
        <v>-31730590</v>
      </c>
    </row>
    <row r="59" spans="1:21" ht="14.1" customHeight="1">
      <c r="A59" s="1923" t="s">
        <v>2355</v>
      </c>
      <c r="B59" s="1922" t="s">
        <v>6</v>
      </c>
      <c r="C59" s="280">
        <v>0</v>
      </c>
      <c r="D59" s="283"/>
      <c r="E59" s="280">
        <v>0</v>
      </c>
      <c r="F59" s="283"/>
      <c r="G59" s="280">
        <v>0</v>
      </c>
      <c r="H59" s="281"/>
      <c r="I59" s="280">
        <v>0</v>
      </c>
      <c r="J59" s="283"/>
      <c r="K59" s="280">
        <v>0</v>
      </c>
      <c r="L59" s="283"/>
      <c r="M59" s="280">
        <v>0</v>
      </c>
      <c r="N59" s="283"/>
      <c r="O59" s="280">
        <v>0</v>
      </c>
      <c r="P59" s="283"/>
      <c r="Q59" s="280">
        <v>0</v>
      </c>
      <c r="R59" s="283"/>
      <c r="S59" s="280">
        <v>-5</v>
      </c>
      <c r="T59" s="283"/>
      <c r="U59" s="280">
        <v>0</v>
      </c>
    </row>
    <row r="60" spans="1:21" ht="18.75" customHeight="1">
      <c r="A60" s="284" t="s">
        <v>2424</v>
      </c>
      <c r="B60" s="285" t="s">
        <v>6</v>
      </c>
      <c r="C60" s="286">
        <f>ROUND(SUM(C56:C59),1)</f>
        <v>268561</v>
      </c>
      <c r="D60" s="287"/>
      <c r="E60" s="286">
        <f>ROUND(SUM(E56:E59),1)</f>
        <v>436432</v>
      </c>
      <c r="F60" s="287"/>
      <c r="G60" s="286">
        <f>ROUND(SUM(G56:G59),1)</f>
        <v>403657</v>
      </c>
      <c r="H60" s="287"/>
      <c r="I60" s="286">
        <f>ROUND(SUM(I56:I59),1)</f>
        <v>455729</v>
      </c>
      <c r="J60" s="287"/>
      <c r="K60" s="286">
        <f>ROUND(SUM(K56:K59),1)</f>
        <v>307011</v>
      </c>
      <c r="L60" s="287"/>
      <c r="M60" s="286">
        <f>ROUND(SUM(M56:M59),1)</f>
        <v>438917</v>
      </c>
      <c r="N60" s="287"/>
      <c r="O60" s="286">
        <f>ROUND(SUM(O56:O59),1)</f>
        <v>-28435</v>
      </c>
      <c r="P60" s="287"/>
      <c r="Q60" s="286">
        <f>ROUND(SUM(Q56:Q59),1)</f>
        <v>102600</v>
      </c>
      <c r="R60" s="287"/>
      <c r="S60" s="286">
        <f>ROUND(SUM(S56:S59),1)</f>
        <v>-101895</v>
      </c>
      <c r="T60" s="287"/>
      <c r="U60" s="286">
        <f>ROUND(SUM(U56:U59),1)</f>
        <v>-62279</v>
      </c>
    </row>
    <row r="61" spans="1:21" ht="15" customHeight="1">
      <c r="A61" s="282"/>
      <c r="B61" s="72"/>
      <c r="C61" s="288"/>
      <c r="D61" s="289"/>
      <c r="E61" s="288"/>
      <c r="F61" s="289"/>
      <c r="G61" s="288"/>
      <c r="H61" s="289"/>
      <c r="I61" s="288"/>
      <c r="J61" s="289"/>
      <c r="K61" s="288"/>
      <c r="L61" s="289"/>
      <c r="M61" s="288"/>
      <c r="N61" s="289"/>
      <c r="O61" s="288"/>
      <c r="P61" s="289"/>
      <c r="Q61" s="288"/>
      <c r="R61" s="289"/>
      <c r="S61" s="288"/>
      <c r="T61" s="289"/>
      <c r="U61" s="288"/>
    </row>
    <row r="62" spans="1:21" ht="15.75" customHeight="1">
      <c r="A62" s="302" t="s">
        <v>244</v>
      </c>
      <c r="B62" s="73"/>
      <c r="C62" s="290"/>
      <c r="D62" s="291"/>
      <c r="E62" s="290"/>
      <c r="F62" s="291"/>
      <c r="G62" s="290"/>
      <c r="H62" s="291"/>
      <c r="I62" s="290"/>
      <c r="J62" s="291"/>
      <c r="K62" s="290"/>
      <c r="L62" s="291"/>
      <c r="M62" s="290"/>
      <c r="N62" s="291"/>
      <c r="O62" s="290"/>
      <c r="P62" s="291"/>
      <c r="Q62" s="290"/>
      <c r="R62" s="291"/>
      <c r="S62" s="290"/>
      <c r="T62" s="291"/>
      <c r="U62" s="290"/>
    </row>
    <row r="63" spans="1:21" ht="15.6">
      <c r="A63" s="284" t="s">
        <v>245</v>
      </c>
      <c r="B63" s="73"/>
      <c r="C63" s="290"/>
      <c r="D63" s="291"/>
      <c r="E63" s="290"/>
      <c r="F63" s="291"/>
      <c r="G63" s="290"/>
      <c r="H63" s="291"/>
      <c r="I63" s="290"/>
      <c r="J63" s="291"/>
      <c r="K63" s="290"/>
      <c r="L63" s="291"/>
      <c r="M63" s="290"/>
      <c r="N63" s="291"/>
      <c r="O63" s="290"/>
      <c r="P63" s="291"/>
      <c r="Q63" s="290"/>
      <c r="R63" s="291"/>
      <c r="S63" s="290"/>
      <c r="T63" s="291"/>
      <c r="U63" s="290"/>
    </row>
    <row r="64" spans="1:21" ht="14.1" customHeight="1">
      <c r="A64" s="284" t="s">
        <v>246</v>
      </c>
      <c r="B64" s="285" t="s">
        <v>6</v>
      </c>
      <c r="C64" s="300">
        <f>ROUND(SUM(C53+C60),1)</f>
        <v>-367109</v>
      </c>
      <c r="D64" s="301"/>
      <c r="E64" s="300">
        <f>ROUND(SUM(E53+E60),1)</f>
        <v>-1900211</v>
      </c>
      <c r="F64" s="301"/>
      <c r="G64" s="300">
        <f>ROUND(SUM(G53+G60),1)</f>
        <v>274349</v>
      </c>
      <c r="H64" s="301"/>
      <c r="I64" s="300">
        <f>ROUND(SUM(I53+I60),1)</f>
        <v>-1047822</v>
      </c>
      <c r="J64" s="301"/>
      <c r="K64" s="300">
        <f>ROUND(SUM(K53+K60),1)</f>
        <v>-452011</v>
      </c>
      <c r="L64" s="301"/>
      <c r="M64" s="300">
        <f>ROUND(SUM(M53+M60),1)</f>
        <v>516013</v>
      </c>
      <c r="N64" s="301"/>
      <c r="O64" s="300">
        <f>ROUND(SUM(O53+O60),1)</f>
        <v>158175</v>
      </c>
      <c r="P64" s="301"/>
      <c r="Q64" s="300">
        <f>ROUND(SUM(Q53+Q60),1)</f>
        <v>5320520</v>
      </c>
      <c r="R64" s="301"/>
      <c r="S64" s="300">
        <f>ROUND(SUM(S53+S60),1)</f>
        <v>2454566</v>
      </c>
      <c r="T64" s="301"/>
      <c r="U64" s="300">
        <f>ROUND(SUM(U53+U60),1)</f>
        <v>-705420</v>
      </c>
    </row>
    <row r="65" spans="1:24" ht="8.1" customHeight="1">
      <c r="A65" s="284"/>
      <c r="B65" s="73"/>
      <c r="C65" s="300"/>
      <c r="D65" s="301"/>
      <c r="E65" s="300"/>
      <c r="F65" s="301"/>
      <c r="G65" s="300"/>
      <c r="H65" s="301"/>
      <c r="I65" s="300"/>
      <c r="J65" s="301"/>
      <c r="K65" s="300"/>
      <c r="L65" s="301"/>
      <c r="M65" s="300"/>
      <c r="N65" s="301"/>
      <c r="O65" s="300"/>
      <c r="P65" s="301"/>
      <c r="Q65" s="300"/>
      <c r="R65" s="301"/>
      <c r="S65" s="300"/>
      <c r="T65" s="301"/>
      <c r="U65" s="300"/>
    </row>
    <row r="66" spans="1:24" ht="14.1" customHeight="1">
      <c r="A66" s="302" t="s">
        <v>2558</v>
      </c>
      <c r="B66" s="73" t="s">
        <v>6</v>
      </c>
      <c r="C66" s="300">
        <v>6853122</v>
      </c>
      <c r="D66" s="287"/>
      <c r="E66" s="300">
        <v>6486013</v>
      </c>
      <c r="F66" s="287"/>
      <c r="G66" s="300">
        <v>4585802</v>
      </c>
      <c r="H66" s="301"/>
      <c r="I66" s="300">
        <v>4860151</v>
      </c>
      <c r="J66" s="287"/>
      <c r="K66" s="300">
        <v>3812329</v>
      </c>
      <c r="L66" s="287"/>
      <c r="M66" s="300">
        <v>3360318</v>
      </c>
      <c r="N66" s="287"/>
      <c r="O66" s="300">
        <v>3876331</v>
      </c>
      <c r="P66" s="287"/>
      <c r="Q66" s="300">
        <v>4034506</v>
      </c>
      <c r="R66" s="287"/>
      <c r="S66" s="300">
        <v>9355555</v>
      </c>
      <c r="T66" s="287" t="s">
        <v>6</v>
      </c>
      <c r="U66" s="300">
        <v>11810121</v>
      </c>
    </row>
    <row r="67" spans="1:24" ht="22.5" customHeight="1" thickBot="1">
      <c r="A67" s="302" t="s">
        <v>253</v>
      </c>
      <c r="B67" s="285" t="s">
        <v>6</v>
      </c>
      <c r="C67" s="303">
        <f>ROUND(SUM(C64+C66),1)</f>
        <v>6486013</v>
      </c>
      <c r="D67" s="304"/>
      <c r="E67" s="303">
        <f>ROUND(SUM(E64+E66),1)</f>
        <v>4585802</v>
      </c>
      <c r="F67" s="304"/>
      <c r="G67" s="303">
        <f>ROUND(SUM(G64+G66),1)</f>
        <v>4860151</v>
      </c>
      <c r="H67" s="304"/>
      <c r="I67" s="303">
        <f>ROUND(SUM(I64+I66),1)</f>
        <v>3812329</v>
      </c>
      <c r="J67" s="304"/>
      <c r="K67" s="303">
        <f>ROUND(SUM(K64+K66),1)</f>
        <v>3360318</v>
      </c>
      <c r="L67" s="305"/>
      <c r="M67" s="303">
        <f>ROUND(SUM(M64+M66),1)</f>
        <v>3876331</v>
      </c>
      <c r="N67" s="306"/>
      <c r="O67" s="303">
        <f>ROUND(SUM(O64+O66),1)</f>
        <v>4034506</v>
      </c>
      <c r="P67" s="306"/>
      <c r="Q67" s="303">
        <f>ROUND(SUM(Q64+Q66),1)</f>
        <v>9355026</v>
      </c>
      <c r="R67" s="306"/>
      <c r="S67" s="303">
        <f>ROUND(SUM(S64+S66),1)</f>
        <v>11810121</v>
      </c>
      <c r="T67" s="306"/>
      <c r="U67" s="303">
        <f>ROUND(SUM(U64+U66),1)</f>
        <v>11104701</v>
      </c>
      <c r="V67" s="307"/>
      <c r="W67" s="307"/>
      <c r="X67" s="307"/>
    </row>
    <row r="68" spans="1:24" ht="15.75" customHeight="1" thickTop="1">
      <c r="A68" s="302"/>
      <c r="B68" s="302"/>
      <c r="C68" s="287"/>
      <c r="D68" s="304"/>
      <c r="F68" s="304"/>
      <c r="G68" s="287"/>
      <c r="H68" s="304"/>
      <c r="I68" s="287"/>
      <c r="J68" s="304"/>
      <c r="K68" s="287"/>
      <c r="L68" s="287"/>
      <c r="M68" s="304"/>
      <c r="N68" s="304"/>
      <c r="O68" s="287"/>
      <c r="P68" s="304"/>
      <c r="Q68" s="287"/>
      <c r="R68" s="304"/>
      <c r="S68" s="287"/>
      <c r="T68" s="304"/>
      <c r="U68" s="287"/>
    </row>
    <row r="69" spans="1:24" ht="13.8">
      <c r="A69" s="2314" t="s">
        <v>2567</v>
      </c>
      <c r="B69" s="308"/>
    </row>
    <row r="70" spans="1:24" ht="13.8">
      <c r="A70" s="309" t="s">
        <v>6</v>
      </c>
      <c r="B70" s="309"/>
    </row>
  </sheetData>
  <pageMargins left="0.7" right="0.5" top="0.9" bottom="0.25" header="0.5" footer="0.25"/>
  <pageSetup scale="50" orientation="landscape" r:id="rId1"/>
  <headerFooter scaleWithDoc="0">
    <oddFooter>&amp;R&amp;8 75</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6"/>
  <sheetViews>
    <sheetView showGridLines="0" showOutlineSymbols="0" zoomScale="80" zoomScaleNormal="80" workbookViewId="0"/>
  </sheetViews>
  <sheetFormatPr defaultColWidth="8.90625" defaultRowHeight="13.2"/>
  <cols>
    <col min="1" max="1" width="56.1796875" style="312" customWidth="1"/>
    <col min="2" max="2" width="1.81640625" style="312" customWidth="1"/>
    <col min="3" max="3" width="12.36328125" style="312" customWidth="1"/>
    <col min="4" max="4" width="2.54296875" style="312" customWidth="1"/>
    <col min="5" max="5" width="12.1796875" style="312" customWidth="1"/>
    <col min="6" max="6" width="2.54296875" style="312" customWidth="1"/>
    <col min="7" max="7" width="12.1796875" style="312" customWidth="1"/>
    <col min="8" max="8" width="2.54296875" style="312" customWidth="1"/>
    <col min="9" max="9" width="12.81640625" style="312" customWidth="1"/>
    <col min="10" max="10" width="3.1796875" style="312" customWidth="1"/>
    <col min="11" max="11" width="12.81640625" style="312" customWidth="1"/>
    <col min="12" max="12" width="2.54296875" style="312" customWidth="1"/>
    <col min="13" max="13" width="12.81640625" style="312" customWidth="1"/>
    <col min="14" max="14" width="2.54296875" style="312" customWidth="1"/>
    <col min="15" max="15" width="12.81640625" style="312" customWidth="1"/>
    <col min="16" max="16" width="2.54296875" style="312" customWidth="1"/>
    <col min="17" max="17" width="12.453125" style="312" customWidth="1"/>
    <col min="18" max="18" width="2.54296875" style="312" customWidth="1"/>
    <col min="19" max="19" width="12.453125" style="327" customWidth="1"/>
    <col min="20" max="20" width="2.54296875" style="312" customWidth="1"/>
    <col min="21" max="21" width="12.36328125" style="312" customWidth="1"/>
    <col min="22" max="22" width="16.1796875" style="312" customWidth="1"/>
    <col min="23" max="16384" width="8.90625" style="312"/>
  </cols>
  <sheetData>
    <row r="1" spans="1:21" ht="15" customHeight="1">
      <c r="A1" s="1472" t="s">
        <v>1343</v>
      </c>
    </row>
    <row r="3" spans="1:21" ht="18" customHeight="1">
      <c r="A3" s="310" t="s">
        <v>0</v>
      </c>
      <c r="B3" s="311"/>
      <c r="S3" s="312"/>
    </row>
    <row r="4" spans="1:21" ht="20.25" customHeight="1">
      <c r="A4" s="310" t="s">
        <v>1</v>
      </c>
      <c r="B4" s="311"/>
      <c r="S4" s="312"/>
    </row>
    <row r="5" spans="1:21" ht="18" customHeight="1">
      <c r="A5" s="310" t="s">
        <v>2420</v>
      </c>
      <c r="B5" s="311"/>
      <c r="S5" s="312"/>
    </row>
    <row r="6" spans="1:21" ht="18" customHeight="1">
      <c r="A6" s="310" t="s">
        <v>220</v>
      </c>
      <c r="B6" s="311"/>
      <c r="E6" s="313"/>
      <c r="G6" s="313"/>
      <c r="H6" s="313"/>
      <c r="I6" s="313"/>
      <c r="J6" s="313"/>
      <c r="K6" s="314"/>
      <c r="L6" s="313"/>
      <c r="Q6" s="314"/>
      <c r="S6" s="314"/>
      <c r="U6" s="313" t="s">
        <v>221</v>
      </c>
    </row>
    <row r="7" spans="1:21" ht="18" customHeight="1">
      <c r="A7" s="310" t="s">
        <v>222</v>
      </c>
      <c r="B7" s="311"/>
      <c r="Q7" s="315"/>
      <c r="S7" s="316"/>
      <c r="U7" s="316" t="s">
        <v>247</v>
      </c>
    </row>
    <row r="8" spans="1:21" ht="27.9" customHeight="1">
      <c r="A8" s="2304" t="s">
        <v>2446</v>
      </c>
      <c r="B8" s="311"/>
      <c r="I8" s="317"/>
      <c r="S8" s="312"/>
    </row>
    <row r="9" spans="1:21" ht="15.9" customHeight="1">
      <c r="A9" s="318" t="s">
        <v>131</v>
      </c>
      <c r="B9" s="311"/>
      <c r="S9" s="312"/>
    </row>
    <row r="10" spans="1:21" ht="14.1" customHeight="1">
      <c r="A10" s="311"/>
      <c r="B10" s="311"/>
      <c r="Q10" s="319"/>
      <c r="S10" s="312"/>
    </row>
    <row r="11" spans="1:21" ht="14.1" customHeight="1">
      <c r="A11" s="311"/>
      <c r="B11" s="311"/>
      <c r="C11" s="2025" t="s">
        <v>91</v>
      </c>
      <c r="D11" s="321"/>
      <c r="E11" s="320" t="s">
        <v>92</v>
      </c>
      <c r="F11" s="321"/>
      <c r="G11" s="322" t="s">
        <v>93</v>
      </c>
      <c r="H11" s="320"/>
      <c r="I11" s="322" t="s">
        <v>94</v>
      </c>
      <c r="J11" s="321"/>
      <c r="K11" s="323" t="s">
        <v>95</v>
      </c>
      <c r="L11" s="321"/>
      <c r="M11" s="324" t="s">
        <v>10</v>
      </c>
      <c r="N11" s="321"/>
      <c r="O11" s="323" t="s">
        <v>9</v>
      </c>
      <c r="P11" s="321"/>
      <c r="Q11" s="1537" t="s">
        <v>1811</v>
      </c>
      <c r="R11" s="321"/>
      <c r="S11" s="1537" t="s">
        <v>2343</v>
      </c>
      <c r="T11" s="321"/>
      <c r="U11" s="1537" t="s">
        <v>2440</v>
      </c>
    </row>
    <row r="12" spans="1:21" ht="14.1" customHeight="1">
      <c r="A12" s="318" t="s">
        <v>223</v>
      </c>
      <c r="B12" s="311"/>
      <c r="C12" s="325"/>
      <c r="D12" s="326"/>
      <c r="E12" s="325"/>
      <c r="F12" s="326"/>
      <c r="G12" s="325"/>
      <c r="H12" s="326"/>
      <c r="I12" s="325"/>
      <c r="J12" s="326"/>
      <c r="L12" s="326"/>
      <c r="N12" s="326"/>
      <c r="P12" s="326"/>
      <c r="Q12" s="327"/>
      <c r="R12" s="326"/>
      <c r="S12" s="312"/>
      <c r="T12" s="326"/>
    </row>
    <row r="13" spans="1:21" ht="14.1" customHeight="1">
      <c r="A13" s="328" t="s">
        <v>248</v>
      </c>
      <c r="B13" s="329" t="s">
        <v>6</v>
      </c>
      <c r="C13" s="330">
        <v>36563949</v>
      </c>
      <c r="D13" s="331"/>
      <c r="E13" s="330">
        <v>36840020</v>
      </c>
      <c r="F13" s="331"/>
      <c r="G13" s="330">
        <v>34751381</v>
      </c>
      <c r="H13" s="331"/>
      <c r="I13" s="330">
        <v>36209215</v>
      </c>
      <c r="J13" s="331"/>
      <c r="K13" s="330">
        <v>38767827</v>
      </c>
      <c r="L13" s="331"/>
      <c r="M13" s="330">
        <v>40226715</v>
      </c>
      <c r="N13" s="331"/>
      <c r="O13" s="330">
        <v>42960775</v>
      </c>
      <c r="P13" s="331"/>
      <c r="Q13" s="330">
        <v>43709833</v>
      </c>
      <c r="R13" s="331"/>
      <c r="S13" s="330">
        <v>47055283</v>
      </c>
      <c r="T13" s="331"/>
      <c r="U13" s="330">
        <v>47565944</v>
      </c>
    </row>
    <row r="14" spans="1:21" ht="14.1" customHeight="1">
      <c r="A14" s="332" t="s">
        <v>249</v>
      </c>
      <c r="B14" s="329" t="s">
        <v>6</v>
      </c>
      <c r="C14" s="333">
        <v>12587210</v>
      </c>
      <c r="D14" s="334"/>
      <c r="E14" s="333">
        <v>12637239</v>
      </c>
      <c r="F14" s="334"/>
      <c r="G14" s="333">
        <v>12262016</v>
      </c>
      <c r="H14" s="334"/>
      <c r="I14" s="333">
        <v>13607810</v>
      </c>
      <c r="J14" s="334"/>
      <c r="K14" s="333">
        <v>13977493</v>
      </c>
      <c r="L14" s="334"/>
      <c r="M14" s="333">
        <v>14013281</v>
      </c>
      <c r="N14" s="334"/>
      <c r="O14" s="333">
        <v>14518137</v>
      </c>
      <c r="P14" s="334"/>
      <c r="Q14" s="333">
        <v>14784464</v>
      </c>
      <c r="R14" s="334"/>
      <c r="S14" s="333">
        <v>15089642</v>
      </c>
      <c r="T14" s="334"/>
      <c r="U14" s="333">
        <v>15587740</v>
      </c>
    </row>
    <row r="15" spans="1:21" ht="14.1" customHeight="1">
      <c r="A15" s="332" t="s">
        <v>224</v>
      </c>
      <c r="B15" s="329" t="s">
        <v>6</v>
      </c>
      <c r="C15" s="333">
        <v>7574827</v>
      </c>
      <c r="D15" s="334"/>
      <c r="E15" s="333">
        <v>6973138</v>
      </c>
      <c r="F15" s="334"/>
      <c r="G15" s="333">
        <v>6825949</v>
      </c>
      <c r="H15" s="334"/>
      <c r="I15" s="333">
        <v>6656770</v>
      </c>
      <c r="J15" s="334"/>
      <c r="K15" s="333">
        <v>7252986</v>
      </c>
      <c r="L15" s="334"/>
      <c r="M15" s="333">
        <v>7815260</v>
      </c>
      <c r="N15" s="334"/>
      <c r="O15" s="333">
        <v>7603524</v>
      </c>
      <c r="P15" s="334"/>
      <c r="Q15" s="333">
        <v>7849377</v>
      </c>
      <c r="R15" s="334"/>
      <c r="S15" s="333">
        <v>7244264</v>
      </c>
      <c r="T15" s="334"/>
      <c r="U15" s="333">
        <v>6339407</v>
      </c>
    </row>
    <row r="16" spans="1:21" ht="14.1" customHeight="1">
      <c r="A16" s="332" t="s">
        <v>225</v>
      </c>
      <c r="B16" s="329" t="s">
        <v>6</v>
      </c>
      <c r="C16" s="333">
        <v>1871299</v>
      </c>
      <c r="D16" s="334"/>
      <c r="E16" s="333">
        <v>1652571</v>
      </c>
      <c r="F16" s="334"/>
      <c r="G16" s="333">
        <v>2406844</v>
      </c>
      <c r="H16" s="334"/>
      <c r="I16" s="333">
        <v>3057463</v>
      </c>
      <c r="J16" s="334"/>
      <c r="K16" s="333">
        <v>2963095</v>
      </c>
      <c r="L16" s="334"/>
      <c r="M16" s="333">
        <v>2875344</v>
      </c>
      <c r="N16" s="334"/>
      <c r="O16" s="333">
        <v>3252377</v>
      </c>
      <c r="P16" s="334"/>
      <c r="Q16" s="333">
        <v>3317818</v>
      </c>
      <c r="R16" s="334"/>
      <c r="S16" s="333">
        <v>3889604</v>
      </c>
      <c r="T16" s="334"/>
      <c r="U16" s="333">
        <v>3497136</v>
      </c>
    </row>
    <row r="17" spans="1:21" ht="14.1" customHeight="1">
      <c r="A17" s="1270" t="s">
        <v>1273</v>
      </c>
      <c r="B17" s="1425" t="s">
        <v>1218</v>
      </c>
      <c r="C17" s="333">
        <v>16952899</v>
      </c>
      <c r="D17" s="334"/>
      <c r="E17" s="333">
        <v>17080968</v>
      </c>
      <c r="F17" s="334"/>
      <c r="G17" s="333">
        <v>19516108</v>
      </c>
      <c r="H17" s="334"/>
      <c r="I17" s="333">
        <v>19148276</v>
      </c>
      <c r="J17" s="334"/>
      <c r="K17" s="333">
        <v>19515006</v>
      </c>
      <c r="L17" s="334"/>
      <c r="M17" s="333">
        <v>20000668</v>
      </c>
      <c r="N17" s="334"/>
      <c r="O17" s="333">
        <v>20521164</v>
      </c>
      <c r="P17" s="334"/>
      <c r="Q17" s="333">
        <v>25300841</v>
      </c>
      <c r="R17" s="334"/>
      <c r="S17" s="333">
        <v>23254991</v>
      </c>
      <c r="T17" s="334"/>
      <c r="U17" s="333">
        <v>21756660</v>
      </c>
    </row>
    <row r="18" spans="1:21" ht="14.1" customHeight="1">
      <c r="A18" s="332" t="s">
        <v>250</v>
      </c>
      <c r="B18" s="329" t="s">
        <v>6</v>
      </c>
      <c r="C18" s="333">
        <v>69003</v>
      </c>
      <c r="D18" s="335"/>
      <c r="E18" s="333">
        <v>44773</v>
      </c>
      <c r="F18" s="335"/>
      <c r="G18" s="333">
        <v>84314</v>
      </c>
      <c r="H18" s="334"/>
      <c r="I18" s="333">
        <v>112070</v>
      </c>
      <c r="J18" s="335"/>
      <c r="K18" s="333">
        <v>139961</v>
      </c>
      <c r="L18" s="335"/>
      <c r="M18" s="333">
        <v>140547</v>
      </c>
      <c r="N18" s="335"/>
      <c r="O18" s="333">
        <v>71420</v>
      </c>
      <c r="P18" s="335"/>
      <c r="Q18" s="333">
        <v>74718</v>
      </c>
      <c r="R18" s="335"/>
      <c r="S18" s="333">
        <v>73548</v>
      </c>
      <c r="T18" s="335"/>
      <c r="U18" s="333">
        <v>72472</v>
      </c>
    </row>
    <row r="19" spans="1:21" ht="18.75" customHeight="1">
      <c r="A19" s="336" t="s">
        <v>1310</v>
      </c>
      <c r="B19" s="337" t="s">
        <v>6</v>
      </c>
      <c r="C19" s="338">
        <f>ROUND(SUM(C13:C18),1)</f>
        <v>75619187</v>
      </c>
      <c r="D19" s="339"/>
      <c r="E19" s="338">
        <f>ROUND(SUM(E13:E18),1)</f>
        <v>75228709</v>
      </c>
      <c r="F19" s="339"/>
      <c r="G19" s="338">
        <f>ROUND(SUM(G13:G18),1)</f>
        <v>75846612</v>
      </c>
      <c r="H19" s="339"/>
      <c r="I19" s="338">
        <f>ROUND(SUM(I13:I18),1)</f>
        <v>78791604</v>
      </c>
      <c r="J19" s="339"/>
      <c r="K19" s="338">
        <f>ROUND(SUM(K13:K18),1)</f>
        <v>82616368</v>
      </c>
      <c r="L19" s="339"/>
      <c r="M19" s="338">
        <f>ROUND(SUM(M13:M18),1)</f>
        <v>85071815</v>
      </c>
      <c r="N19" s="339"/>
      <c r="O19" s="338">
        <f>ROUND(SUM(O13:O18),1)</f>
        <v>88927397</v>
      </c>
      <c r="P19" s="339"/>
      <c r="Q19" s="338">
        <f>ROUND(SUM(Q13:Q18),1)</f>
        <v>95037051</v>
      </c>
      <c r="R19" s="339"/>
      <c r="S19" s="338">
        <f>ROUND(SUM(S13:S18),1)</f>
        <v>96607332</v>
      </c>
      <c r="T19" s="339"/>
      <c r="U19" s="338">
        <f>ROUND(SUM(U13:U18),1)</f>
        <v>94819359</v>
      </c>
    </row>
    <row r="20" spans="1:21" ht="15">
      <c r="A20" s="332"/>
      <c r="B20" s="311" t="s">
        <v>6</v>
      </c>
      <c r="C20" s="340"/>
      <c r="D20" s="341"/>
      <c r="E20" s="340"/>
      <c r="F20" s="341"/>
      <c r="G20" s="340"/>
      <c r="H20" s="341"/>
      <c r="I20" s="340"/>
      <c r="J20" s="341"/>
      <c r="K20" s="340"/>
      <c r="L20" s="341"/>
      <c r="M20" s="340"/>
      <c r="N20" s="341"/>
      <c r="O20" s="340"/>
      <c r="P20" s="341"/>
      <c r="Q20" s="340"/>
      <c r="R20" s="341"/>
      <c r="S20" s="340"/>
      <c r="T20" s="341"/>
      <c r="U20" s="340"/>
    </row>
    <row r="21" spans="1:21" ht="14.1" customHeight="1">
      <c r="A21" s="336" t="s">
        <v>226</v>
      </c>
      <c r="B21" s="311"/>
      <c r="C21" s="342"/>
      <c r="D21" s="343"/>
      <c r="E21" s="342"/>
      <c r="F21" s="343"/>
      <c r="G21" s="342"/>
      <c r="H21" s="343"/>
      <c r="I21" s="342"/>
      <c r="J21" s="343"/>
      <c r="K21" s="342"/>
      <c r="L21" s="343"/>
      <c r="M21" s="342"/>
      <c r="N21" s="343"/>
      <c r="O21" s="342"/>
      <c r="P21" s="343"/>
      <c r="Q21" s="342"/>
      <c r="R21" s="343"/>
      <c r="S21" s="342"/>
      <c r="T21" s="343"/>
      <c r="U21" s="342"/>
    </row>
    <row r="22" spans="1:21" ht="14.1" customHeight="1">
      <c r="A22" s="332" t="s">
        <v>227</v>
      </c>
      <c r="B22" s="311"/>
      <c r="C22" s="342"/>
      <c r="D22" s="343"/>
      <c r="E22" s="342"/>
      <c r="F22" s="343"/>
      <c r="G22" s="342"/>
      <c r="H22" s="343"/>
      <c r="I22" s="342"/>
      <c r="J22" s="343"/>
      <c r="K22" s="342"/>
      <c r="L22" s="343"/>
      <c r="M22" s="342"/>
      <c r="N22" s="343"/>
      <c r="O22" s="342"/>
      <c r="P22" s="343"/>
      <c r="Q22" s="342"/>
      <c r="R22" s="343"/>
      <c r="S22" s="342"/>
      <c r="T22" s="343"/>
      <c r="U22" s="342"/>
    </row>
    <row r="23" spans="1:21" ht="14.1" customHeight="1">
      <c r="A23" s="344" t="s">
        <v>228</v>
      </c>
      <c r="B23" s="311" t="s">
        <v>6</v>
      </c>
      <c r="C23" s="345">
        <v>0</v>
      </c>
      <c r="D23" s="343"/>
      <c r="E23" s="345">
        <v>0</v>
      </c>
      <c r="F23" s="343"/>
      <c r="G23" s="345">
        <v>0</v>
      </c>
      <c r="H23" s="343"/>
      <c r="I23" s="345">
        <v>0</v>
      </c>
      <c r="J23" s="343"/>
      <c r="K23" s="345">
        <v>0</v>
      </c>
      <c r="L23" s="343"/>
      <c r="M23" s="346">
        <v>28003547</v>
      </c>
      <c r="N23" s="343"/>
      <c r="O23" s="346">
        <v>28566137</v>
      </c>
      <c r="P23" s="343"/>
      <c r="Q23" s="346">
        <v>30130698</v>
      </c>
      <c r="R23" s="343"/>
      <c r="S23" s="346">
        <v>31662758</v>
      </c>
      <c r="T23" s="343"/>
      <c r="U23" s="346">
        <v>32548831</v>
      </c>
    </row>
    <row r="24" spans="1:21" ht="14.1" customHeight="1">
      <c r="A24" s="344" t="s">
        <v>229</v>
      </c>
      <c r="B24" s="311" t="s">
        <v>6</v>
      </c>
      <c r="C24" s="345">
        <v>0</v>
      </c>
      <c r="D24" s="343"/>
      <c r="E24" s="345">
        <v>0</v>
      </c>
      <c r="F24" s="343"/>
      <c r="G24" s="345">
        <v>0</v>
      </c>
      <c r="H24" s="343"/>
      <c r="I24" s="345">
        <v>0</v>
      </c>
      <c r="J24" s="343"/>
      <c r="K24" s="345">
        <v>0</v>
      </c>
      <c r="L24" s="343"/>
      <c r="M24" s="346">
        <v>7814</v>
      </c>
      <c r="N24" s="343"/>
      <c r="O24" s="346">
        <v>10465</v>
      </c>
      <c r="P24" s="343"/>
      <c r="Q24" s="346">
        <v>9539</v>
      </c>
      <c r="R24" s="343"/>
      <c r="S24" s="346">
        <v>12174</v>
      </c>
      <c r="T24" s="343"/>
      <c r="U24" s="346">
        <v>8668</v>
      </c>
    </row>
    <row r="25" spans="1:21" ht="14.1" customHeight="1">
      <c r="A25" s="344" t="s">
        <v>230</v>
      </c>
      <c r="B25" s="311" t="s">
        <v>6</v>
      </c>
      <c r="C25" s="345">
        <v>0</v>
      </c>
      <c r="D25" s="343"/>
      <c r="E25" s="345">
        <v>0</v>
      </c>
      <c r="F25" s="343"/>
      <c r="G25" s="345">
        <v>0</v>
      </c>
      <c r="H25" s="343"/>
      <c r="I25" s="345">
        <v>0</v>
      </c>
      <c r="J25" s="343"/>
      <c r="K25" s="345">
        <v>0</v>
      </c>
      <c r="L25" s="343"/>
      <c r="M25" s="346">
        <v>1096762</v>
      </c>
      <c r="N25" s="343"/>
      <c r="O25" s="346">
        <v>1249088</v>
      </c>
      <c r="P25" s="343"/>
      <c r="Q25" s="346">
        <v>1192301</v>
      </c>
      <c r="R25" s="343"/>
      <c r="S25" s="346">
        <v>1215379</v>
      </c>
      <c r="T25" s="343"/>
      <c r="U25" s="346">
        <v>1191543</v>
      </c>
    </row>
    <row r="26" spans="1:21" ht="14.1" customHeight="1">
      <c r="A26" s="344" t="s">
        <v>231</v>
      </c>
      <c r="B26" s="311" t="s">
        <v>6</v>
      </c>
      <c r="C26" s="347" t="s">
        <v>6</v>
      </c>
      <c r="D26" s="343"/>
      <c r="E26" s="347" t="s">
        <v>6</v>
      </c>
      <c r="F26" s="343"/>
      <c r="G26" s="347" t="s">
        <v>6</v>
      </c>
      <c r="H26" s="343"/>
      <c r="I26" s="347" t="s">
        <v>6</v>
      </c>
      <c r="J26" s="343"/>
      <c r="K26" s="347" t="s">
        <v>6</v>
      </c>
      <c r="L26" s="343" t="s">
        <v>12</v>
      </c>
      <c r="M26" s="346"/>
      <c r="N26" s="343"/>
      <c r="O26" s="346"/>
      <c r="P26" s="343"/>
      <c r="Q26" s="346"/>
      <c r="R26" s="343"/>
      <c r="S26" s="346"/>
      <c r="T26" s="343"/>
      <c r="U26" s="346"/>
    </row>
    <row r="27" spans="1:21" ht="14.1" customHeight="1">
      <c r="A27" s="1271" t="s">
        <v>1201</v>
      </c>
      <c r="B27" s="311" t="s">
        <v>6</v>
      </c>
      <c r="C27" s="345">
        <v>0</v>
      </c>
      <c r="D27" s="343"/>
      <c r="E27" s="345">
        <v>0</v>
      </c>
      <c r="F27" s="343"/>
      <c r="G27" s="345">
        <v>0</v>
      </c>
      <c r="H27" s="343"/>
      <c r="I27" s="345">
        <v>0</v>
      </c>
      <c r="J27" s="343"/>
      <c r="K27" s="345">
        <v>0</v>
      </c>
      <c r="L27" s="343"/>
      <c r="M27" s="346">
        <v>17591758</v>
      </c>
      <c r="N27" s="343"/>
      <c r="O27" s="346">
        <v>17436669</v>
      </c>
      <c r="P27" s="343"/>
      <c r="Q27" s="346">
        <v>18019396</v>
      </c>
      <c r="R27" s="343"/>
      <c r="S27" s="346">
        <v>18314157</v>
      </c>
      <c r="T27" s="343"/>
      <c r="U27" s="346">
        <v>18651573</v>
      </c>
    </row>
    <row r="28" spans="1:21" ht="14.1" customHeight="1">
      <c r="A28" s="1490" t="s">
        <v>2294</v>
      </c>
      <c r="B28" s="311" t="s">
        <v>6</v>
      </c>
      <c r="C28" s="345">
        <v>0</v>
      </c>
      <c r="D28" s="343"/>
      <c r="E28" s="345">
        <v>0</v>
      </c>
      <c r="F28" s="343"/>
      <c r="G28" s="345">
        <v>0</v>
      </c>
      <c r="H28" s="343"/>
      <c r="I28" s="345">
        <v>0</v>
      </c>
      <c r="J28" s="343"/>
      <c r="K28" s="345">
        <v>0</v>
      </c>
      <c r="L28" s="343"/>
      <c r="M28" s="346">
        <v>3762685</v>
      </c>
      <c r="N28" s="343"/>
      <c r="O28" s="346">
        <v>3656417</v>
      </c>
      <c r="P28" s="343"/>
      <c r="Q28" s="346">
        <v>3352872</v>
      </c>
      <c r="R28" s="343"/>
      <c r="S28" s="346">
        <v>3265481</v>
      </c>
      <c r="T28" s="343"/>
      <c r="U28" s="346">
        <v>3485984</v>
      </c>
    </row>
    <row r="29" spans="1:21" ht="14.1" customHeight="1">
      <c r="A29" s="1490" t="s">
        <v>2320</v>
      </c>
      <c r="B29" s="311" t="s">
        <v>6</v>
      </c>
      <c r="C29" s="345">
        <v>0</v>
      </c>
      <c r="D29" s="343"/>
      <c r="E29" s="345">
        <v>0</v>
      </c>
      <c r="F29" s="343"/>
      <c r="G29" s="345">
        <v>0</v>
      </c>
      <c r="H29" s="343"/>
      <c r="I29" s="345">
        <v>0</v>
      </c>
      <c r="J29" s="343"/>
      <c r="K29" s="345">
        <v>0</v>
      </c>
      <c r="L29" s="343"/>
      <c r="M29" s="346">
        <v>386785</v>
      </c>
      <c r="N29" s="343"/>
      <c r="O29" s="346">
        <v>295356</v>
      </c>
      <c r="P29" s="343"/>
      <c r="Q29" s="346">
        <v>331569</v>
      </c>
      <c r="R29" s="343"/>
      <c r="S29" s="346">
        <v>283224</v>
      </c>
      <c r="T29" s="343"/>
      <c r="U29" s="346">
        <v>315928</v>
      </c>
    </row>
    <row r="30" spans="1:21" ht="14.1" customHeight="1">
      <c r="A30" s="344" t="s">
        <v>251</v>
      </c>
      <c r="B30" s="311" t="s">
        <v>6</v>
      </c>
      <c r="C30" s="345">
        <v>0</v>
      </c>
      <c r="D30" s="343"/>
      <c r="E30" s="345">
        <v>0</v>
      </c>
      <c r="F30" s="343"/>
      <c r="G30" s="345">
        <v>0</v>
      </c>
      <c r="H30" s="343"/>
      <c r="I30" s="345">
        <v>0</v>
      </c>
      <c r="J30" s="343"/>
      <c r="K30" s="345">
        <v>0</v>
      </c>
      <c r="L30" s="343"/>
      <c r="M30" s="346">
        <v>3049037</v>
      </c>
      <c r="N30" s="343"/>
      <c r="O30" s="346">
        <v>3085434</v>
      </c>
      <c r="P30" s="343"/>
      <c r="Q30" s="346">
        <v>2829894</v>
      </c>
      <c r="R30" s="343"/>
      <c r="S30" s="346">
        <v>2935571</v>
      </c>
      <c r="T30" s="343"/>
      <c r="U30" s="346">
        <v>2922687</v>
      </c>
    </row>
    <row r="31" spans="1:21" ht="14.1" customHeight="1">
      <c r="A31" s="1490" t="s">
        <v>2321</v>
      </c>
      <c r="B31" s="311" t="s">
        <v>6</v>
      </c>
      <c r="C31" s="345">
        <v>0</v>
      </c>
      <c r="D31" s="343"/>
      <c r="E31" s="345">
        <v>0</v>
      </c>
      <c r="F31" s="343"/>
      <c r="G31" s="345">
        <v>0</v>
      </c>
      <c r="H31" s="343"/>
      <c r="I31" s="345">
        <v>0</v>
      </c>
      <c r="J31" s="343"/>
      <c r="K31" s="345">
        <v>0</v>
      </c>
      <c r="L31" s="343"/>
      <c r="M31" s="346">
        <v>376466</v>
      </c>
      <c r="N31" s="343"/>
      <c r="O31" s="346">
        <v>380256</v>
      </c>
      <c r="P31" s="343"/>
      <c r="Q31" s="346">
        <v>351665</v>
      </c>
      <c r="R31" s="343"/>
      <c r="S31" s="346">
        <v>219285</v>
      </c>
      <c r="T31" s="343"/>
      <c r="U31" s="346">
        <v>266146</v>
      </c>
    </row>
    <row r="32" spans="1:21" ht="14.1" customHeight="1">
      <c r="A32" s="1490" t="s">
        <v>2322</v>
      </c>
      <c r="B32" s="311" t="s">
        <v>6</v>
      </c>
      <c r="C32" s="345">
        <v>0</v>
      </c>
      <c r="D32" s="343"/>
      <c r="E32" s="345">
        <v>0</v>
      </c>
      <c r="F32" s="343"/>
      <c r="G32" s="345">
        <v>0</v>
      </c>
      <c r="H32" s="343"/>
      <c r="I32" s="345">
        <v>0</v>
      </c>
      <c r="J32" s="343"/>
      <c r="K32" s="345">
        <v>0</v>
      </c>
      <c r="L32" s="343"/>
      <c r="M32" s="346">
        <v>4306745</v>
      </c>
      <c r="N32" s="343"/>
      <c r="O32" s="346">
        <v>4722567</v>
      </c>
      <c r="P32" s="343"/>
      <c r="Q32" s="346">
        <v>4834029</v>
      </c>
      <c r="R32" s="343"/>
      <c r="S32" s="346">
        <v>4745229</v>
      </c>
      <c r="T32" s="343"/>
      <c r="U32" s="346">
        <v>4977294</v>
      </c>
    </row>
    <row r="33" spans="1:21" ht="14.1" customHeight="1">
      <c r="A33" s="332"/>
      <c r="B33" s="311"/>
      <c r="C33" s="342"/>
      <c r="D33" s="343"/>
      <c r="E33" s="342"/>
      <c r="F33" s="343"/>
      <c r="G33" s="342"/>
      <c r="H33" s="343"/>
      <c r="I33" s="342"/>
      <c r="J33" s="343"/>
      <c r="K33" s="342"/>
      <c r="L33" s="343"/>
      <c r="M33" s="342"/>
      <c r="N33" s="343"/>
      <c r="O33" s="342"/>
      <c r="P33" s="343"/>
      <c r="Q33" s="342"/>
      <c r="R33" s="343"/>
      <c r="S33" s="342"/>
      <c r="T33" s="343"/>
      <c r="U33" s="342"/>
    </row>
    <row r="34" spans="1:21" ht="14.1" customHeight="1">
      <c r="A34" s="1270" t="s">
        <v>2401</v>
      </c>
      <c r="B34" s="329" t="s">
        <v>6</v>
      </c>
      <c r="C34" s="333">
        <v>935006</v>
      </c>
      <c r="D34" s="334"/>
      <c r="E34" s="333">
        <v>1219661</v>
      </c>
      <c r="F34" s="334"/>
      <c r="G34" s="333">
        <v>1252195</v>
      </c>
      <c r="H34" s="334"/>
      <c r="I34" s="333">
        <v>1036641</v>
      </c>
      <c r="J34" s="334"/>
      <c r="K34" s="333">
        <v>956091</v>
      </c>
      <c r="L34" s="334"/>
      <c r="M34" s="333">
        <v>0</v>
      </c>
      <c r="N34" s="334"/>
      <c r="O34" s="345">
        <v>0</v>
      </c>
      <c r="P34" s="334"/>
      <c r="Q34" s="345">
        <v>0</v>
      </c>
      <c r="R34" s="334"/>
      <c r="S34" s="345">
        <v>0</v>
      </c>
      <c r="T34" s="334"/>
      <c r="U34" s="345">
        <v>0</v>
      </c>
    </row>
    <row r="35" spans="1:21" ht="14.1" customHeight="1">
      <c r="A35" s="1270" t="s">
        <v>2402</v>
      </c>
      <c r="B35" s="329" t="s">
        <v>6</v>
      </c>
      <c r="C35" s="333">
        <v>26579930</v>
      </c>
      <c r="D35" s="334"/>
      <c r="E35" s="333">
        <v>27819469</v>
      </c>
      <c r="F35" s="334"/>
      <c r="G35" s="333">
        <v>26072535</v>
      </c>
      <c r="H35" s="334"/>
      <c r="I35" s="333">
        <v>28926703</v>
      </c>
      <c r="J35" s="334"/>
      <c r="K35" s="333">
        <v>27094238</v>
      </c>
      <c r="L35" s="334"/>
      <c r="M35" s="333">
        <v>0</v>
      </c>
      <c r="N35" s="334"/>
      <c r="O35" s="345">
        <v>0</v>
      </c>
      <c r="P35" s="334"/>
      <c r="Q35" s="345">
        <v>0</v>
      </c>
      <c r="R35" s="334"/>
      <c r="S35" s="345">
        <v>0</v>
      </c>
      <c r="T35" s="334"/>
      <c r="U35" s="345">
        <v>0</v>
      </c>
    </row>
    <row r="36" spans="1:21" ht="14.1" customHeight="1">
      <c r="A36" s="1270" t="s">
        <v>2408</v>
      </c>
      <c r="B36" s="329" t="s">
        <v>6</v>
      </c>
      <c r="C36" s="333">
        <v>13086383</v>
      </c>
      <c r="D36" s="334"/>
      <c r="E36" s="333">
        <v>12417963</v>
      </c>
      <c r="F36" s="334"/>
      <c r="G36" s="333">
        <v>12255062</v>
      </c>
      <c r="H36" s="334"/>
      <c r="I36" s="333">
        <v>13149970</v>
      </c>
      <c r="J36" s="334"/>
      <c r="K36" s="333">
        <v>16489870</v>
      </c>
      <c r="L36" s="334"/>
      <c r="M36" s="333">
        <v>0</v>
      </c>
      <c r="N36" s="334"/>
      <c r="O36" s="345">
        <v>0</v>
      </c>
      <c r="P36" s="334"/>
      <c r="Q36" s="345">
        <v>0</v>
      </c>
      <c r="R36" s="334"/>
      <c r="S36" s="345">
        <v>0</v>
      </c>
      <c r="T36" s="334"/>
      <c r="U36" s="345">
        <v>0</v>
      </c>
    </row>
    <row r="37" spans="1:21" ht="14.1" customHeight="1">
      <c r="A37" s="1270" t="s">
        <v>2404</v>
      </c>
      <c r="B37" s="329" t="s">
        <v>6</v>
      </c>
      <c r="C37" s="333">
        <v>3118081</v>
      </c>
      <c r="D37" s="334"/>
      <c r="E37" s="333">
        <v>2876392</v>
      </c>
      <c r="F37" s="334"/>
      <c r="G37" s="333">
        <v>3025196</v>
      </c>
      <c r="H37" s="334"/>
      <c r="I37" s="333">
        <v>2809578</v>
      </c>
      <c r="J37" s="334"/>
      <c r="K37" s="333">
        <v>2908092</v>
      </c>
      <c r="L37" s="334"/>
      <c r="M37" s="333">
        <v>0</v>
      </c>
      <c r="N37" s="334"/>
      <c r="O37" s="345">
        <v>0</v>
      </c>
      <c r="P37" s="334"/>
      <c r="Q37" s="345">
        <v>0</v>
      </c>
      <c r="R37" s="334"/>
      <c r="S37" s="345">
        <v>0</v>
      </c>
      <c r="T37" s="334"/>
      <c r="U37" s="345">
        <v>0</v>
      </c>
    </row>
    <row r="38" spans="1:21" ht="14.1" customHeight="1">
      <c r="A38" s="1270" t="s">
        <v>2405</v>
      </c>
      <c r="B38" s="329" t="s">
        <v>6</v>
      </c>
      <c r="C38" s="333">
        <v>3415389</v>
      </c>
      <c r="D38" s="334"/>
      <c r="E38" s="333">
        <v>3293798</v>
      </c>
      <c r="F38" s="334"/>
      <c r="G38" s="333">
        <v>3280635</v>
      </c>
      <c r="H38" s="334"/>
      <c r="I38" s="333">
        <v>2635388</v>
      </c>
      <c r="J38" s="334"/>
      <c r="K38" s="333">
        <v>2968850</v>
      </c>
      <c r="L38" s="334"/>
      <c r="M38" s="333">
        <v>0</v>
      </c>
      <c r="N38" s="334"/>
      <c r="O38" s="345">
        <v>0</v>
      </c>
      <c r="P38" s="334"/>
      <c r="Q38" s="345">
        <v>0</v>
      </c>
      <c r="R38" s="334"/>
      <c r="S38" s="345">
        <v>0</v>
      </c>
      <c r="T38" s="334"/>
      <c r="U38" s="345">
        <v>0</v>
      </c>
    </row>
    <row r="39" spans="1:21" ht="14.1" customHeight="1">
      <c r="A39" s="1270" t="s">
        <v>2406</v>
      </c>
      <c r="B39" s="329" t="s">
        <v>6</v>
      </c>
      <c r="C39" s="333">
        <v>1595957</v>
      </c>
      <c r="D39" s="334"/>
      <c r="E39" s="333">
        <v>1702263</v>
      </c>
      <c r="F39" s="334"/>
      <c r="G39" s="333">
        <v>1668378</v>
      </c>
      <c r="H39" s="334"/>
      <c r="I39" s="333">
        <v>1669180</v>
      </c>
      <c r="J39" s="334"/>
      <c r="K39" s="333">
        <v>1731350</v>
      </c>
      <c r="L39" s="334"/>
      <c r="M39" s="333">
        <v>0</v>
      </c>
      <c r="N39" s="334"/>
      <c r="O39" s="345">
        <v>0</v>
      </c>
      <c r="P39" s="334"/>
      <c r="Q39" s="345">
        <v>0</v>
      </c>
      <c r="R39" s="334"/>
      <c r="S39" s="345">
        <v>0</v>
      </c>
      <c r="T39" s="334"/>
      <c r="U39" s="345">
        <v>0</v>
      </c>
    </row>
    <row r="40" spans="1:21" ht="14.1" customHeight="1">
      <c r="A40" s="1270" t="s">
        <v>2407</v>
      </c>
      <c r="B40" s="329" t="s">
        <v>6</v>
      </c>
      <c r="C40" s="333">
        <v>2825426</v>
      </c>
      <c r="D40" s="334"/>
      <c r="E40" s="333">
        <v>2982101</v>
      </c>
      <c r="F40" s="334"/>
      <c r="G40" s="333">
        <v>3823477</v>
      </c>
      <c r="H40" s="334"/>
      <c r="I40" s="333">
        <v>4253827</v>
      </c>
      <c r="J40" s="334"/>
      <c r="K40" s="333">
        <v>4229733</v>
      </c>
      <c r="L40" s="334"/>
      <c r="M40" s="333">
        <v>0</v>
      </c>
      <c r="N40" s="334"/>
      <c r="O40" s="345">
        <v>0</v>
      </c>
      <c r="P40" s="334"/>
      <c r="Q40" s="345">
        <v>0</v>
      </c>
      <c r="R40" s="334"/>
      <c r="S40" s="345">
        <v>0</v>
      </c>
      <c r="T40" s="334"/>
      <c r="U40" s="345">
        <v>0</v>
      </c>
    </row>
    <row r="41" spans="1:21" ht="14.1" customHeight="1">
      <c r="A41" s="1883" t="s">
        <v>2422</v>
      </c>
      <c r="B41" s="329" t="s">
        <v>6</v>
      </c>
      <c r="C41" s="333"/>
      <c r="D41" s="335"/>
      <c r="E41" s="333"/>
      <c r="F41" s="335"/>
      <c r="G41" s="333"/>
      <c r="H41" s="334"/>
      <c r="I41" s="333"/>
      <c r="J41" s="335"/>
      <c r="K41" s="333"/>
      <c r="L41" s="335"/>
      <c r="M41" s="333"/>
      <c r="N41" s="335"/>
      <c r="O41" s="333"/>
      <c r="P41" s="335"/>
      <c r="Q41" s="333"/>
      <c r="R41" s="335"/>
      <c r="S41" s="333"/>
      <c r="T41" s="335"/>
      <c r="U41" s="333"/>
    </row>
    <row r="42" spans="1:21" ht="14.1" customHeight="1">
      <c r="A42" s="1881" t="s">
        <v>2295</v>
      </c>
      <c r="B42" s="329" t="s">
        <v>6</v>
      </c>
      <c r="C42" s="333">
        <v>2184870</v>
      </c>
      <c r="D42" s="335"/>
      <c r="E42" s="333">
        <v>2197883</v>
      </c>
      <c r="F42" s="335"/>
      <c r="G42" s="333">
        <v>946101</v>
      </c>
      <c r="H42" s="334"/>
      <c r="I42" s="333">
        <v>813359</v>
      </c>
      <c r="J42" s="335"/>
      <c r="K42" s="333">
        <f>889489</f>
        <v>889489</v>
      </c>
      <c r="L42" s="335"/>
      <c r="M42" s="333">
        <v>0</v>
      </c>
      <c r="N42" s="335"/>
      <c r="O42" s="345">
        <v>0</v>
      </c>
      <c r="P42" s="335"/>
      <c r="Q42" s="345">
        <v>0</v>
      </c>
      <c r="R42" s="335"/>
      <c r="S42" s="345">
        <v>0</v>
      </c>
      <c r="T42" s="335"/>
      <c r="U42" s="345">
        <v>0</v>
      </c>
    </row>
    <row r="43" spans="1:21" ht="18" customHeight="1">
      <c r="A43" s="336" t="s">
        <v>2425</v>
      </c>
      <c r="B43" s="311" t="s">
        <v>6</v>
      </c>
      <c r="C43" s="348">
        <f>ROUND(SUM(C23:C42),1)</f>
        <v>53741042</v>
      </c>
      <c r="D43" s="335"/>
      <c r="E43" s="348">
        <f>ROUND(SUM(E23:E42),1)</f>
        <v>54509530</v>
      </c>
      <c r="F43" s="335"/>
      <c r="G43" s="348">
        <f>ROUND(SUM(G23:G42),1)</f>
        <v>52323579</v>
      </c>
      <c r="H43" s="335"/>
      <c r="I43" s="348">
        <f>ROUND(SUM(I23:I42),1)</f>
        <v>55294646</v>
      </c>
      <c r="J43" s="335"/>
      <c r="K43" s="348">
        <f>ROUND(SUM(K23:K42),1)</f>
        <v>57267713</v>
      </c>
      <c r="L43" s="335"/>
      <c r="M43" s="348">
        <f>ROUND(SUM(M23:M42),1)</f>
        <v>58581599</v>
      </c>
      <c r="N43" s="335"/>
      <c r="O43" s="348">
        <f>ROUND(SUM(O23:O42),1)</f>
        <v>59402389</v>
      </c>
      <c r="P43" s="335"/>
      <c r="Q43" s="348">
        <f>ROUND(SUM(Q23:Q42),1)</f>
        <v>61051963</v>
      </c>
      <c r="R43" s="335"/>
      <c r="S43" s="348">
        <f>ROUND(SUM(S23:S42),1)</f>
        <v>62653258</v>
      </c>
      <c r="T43" s="335"/>
      <c r="U43" s="348">
        <f>ROUND(SUM(U23:U42),1)</f>
        <v>64368654</v>
      </c>
    </row>
    <row r="44" spans="1:21" ht="14.1" customHeight="1">
      <c r="A44" s="332" t="s">
        <v>234</v>
      </c>
      <c r="B44" s="311"/>
      <c r="C44" s="342"/>
      <c r="D44" s="343"/>
      <c r="E44" s="342"/>
      <c r="F44" s="343"/>
      <c r="G44" s="342"/>
      <c r="H44" s="343"/>
      <c r="I44" s="342"/>
      <c r="J44" s="343"/>
      <c r="K44" s="342"/>
      <c r="L44" s="343"/>
      <c r="M44" s="342"/>
      <c r="N44" s="343"/>
      <c r="O44" s="342"/>
      <c r="P44" s="343"/>
      <c r="Q44" s="342"/>
      <c r="R44" s="343"/>
      <c r="S44" s="342"/>
      <c r="T44" s="343"/>
      <c r="U44" s="342"/>
    </row>
    <row r="45" spans="1:21" ht="14.1" customHeight="1">
      <c r="A45" s="1270" t="s">
        <v>2316</v>
      </c>
      <c r="B45" s="329" t="s">
        <v>6</v>
      </c>
      <c r="C45" s="333">
        <v>11291519</v>
      </c>
      <c r="D45" s="334"/>
      <c r="E45" s="333">
        <v>11981404</v>
      </c>
      <c r="F45" s="334"/>
      <c r="G45" s="333">
        <v>12748344</v>
      </c>
      <c r="H45" s="334"/>
      <c r="I45" s="333">
        <v>12422427</v>
      </c>
      <c r="J45" s="334"/>
      <c r="K45" s="333">
        <v>12039972</v>
      </c>
      <c r="L45" s="334"/>
      <c r="M45" s="333">
        <v>12402450</v>
      </c>
      <c r="N45" s="334"/>
      <c r="O45" s="333">
        <v>12300482</v>
      </c>
      <c r="P45" s="334"/>
      <c r="Q45" s="333">
        <v>12549597</v>
      </c>
      <c r="R45" s="334"/>
      <c r="S45" s="333">
        <v>12980751</v>
      </c>
      <c r="T45" s="334"/>
      <c r="U45" s="333">
        <v>13092382</v>
      </c>
    </row>
    <row r="46" spans="1:21" ht="14.1" customHeight="1">
      <c r="A46" s="1270" t="s">
        <v>2323</v>
      </c>
      <c r="B46" s="329" t="s">
        <v>6</v>
      </c>
      <c r="C46" s="333">
        <v>5616197</v>
      </c>
      <c r="D46" s="334"/>
      <c r="E46" s="333">
        <v>5491187</v>
      </c>
      <c r="F46" s="334"/>
      <c r="G46" s="333">
        <v>5114447</v>
      </c>
      <c r="H46" s="334"/>
      <c r="I46" s="333">
        <v>4965584</v>
      </c>
      <c r="J46" s="334"/>
      <c r="K46" s="333">
        <v>5410795</v>
      </c>
      <c r="L46" s="334"/>
      <c r="M46" s="333">
        <v>5280742</v>
      </c>
      <c r="N46" s="334"/>
      <c r="O46" s="333">
        <v>5563854</v>
      </c>
      <c r="P46" s="334"/>
      <c r="Q46" s="333">
        <v>5607541</v>
      </c>
      <c r="R46" s="334"/>
      <c r="S46" s="333">
        <v>5601777</v>
      </c>
      <c r="T46" s="334"/>
      <c r="U46" s="333">
        <v>5587399</v>
      </c>
    </row>
    <row r="47" spans="1:21" ht="14.1" customHeight="1">
      <c r="A47" s="332" t="s">
        <v>235</v>
      </c>
      <c r="B47" s="329" t="s">
        <v>6</v>
      </c>
      <c r="C47" s="333">
        <v>5259763</v>
      </c>
      <c r="D47" s="334"/>
      <c r="E47" s="333">
        <v>5104907</v>
      </c>
      <c r="F47" s="334"/>
      <c r="G47" s="333">
        <v>5500551</v>
      </c>
      <c r="H47" s="334"/>
      <c r="I47" s="333">
        <v>6101494</v>
      </c>
      <c r="J47" s="334"/>
      <c r="K47" s="333">
        <v>6592416</v>
      </c>
      <c r="L47" s="334"/>
      <c r="M47" s="333">
        <v>6436100</v>
      </c>
      <c r="N47" s="334"/>
      <c r="O47" s="333">
        <v>6957594</v>
      </c>
      <c r="P47" s="334"/>
      <c r="Q47" s="333">
        <v>7033234</v>
      </c>
      <c r="R47" s="334"/>
      <c r="S47" s="333">
        <v>7452462</v>
      </c>
      <c r="T47" s="334"/>
      <c r="U47" s="333">
        <v>7634324</v>
      </c>
    </row>
    <row r="48" spans="1:21" ht="14.1" customHeight="1">
      <c r="A48" s="349" t="s">
        <v>252</v>
      </c>
      <c r="B48" s="311" t="s">
        <v>6</v>
      </c>
      <c r="C48" s="333">
        <v>4104000</v>
      </c>
      <c r="D48" s="350"/>
      <c r="E48" s="333">
        <v>4529667</v>
      </c>
      <c r="F48" s="350"/>
      <c r="G48" s="333">
        <v>4961470</v>
      </c>
      <c r="H48" s="350"/>
      <c r="I48" s="333">
        <v>5614669</v>
      </c>
      <c r="J48" s="350"/>
      <c r="K48" s="333">
        <v>5864022</v>
      </c>
      <c r="L48" s="350"/>
      <c r="M48" s="333">
        <v>6137929</v>
      </c>
      <c r="N48" s="350"/>
      <c r="O48" s="333">
        <v>6399696</v>
      </c>
      <c r="P48" s="350"/>
      <c r="Q48" s="333">
        <v>6182817</v>
      </c>
      <c r="R48" s="350"/>
      <c r="S48" s="333">
        <v>5598485</v>
      </c>
      <c r="T48" s="350"/>
      <c r="U48" s="333">
        <v>5513783</v>
      </c>
    </row>
    <row r="49" spans="1:21" ht="14.1" customHeight="1">
      <c r="A49" s="1270" t="s">
        <v>2317</v>
      </c>
      <c r="B49" s="329" t="s">
        <v>6</v>
      </c>
      <c r="C49" s="333">
        <v>7474</v>
      </c>
      <c r="D49" s="335"/>
      <c r="E49" s="333">
        <v>8832</v>
      </c>
      <c r="F49" s="335"/>
      <c r="G49" s="333">
        <v>11040</v>
      </c>
      <c r="H49" s="334"/>
      <c r="I49" s="333">
        <v>18571</v>
      </c>
      <c r="J49" s="335"/>
      <c r="K49" s="333">
        <v>6428</v>
      </c>
      <c r="L49" s="335"/>
      <c r="M49" s="333">
        <v>4025</v>
      </c>
      <c r="N49" s="335"/>
      <c r="O49" s="333">
        <v>6929</v>
      </c>
      <c r="P49" s="335"/>
      <c r="Q49" s="333">
        <v>1322</v>
      </c>
      <c r="R49" s="335"/>
      <c r="S49" s="333">
        <v>1749</v>
      </c>
      <c r="T49" s="335"/>
      <c r="U49" s="333">
        <v>2544</v>
      </c>
    </row>
    <row r="50" spans="1:21" ht="18" customHeight="1">
      <c r="A50" s="336" t="s">
        <v>238</v>
      </c>
      <c r="B50" s="337" t="s">
        <v>6</v>
      </c>
      <c r="C50" s="338">
        <f>ROUND(SUM(C43:C49),1)</f>
        <v>80019995</v>
      </c>
      <c r="D50" s="339"/>
      <c r="E50" s="338">
        <f>ROUND(SUM(E43:E49),1)</f>
        <v>81625527</v>
      </c>
      <c r="F50" s="339"/>
      <c r="G50" s="338">
        <f>ROUND(SUM(G43:G49),1)</f>
        <v>80659431</v>
      </c>
      <c r="H50" s="339"/>
      <c r="I50" s="338">
        <f>ROUND(SUM(I43:I49),1)</f>
        <v>84417391</v>
      </c>
      <c r="J50" s="339"/>
      <c r="K50" s="338">
        <f>ROUND(SUM(K43:K49),1)</f>
        <v>87181346</v>
      </c>
      <c r="L50" s="339"/>
      <c r="M50" s="338">
        <f>ROUND(SUM(M43:M49),1)</f>
        <v>88842845</v>
      </c>
      <c r="N50" s="339"/>
      <c r="O50" s="338">
        <f>ROUND(SUM(O43:O49),1)</f>
        <v>90630944</v>
      </c>
      <c r="P50" s="339"/>
      <c r="Q50" s="338">
        <f>ROUND(SUM(Q43:Q49),1)</f>
        <v>92426474</v>
      </c>
      <c r="R50" s="339"/>
      <c r="S50" s="338">
        <f>ROUND(SUM(S43:S49),1)</f>
        <v>94288482</v>
      </c>
      <c r="T50" s="339"/>
      <c r="U50" s="338">
        <f>ROUND(SUM(U43:U49),1)</f>
        <v>96199086</v>
      </c>
    </row>
    <row r="51" spans="1:21" ht="15" customHeight="1">
      <c r="A51" s="336"/>
      <c r="B51" s="318"/>
      <c r="C51" s="338"/>
      <c r="D51" s="339"/>
      <c r="E51" s="338"/>
      <c r="F51" s="339"/>
      <c r="G51" s="338"/>
      <c r="H51" s="339"/>
      <c r="I51" s="338"/>
      <c r="J51" s="339"/>
      <c r="K51" s="338"/>
      <c r="L51" s="339"/>
      <c r="M51" s="338"/>
      <c r="N51" s="339"/>
      <c r="O51" s="338"/>
      <c r="P51" s="339"/>
      <c r="Q51" s="338"/>
      <c r="R51" s="339"/>
      <c r="S51" s="338"/>
      <c r="T51" s="339"/>
      <c r="U51" s="338"/>
    </row>
    <row r="52" spans="1:21" ht="15.75" customHeight="1">
      <c r="A52" s="336" t="s">
        <v>239</v>
      </c>
      <c r="B52" s="337" t="s">
        <v>6</v>
      </c>
      <c r="C52" s="351">
        <f>ROUND(SUM(C19-C50),1)</f>
        <v>-4400808</v>
      </c>
      <c r="D52" s="339"/>
      <c r="E52" s="351">
        <f>ROUND(SUM(E19-E50),1)</f>
        <v>-6396818</v>
      </c>
      <c r="F52" s="339"/>
      <c r="G52" s="351">
        <f>ROUND(SUM(G19-G50),1)</f>
        <v>-4812819</v>
      </c>
      <c r="H52" s="339"/>
      <c r="I52" s="351">
        <f>ROUND(SUM(I19-I50),1)</f>
        <v>-5625787</v>
      </c>
      <c r="J52" s="352"/>
      <c r="K52" s="351">
        <f>ROUND(SUM(K19-K50),1)</f>
        <v>-4564978</v>
      </c>
      <c r="L52" s="339"/>
      <c r="M52" s="351">
        <f>ROUND(SUM(M19-M50),1)</f>
        <v>-3771030</v>
      </c>
      <c r="N52" s="339"/>
      <c r="O52" s="351">
        <f>ROUND(SUM(O19-O50),1)</f>
        <v>-1703547</v>
      </c>
      <c r="P52" s="339"/>
      <c r="Q52" s="351">
        <f>ROUND(SUM(Q19-Q50),1)</f>
        <v>2610577</v>
      </c>
      <c r="R52" s="339"/>
      <c r="S52" s="351">
        <f>ROUND(SUM(S19-S50),1)</f>
        <v>2318850</v>
      </c>
      <c r="T52" s="339"/>
      <c r="U52" s="351">
        <f>ROUND(SUM(U19-U50),1)</f>
        <v>-1379727</v>
      </c>
    </row>
    <row r="53" spans="1:21" ht="15.6">
      <c r="A53" s="336"/>
      <c r="B53" s="311"/>
      <c r="C53" s="340"/>
      <c r="D53" s="341"/>
      <c r="E53" s="340"/>
      <c r="F53" s="341"/>
      <c r="G53" s="340"/>
      <c r="H53" s="341"/>
      <c r="I53" s="340"/>
      <c r="J53" s="341"/>
      <c r="K53" s="340"/>
      <c r="L53" s="341"/>
      <c r="M53" s="340"/>
      <c r="N53" s="341"/>
      <c r="O53" s="340"/>
      <c r="P53" s="341"/>
      <c r="Q53" s="340"/>
      <c r="R53" s="341"/>
      <c r="S53" s="340"/>
      <c r="T53" s="341"/>
      <c r="U53" s="340"/>
    </row>
    <row r="54" spans="1:21" ht="14.1" customHeight="1">
      <c r="A54" s="336" t="s">
        <v>240</v>
      </c>
      <c r="B54" s="311"/>
      <c r="C54" s="342"/>
      <c r="D54" s="343"/>
      <c r="E54" s="342"/>
      <c r="F54" s="343"/>
      <c r="G54" s="342"/>
      <c r="H54" s="343"/>
      <c r="I54" s="342"/>
      <c r="J54" s="343"/>
      <c r="K54" s="342"/>
      <c r="L54" s="343"/>
      <c r="M54" s="342"/>
      <c r="N54" s="343"/>
      <c r="O54" s="342"/>
      <c r="P54" s="343"/>
      <c r="Q54" s="342"/>
      <c r="R54" s="343"/>
      <c r="S54" s="342"/>
      <c r="T54" s="343"/>
      <c r="U54" s="342"/>
    </row>
    <row r="55" spans="1:21" ht="14.1" customHeight="1">
      <c r="A55" s="1270" t="s">
        <v>1312</v>
      </c>
      <c r="B55" s="329" t="s">
        <v>6</v>
      </c>
      <c r="C55" s="345">
        <v>0</v>
      </c>
      <c r="D55" s="334"/>
      <c r="E55" s="345">
        <v>0</v>
      </c>
      <c r="F55" s="334"/>
      <c r="G55" s="345">
        <v>0</v>
      </c>
      <c r="H55" s="334"/>
      <c r="I55" s="345">
        <v>0</v>
      </c>
      <c r="J55" s="334"/>
      <c r="K55" s="345">
        <v>0</v>
      </c>
      <c r="L55" s="334"/>
      <c r="M55" s="345">
        <v>0</v>
      </c>
      <c r="N55" s="334"/>
      <c r="O55" s="345">
        <v>0</v>
      </c>
      <c r="P55" s="334"/>
      <c r="Q55" s="345">
        <v>0</v>
      </c>
      <c r="R55" s="334"/>
      <c r="S55" s="345">
        <v>0</v>
      </c>
      <c r="T55" s="334"/>
      <c r="U55" s="345">
        <v>0</v>
      </c>
    </row>
    <row r="56" spans="1:21" ht="14.1" customHeight="1">
      <c r="A56" s="332" t="s">
        <v>242</v>
      </c>
      <c r="B56" s="329" t="s">
        <v>6</v>
      </c>
      <c r="C56" s="333">
        <v>22126619</v>
      </c>
      <c r="D56" s="334"/>
      <c r="E56" s="333">
        <v>26336470</v>
      </c>
      <c r="F56" s="334"/>
      <c r="G56" s="333">
        <v>26180182</v>
      </c>
      <c r="H56" s="334"/>
      <c r="I56" s="333">
        <v>27218099</v>
      </c>
      <c r="J56" s="334"/>
      <c r="K56" s="333">
        <v>26274216</v>
      </c>
      <c r="L56" s="334"/>
      <c r="M56" s="333">
        <v>26404073</v>
      </c>
      <c r="N56" s="334"/>
      <c r="O56" s="333">
        <v>29481642</v>
      </c>
      <c r="P56" s="334"/>
      <c r="Q56" s="333">
        <v>28850719</v>
      </c>
      <c r="R56" s="334"/>
      <c r="S56" s="333">
        <v>31042573</v>
      </c>
      <c r="T56" s="334"/>
      <c r="U56" s="333">
        <v>29289847</v>
      </c>
    </row>
    <row r="57" spans="1:21" ht="14.1" customHeight="1">
      <c r="A57" s="332" t="s">
        <v>243</v>
      </c>
      <c r="B57" s="329" t="s">
        <v>6</v>
      </c>
      <c r="C57" s="333">
        <v>-18170423</v>
      </c>
      <c r="D57" s="335"/>
      <c r="E57" s="333">
        <v>-21800884</v>
      </c>
      <c r="F57" s="335"/>
      <c r="G57" s="333">
        <v>-21433944</v>
      </c>
      <c r="H57" s="334"/>
      <c r="I57" s="333">
        <v>-22433710</v>
      </c>
      <c r="J57" s="335"/>
      <c r="K57" s="333">
        <v>-21831104</v>
      </c>
      <c r="L57" s="335"/>
      <c r="M57" s="333">
        <v>-22120550</v>
      </c>
      <c r="N57" s="335"/>
      <c r="O57" s="333">
        <v>-27348419</v>
      </c>
      <c r="P57" s="335"/>
      <c r="Q57" s="333">
        <v>-26360135</v>
      </c>
      <c r="R57" s="335"/>
      <c r="S57" s="333">
        <v>-30611048</v>
      </c>
      <c r="T57" s="335"/>
      <c r="U57" s="333">
        <v>-28925962</v>
      </c>
    </row>
    <row r="58" spans="1:21" ht="14.1" customHeight="1">
      <c r="A58" s="1924" t="s">
        <v>2357</v>
      </c>
      <c r="B58" s="1925" t="s">
        <v>6</v>
      </c>
      <c r="C58" s="333">
        <v>0</v>
      </c>
      <c r="D58" s="335"/>
      <c r="E58" s="333">
        <v>0</v>
      </c>
      <c r="F58" s="335"/>
      <c r="G58" s="333">
        <v>0</v>
      </c>
      <c r="H58" s="334"/>
      <c r="I58" s="333">
        <v>0</v>
      </c>
      <c r="J58" s="335"/>
      <c r="K58" s="333">
        <v>0</v>
      </c>
      <c r="L58" s="335"/>
      <c r="M58" s="333">
        <v>0</v>
      </c>
      <c r="N58" s="335"/>
      <c r="O58" s="333">
        <v>0</v>
      </c>
      <c r="P58" s="335"/>
      <c r="Q58" s="333">
        <v>0</v>
      </c>
      <c r="R58" s="335"/>
      <c r="S58" s="333">
        <v>-5</v>
      </c>
      <c r="T58" s="335"/>
      <c r="U58" s="333">
        <v>0</v>
      </c>
    </row>
    <row r="59" spans="1:21" ht="18.75" customHeight="1">
      <c r="A59" s="336" t="s">
        <v>1311</v>
      </c>
      <c r="B59" s="337" t="s">
        <v>6</v>
      </c>
      <c r="C59" s="338">
        <f>ROUND(SUM(C55:C58),1)</f>
        <v>3956196</v>
      </c>
      <c r="D59" s="339"/>
      <c r="E59" s="338">
        <f>ROUND(SUM(E55:E58),1)</f>
        <v>4535586</v>
      </c>
      <c r="F59" s="339"/>
      <c r="G59" s="338">
        <f>ROUND(SUM(G55:G58),1)</f>
        <v>4746238</v>
      </c>
      <c r="H59" s="339"/>
      <c r="I59" s="338">
        <f>ROUND(SUM(I55:I58),1)</f>
        <v>4784389</v>
      </c>
      <c r="J59" s="339"/>
      <c r="K59" s="338">
        <f>ROUND(SUM(K55:K58),1)</f>
        <v>4443112</v>
      </c>
      <c r="L59" s="339"/>
      <c r="M59" s="338">
        <f>ROUND(SUM(M55:M58),1)</f>
        <v>4283523</v>
      </c>
      <c r="N59" s="339"/>
      <c r="O59" s="338">
        <f>ROUND(SUM(O55:O58),1)</f>
        <v>2133223</v>
      </c>
      <c r="P59" s="339"/>
      <c r="Q59" s="338">
        <f>ROUND(SUM(Q55:Q58),1)</f>
        <v>2490584</v>
      </c>
      <c r="R59" s="339"/>
      <c r="S59" s="338">
        <f>ROUND(SUM(S55:S58),1)</f>
        <v>431520</v>
      </c>
      <c r="T59" s="339"/>
      <c r="U59" s="338">
        <f>ROUND(SUM(U55:U58),1)</f>
        <v>363885</v>
      </c>
    </row>
    <row r="60" spans="1:21" ht="15" customHeight="1">
      <c r="A60" s="332"/>
      <c r="B60" s="311"/>
      <c r="C60" s="340"/>
      <c r="D60" s="341"/>
      <c r="E60" s="340"/>
      <c r="F60" s="341"/>
      <c r="G60" s="340"/>
      <c r="H60" s="341"/>
      <c r="I60" s="340"/>
      <c r="J60" s="341"/>
      <c r="K60" s="340"/>
      <c r="L60" s="341"/>
      <c r="M60" s="340"/>
      <c r="N60" s="341"/>
      <c r="O60" s="340"/>
      <c r="P60" s="341"/>
      <c r="Q60" s="340"/>
      <c r="R60" s="341"/>
      <c r="S60" s="340"/>
      <c r="T60" s="341"/>
      <c r="U60" s="340"/>
    </row>
    <row r="61" spans="1:21" ht="15.75" customHeight="1">
      <c r="A61" s="353" t="s">
        <v>244</v>
      </c>
      <c r="B61" s="318"/>
      <c r="C61" s="342"/>
      <c r="D61" s="343"/>
      <c r="E61" s="342"/>
      <c r="F61" s="343"/>
      <c r="G61" s="342"/>
      <c r="H61" s="343"/>
      <c r="I61" s="342"/>
      <c r="J61" s="343"/>
      <c r="K61" s="342"/>
      <c r="L61" s="343"/>
      <c r="M61" s="342"/>
      <c r="N61" s="343"/>
      <c r="O61" s="342"/>
      <c r="P61" s="343"/>
      <c r="Q61" s="342"/>
      <c r="R61" s="343"/>
      <c r="S61" s="342"/>
      <c r="T61" s="343"/>
      <c r="U61" s="342"/>
    </row>
    <row r="62" spans="1:21" ht="15.6">
      <c r="A62" s="336" t="s">
        <v>245</v>
      </c>
      <c r="B62" s="318"/>
      <c r="C62" s="342"/>
      <c r="D62" s="343"/>
      <c r="E62" s="342"/>
      <c r="F62" s="343"/>
      <c r="G62" s="342"/>
      <c r="H62" s="343"/>
      <c r="I62" s="342"/>
      <c r="J62" s="343"/>
      <c r="K62" s="342"/>
      <c r="L62" s="343"/>
      <c r="M62" s="342"/>
      <c r="N62" s="343"/>
      <c r="O62" s="342"/>
      <c r="P62" s="343"/>
      <c r="Q62" s="342"/>
      <c r="R62" s="343"/>
      <c r="S62" s="342"/>
      <c r="T62" s="343"/>
      <c r="U62" s="342"/>
    </row>
    <row r="63" spans="1:21" ht="15.75" customHeight="1">
      <c r="A63" s="336" t="s">
        <v>246</v>
      </c>
      <c r="B63" s="337" t="s">
        <v>6</v>
      </c>
      <c r="C63" s="351">
        <f>ROUND(SUM(C52+C59),1)</f>
        <v>-444612</v>
      </c>
      <c r="D63" s="352"/>
      <c r="E63" s="351">
        <f>ROUND(SUM(E52+E59),1)</f>
        <v>-1861232</v>
      </c>
      <c r="F63" s="352"/>
      <c r="G63" s="351">
        <f>ROUND(SUM(G52+G59),1)</f>
        <v>-66581</v>
      </c>
      <c r="H63" s="352"/>
      <c r="I63" s="351">
        <f>ROUND(SUM(I52+I59),1)</f>
        <v>-841398</v>
      </c>
      <c r="J63" s="352"/>
      <c r="K63" s="351">
        <f>ROUND(SUM(K52+K59),1)</f>
        <v>-121866</v>
      </c>
      <c r="L63" s="352"/>
      <c r="M63" s="351">
        <f>ROUND(SUM(M52+M59),1)</f>
        <v>512493</v>
      </c>
      <c r="N63" s="352"/>
      <c r="O63" s="351">
        <f>ROUND(SUM(O52+O59),1)</f>
        <v>429676</v>
      </c>
      <c r="P63" s="352"/>
      <c r="Q63" s="351">
        <f>ROUND(SUM(Q52+Q59),1)</f>
        <v>5101161</v>
      </c>
      <c r="R63" s="352"/>
      <c r="S63" s="351">
        <f>ROUND(SUM(S52+S59),1)</f>
        <v>2750370</v>
      </c>
      <c r="T63" s="352"/>
      <c r="U63" s="351">
        <f>ROUND(SUM(U52+U59),1)</f>
        <v>-1015842</v>
      </c>
    </row>
    <row r="64" spans="1:21" ht="8.1" customHeight="1">
      <c r="A64" s="336"/>
      <c r="B64" s="318"/>
      <c r="C64" s="351"/>
      <c r="D64" s="352"/>
      <c r="E64" s="351"/>
      <c r="F64" s="352"/>
      <c r="G64" s="351"/>
      <c r="H64" s="352"/>
      <c r="I64" s="351"/>
      <c r="J64" s="352"/>
      <c r="K64" s="351"/>
      <c r="L64" s="352"/>
      <c r="M64" s="351"/>
      <c r="N64" s="352"/>
      <c r="O64" s="351"/>
      <c r="P64" s="352"/>
      <c r="Q64" s="351"/>
      <c r="R64" s="352"/>
      <c r="S64" s="351"/>
      <c r="T64" s="352"/>
      <c r="U64" s="351"/>
    </row>
    <row r="65" spans="1:21" ht="14.1" customHeight="1">
      <c r="A65" s="353" t="s">
        <v>2566</v>
      </c>
      <c r="B65" s="318" t="s">
        <v>6</v>
      </c>
      <c r="C65" s="351">
        <v>7182631</v>
      </c>
      <c r="D65" s="339"/>
      <c r="E65" s="351">
        <v>6738019</v>
      </c>
      <c r="F65" s="339"/>
      <c r="G65" s="351">
        <v>4876787</v>
      </c>
      <c r="H65" s="352"/>
      <c r="I65" s="351">
        <v>4810206</v>
      </c>
      <c r="J65" s="339"/>
      <c r="K65" s="351">
        <v>3968808</v>
      </c>
      <c r="L65" s="339"/>
      <c r="M65" s="351">
        <v>3846942</v>
      </c>
      <c r="N65" s="339"/>
      <c r="O65" s="351">
        <v>4359435</v>
      </c>
      <c r="P65" s="339"/>
      <c r="Q65" s="351">
        <v>4789111</v>
      </c>
      <c r="R65" s="339"/>
      <c r="S65" s="351">
        <v>9890801</v>
      </c>
      <c r="T65" s="339"/>
      <c r="U65" s="351">
        <f>+S66</f>
        <v>12641171</v>
      </c>
    </row>
    <row r="66" spans="1:21" ht="22.5" customHeight="1" thickBot="1">
      <c r="A66" s="353" t="s">
        <v>253</v>
      </c>
      <c r="B66" s="337" t="s">
        <v>6</v>
      </c>
      <c r="C66" s="354">
        <f>ROUND(SUM(C63+C65),1)</f>
        <v>6738019</v>
      </c>
      <c r="D66" s="355"/>
      <c r="E66" s="354">
        <f>ROUND(SUM(E63+E65),1)</f>
        <v>4876787</v>
      </c>
      <c r="F66" s="355"/>
      <c r="G66" s="354">
        <f>ROUND(SUM(G63+G65),1)</f>
        <v>4810206</v>
      </c>
      <c r="H66" s="355"/>
      <c r="I66" s="354">
        <f>ROUND(SUM(I63+I65),1)</f>
        <v>3968808</v>
      </c>
      <c r="J66" s="355"/>
      <c r="K66" s="354">
        <f>ROUND(SUM(K63+K65),1)</f>
        <v>3846942</v>
      </c>
      <c r="L66" s="355"/>
      <c r="M66" s="354">
        <f>ROUND(SUM(M63+M65),1)</f>
        <v>4359435</v>
      </c>
      <c r="N66" s="355"/>
      <c r="O66" s="354">
        <f>ROUND(SUM(O63+O65),1)</f>
        <v>4789111</v>
      </c>
      <c r="P66" s="355"/>
      <c r="Q66" s="354">
        <f>ROUND(SUM(Q63+Q65),1)</f>
        <v>9890272</v>
      </c>
      <c r="R66" s="355"/>
      <c r="S66" s="354">
        <f>ROUND(SUM(S63+S65),1)</f>
        <v>12641171</v>
      </c>
      <c r="T66" s="355"/>
      <c r="U66" s="354">
        <f>ROUND(SUM(U63+U65),1)</f>
        <v>11625329</v>
      </c>
    </row>
    <row r="67" spans="1:21" ht="15.75" customHeight="1" thickTop="1">
      <c r="A67" s="353"/>
      <c r="B67" s="356"/>
      <c r="C67" s="339"/>
      <c r="D67" s="355"/>
      <c r="E67" s="339"/>
      <c r="F67" s="355"/>
      <c r="H67" s="355"/>
      <c r="I67" s="339"/>
      <c r="J67" s="355"/>
      <c r="K67" s="339"/>
      <c r="L67" s="355"/>
      <c r="M67" s="339"/>
      <c r="N67" s="339"/>
      <c r="O67" s="355"/>
      <c r="P67" s="355"/>
      <c r="Q67" s="339"/>
      <c r="R67" s="355"/>
      <c r="S67" s="312"/>
    </row>
    <row r="68" spans="1:21" ht="13.5" customHeight="1">
      <c r="A68" s="2314" t="s">
        <v>2567</v>
      </c>
      <c r="B68" s="357"/>
      <c r="C68" s="358"/>
      <c r="E68" s="358"/>
      <c r="F68" s="331"/>
      <c r="H68" s="331"/>
      <c r="I68" s="358"/>
      <c r="J68" s="359"/>
      <c r="K68" s="359"/>
      <c r="L68" s="359"/>
      <c r="M68" s="359"/>
      <c r="N68" s="359"/>
      <c r="O68" s="311"/>
      <c r="P68" s="311"/>
      <c r="Q68" s="311"/>
      <c r="R68" s="311"/>
      <c r="S68" s="312"/>
    </row>
    <row r="69" spans="1:21" s="311" customFormat="1" ht="5.25" customHeight="1">
      <c r="A69" s="360"/>
      <c r="S69" s="312"/>
    </row>
    <row r="70" spans="1:21" ht="13.5" customHeight="1">
      <c r="A70" s="308" t="s">
        <v>6</v>
      </c>
      <c r="B70" s="260"/>
      <c r="C70" s="260"/>
      <c r="D70" s="260"/>
      <c r="E70" s="260"/>
      <c r="F70" s="260"/>
      <c r="G70" s="260"/>
      <c r="H70" s="260"/>
      <c r="I70" s="260"/>
      <c r="J70" s="260"/>
      <c r="K70" s="260"/>
      <c r="L70" s="260"/>
      <c r="M70" s="260"/>
      <c r="N70" s="260"/>
      <c r="O70" s="260"/>
      <c r="P70" s="260"/>
      <c r="Q70" s="260"/>
      <c r="R70" s="260"/>
      <c r="S70" s="312"/>
    </row>
    <row r="71" spans="1:21" ht="13.5" customHeight="1">
      <c r="A71" s="309" t="s">
        <v>6</v>
      </c>
      <c r="B71" s="260"/>
      <c r="C71" s="260"/>
      <c r="D71" s="260"/>
      <c r="E71" s="260"/>
      <c r="F71" s="260"/>
      <c r="G71" s="260"/>
      <c r="H71" s="260"/>
      <c r="I71" s="260"/>
      <c r="J71" s="260"/>
      <c r="K71" s="260"/>
      <c r="L71" s="260"/>
      <c r="M71" s="260"/>
      <c r="N71" s="260"/>
      <c r="O71" s="260"/>
      <c r="P71" s="260"/>
      <c r="Q71" s="260"/>
      <c r="R71" s="260"/>
      <c r="S71" s="312"/>
    </row>
    <row r="72" spans="1:21">
      <c r="S72" s="312"/>
    </row>
    <row r="73" spans="1:21">
      <c r="S73" s="312"/>
    </row>
    <row r="74" spans="1:21" ht="13.8">
      <c r="A74" s="360"/>
      <c r="S74" s="312"/>
    </row>
    <row r="75" spans="1:21">
      <c r="S75" s="312"/>
    </row>
    <row r="76" spans="1:21">
      <c r="S76" s="312"/>
    </row>
    <row r="77" spans="1:21">
      <c r="S77" s="312"/>
    </row>
    <row r="78" spans="1:21">
      <c r="S78" s="312"/>
    </row>
    <row r="79" spans="1:21">
      <c r="S79" s="312"/>
    </row>
    <row r="80" spans="1:21">
      <c r="S80" s="312"/>
    </row>
    <row r="81" spans="19:19">
      <c r="S81" s="312"/>
    </row>
    <row r="82" spans="19:19">
      <c r="S82" s="312"/>
    </row>
    <row r="83" spans="19:19">
      <c r="S83" s="312"/>
    </row>
    <row r="84" spans="19:19">
      <c r="S84" s="312"/>
    </row>
    <row r="85" spans="19:19">
      <c r="S85" s="312"/>
    </row>
    <row r="86" spans="19:19">
      <c r="S86" s="312"/>
    </row>
    <row r="87" spans="19:19">
      <c r="S87" s="312"/>
    </row>
    <row r="88" spans="19:19">
      <c r="S88" s="312"/>
    </row>
    <row r="89" spans="19:19">
      <c r="S89" s="312"/>
    </row>
    <row r="90" spans="19:19">
      <c r="S90" s="312"/>
    </row>
    <row r="91" spans="19:19">
      <c r="S91" s="312"/>
    </row>
    <row r="92" spans="19:19">
      <c r="S92" s="312"/>
    </row>
    <row r="93" spans="19:19">
      <c r="S93" s="312"/>
    </row>
    <row r="94" spans="19:19">
      <c r="S94" s="312"/>
    </row>
    <row r="95" spans="19:19">
      <c r="S95" s="312"/>
    </row>
    <row r="96" spans="19:19">
      <c r="S96" s="312"/>
    </row>
    <row r="97" spans="19:19">
      <c r="S97" s="312"/>
    </row>
    <row r="98" spans="19:19">
      <c r="S98" s="312"/>
    </row>
    <row r="99" spans="19:19">
      <c r="S99" s="312"/>
    </row>
    <row r="100" spans="19:19">
      <c r="S100" s="312"/>
    </row>
    <row r="101" spans="19:19">
      <c r="S101" s="312"/>
    </row>
    <row r="102" spans="19:19">
      <c r="S102" s="312"/>
    </row>
    <row r="103" spans="19:19">
      <c r="S103" s="312"/>
    </row>
    <row r="104" spans="19:19">
      <c r="S104" s="312"/>
    </row>
    <row r="105" spans="19:19">
      <c r="S105" s="312"/>
    </row>
    <row r="106" spans="19:19">
      <c r="S106" s="312"/>
    </row>
    <row r="107" spans="19:19">
      <c r="S107" s="312"/>
    </row>
    <row r="108" spans="19:19">
      <c r="S108" s="312"/>
    </row>
    <row r="109" spans="19:19">
      <c r="S109" s="312"/>
    </row>
    <row r="110" spans="19:19">
      <c r="S110" s="312"/>
    </row>
    <row r="111" spans="19:19">
      <c r="S111" s="312"/>
    </row>
    <row r="112" spans="19:19">
      <c r="S112" s="312"/>
    </row>
    <row r="113" spans="19:19">
      <c r="S113" s="312"/>
    </row>
    <row r="114" spans="19:19">
      <c r="S114" s="312"/>
    </row>
    <row r="115" spans="19:19">
      <c r="S115" s="312"/>
    </row>
    <row r="116" spans="19:19">
      <c r="S116" s="312"/>
    </row>
    <row r="117" spans="19:19">
      <c r="S117" s="312"/>
    </row>
    <row r="118" spans="19:19">
      <c r="S118" s="312"/>
    </row>
    <row r="119" spans="19:19">
      <c r="S119" s="312"/>
    </row>
    <row r="120" spans="19:19">
      <c r="S120" s="312"/>
    </row>
    <row r="121" spans="19:19">
      <c r="S121" s="312"/>
    </row>
    <row r="122" spans="19:19">
      <c r="S122" s="312"/>
    </row>
    <row r="123" spans="19:19">
      <c r="S123" s="312"/>
    </row>
    <row r="124" spans="19:19">
      <c r="S124" s="312"/>
    </row>
    <row r="125" spans="19:19">
      <c r="S125" s="312"/>
    </row>
    <row r="126" spans="19:19">
      <c r="S126" s="312"/>
    </row>
    <row r="127" spans="19:19">
      <c r="S127" s="312"/>
    </row>
    <row r="128" spans="19:19">
      <c r="S128" s="312"/>
    </row>
    <row r="129" spans="19:19">
      <c r="S129" s="312"/>
    </row>
    <row r="130" spans="19:19">
      <c r="S130" s="312"/>
    </row>
    <row r="131" spans="19:19">
      <c r="S131" s="312"/>
    </row>
    <row r="132" spans="19:19">
      <c r="S132" s="312"/>
    </row>
    <row r="133" spans="19:19">
      <c r="S133" s="312"/>
    </row>
    <row r="134" spans="19:19">
      <c r="S134" s="312"/>
    </row>
    <row r="135" spans="19:19">
      <c r="S135" s="312"/>
    </row>
    <row r="136" spans="19:19">
      <c r="S136" s="312"/>
    </row>
    <row r="137" spans="19:19">
      <c r="S137" s="312"/>
    </row>
    <row r="138" spans="19:19">
      <c r="S138" s="312"/>
    </row>
    <row r="139" spans="19:19">
      <c r="S139" s="312"/>
    </row>
    <row r="140" spans="19:19">
      <c r="S140" s="312"/>
    </row>
    <row r="141" spans="19:19">
      <c r="S141" s="312"/>
    </row>
    <row r="142" spans="19:19">
      <c r="S142" s="312"/>
    </row>
    <row r="143" spans="19:19">
      <c r="S143" s="312"/>
    </row>
    <row r="144" spans="19:19">
      <c r="S144" s="312"/>
    </row>
    <row r="145" spans="19:19">
      <c r="S145" s="312"/>
    </row>
    <row r="146" spans="19:19">
      <c r="S146" s="312"/>
    </row>
    <row r="147" spans="19:19">
      <c r="S147" s="312"/>
    </row>
    <row r="148" spans="19:19">
      <c r="S148" s="312"/>
    </row>
    <row r="149" spans="19:19">
      <c r="S149" s="312"/>
    </row>
    <row r="150" spans="19:19">
      <c r="S150" s="312"/>
    </row>
    <row r="151" spans="19:19">
      <c r="S151" s="312"/>
    </row>
    <row r="152" spans="19:19">
      <c r="S152" s="312"/>
    </row>
    <row r="153" spans="19:19">
      <c r="S153" s="312"/>
    </row>
    <row r="154" spans="19:19">
      <c r="S154" s="312"/>
    </row>
    <row r="155" spans="19:19">
      <c r="S155" s="312"/>
    </row>
    <row r="156" spans="19:19">
      <c r="S156" s="312"/>
    </row>
    <row r="157" spans="19:19">
      <c r="S157" s="312"/>
    </row>
    <row r="158" spans="19:19">
      <c r="S158" s="312"/>
    </row>
    <row r="159" spans="19:19">
      <c r="S159" s="312"/>
    </row>
    <row r="160" spans="19:19">
      <c r="S160" s="312"/>
    </row>
    <row r="161" spans="19:19">
      <c r="S161" s="312"/>
    </row>
    <row r="162" spans="19:19">
      <c r="S162" s="312"/>
    </row>
    <row r="163" spans="19:19">
      <c r="S163" s="312"/>
    </row>
    <row r="164" spans="19:19">
      <c r="S164" s="312"/>
    </row>
    <row r="165" spans="19:19">
      <c r="S165" s="312"/>
    </row>
    <row r="166" spans="19:19">
      <c r="S166" s="312"/>
    </row>
    <row r="167" spans="19:19">
      <c r="S167" s="312"/>
    </row>
    <row r="168" spans="19:19">
      <c r="S168" s="312"/>
    </row>
    <row r="169" spans="19:19">
      <c r="S169" s="312"/>
    </row>
    <row r="170" spans="19:19">
      <c r="S170" s="312"/>
    </row>
    <row r="171" spans="19:19">
      <c r="S171" s="312"/>
    </row>
    <row r="172" spans="19:19">
      <c r="S172" s="312"/>
    </row>
    <row r="173" spans="19:19">
      <c r="S173" s="312"/>
    </row>
    <row r="174" spans="19:19">
      <c r="S174" s="312"/>
    </row>
    <row r="175" spans="19:19">
      <c r="S175" s="312"/>
    </row>
    <row r="176" spans="19:19">
      <c r="S176" s="312"/>
    </row>
    <row r="177" spans="19:19">
      <c r="S177" s="312"/>
    </row>
    <row r="178" spans="19:19">
      <c r="S178" s="312"/>
    </row>
    <row r="179" spans="19:19">
      <c r="S179" s="312"/>
    </row>
    <row r="180" spans="19:19">
      <c r="S180" s="312"/>
    </row>
    <row r="181" spans="19:19">
      <c r="S181" s="312"/>
    </row>
    <row r="182" spans="19:19">
      <c r="S182" s="312"/>
    </row>
    <row r="183" spans="19:19">
      <c r="S183" s="312"/>
    </row>
    <row r="184" spans="19:19">
      <c r="S184" s="312"/>
    </row>
    <row r="185" spans="19:19">
      <c r="S185" s="312"/>
    </row>
    <row r="186" spans="19:19">
      <c r="S186" s="312"/>
    </row>
    <row r="187" spans="19:19">
      <c r="S187" s="312"/>
    </row>
    <row r="188" spans="19:19">
      <c r="S188" s="312"/>
    </row>
    <row r="189" spans="19:19">
      <c r="S189" s="312"/>
    </row>
    <row r="190" spans="19:19">
      <c r="S190" s="312"/>
    </row>
    <row r="191" spans="19:19">
      <c r="S191" s="312"/>
    </row>
    <row r="192" spans="19:19">
      <c r="S192" s="312"/>
    </row>
    <row r="193" spans="19:19">
      <c r="S193" s="312"/>
    </row>
    <row r="194" spans="19:19">
      <c r="S194" s="312"/>
    </row>
    <row r="195" spans="19:19">
      <c r="S195" s="312"/>
    </row>
    <row r="196" spans="19:19">
      <c r="S196" s="312"/>
    </row>
    <row r="197" spans="19:19">
      <c r="S197" s="312"/>
    </row>
    <row r="198" spans="19:19">
      <c r="S198" s="312"/>
    </row>
    <row r="199" spans="19:19">
      <c r="S199" s="312"/>
    </row>
    <row r="200" spans="19:19">
      <c r="S200" s="312"/>
    </row>
    <row r="201" spans="19:19">
      <c r="S201" s="312"/>
    </row>
    <row r="202" spans="19:19">
      <c r="S202" s="312"/>
    </row>
    <row r="203" spans="19:19">
      <c r="S203" s="312"/>
    </row>
    <row r="204" spans="19:19">
      <c r="S204" s="312"/>
    </row>
    <row r="205" spans="19:19">
      <c r="S205" s="312"/>
    </row>
    <row r="206" spans="19:19">
      <c r="S206" s="312"/>
    </row>
  </sheetData>
  <pageMargins left="0.7" right="0.5" top="0.9" bottom="0.25" header="0.5" footer="0.25"/>
  <pageSetup scale="50" orientation="landscape" r:id="rId1"/>
  <headerFooter scaleWithDoc="0">
    <oddFooter>&amp;R&amp;8 76</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94</vt:i4>
      </vt:variant>
    </vt:vector>
  </HeadingPairs>
  <TitlesOfParts>
    <vt:vector size="135" baseType="lpstr">
      <vt:lpstr>Table of Contents</vt:lpstr>
      <vt:lpstr>SCH 1</vt:lpstr>
      <vt:lpstr>SCH 2</vt:lpstr>
      <vt:lpstr>SCH 2-Misc Receipts</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2-Misc Receipts'!_SCH2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2-Misc Receipts'!Print_Area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Sch_9_print</vt:lpstr>
      <vt:lpstr>Sched30</vt:lpstr>
      <vt:lpstr>SCHEDULE_15</vt:lpstr>
      <vt:lpstr>SCHEDULE_18</vt:lpstr>
      <vt:lpstr>Schedule_25</vt:lpstr>
      <vt:lpstr>Schedule12</vt:lpstr>
      <vt:lpstr>'SCH 10'!schedule2</vt:lpstr>
      <vt:lpstr>SRFED</vt:lpstr>
      <vt:lpstr>'SCH 10'!STATE_OF_NEW_YORK</vt:lpstr>
      <vt:lpstr>TOTALS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2017-07-25T11:35:54Z</dcterms:created>
  <dcterms:modified xsi:type="dcterms:W3CDTF">2017-07-25T11:49:40Z</dcterms:modified>
</cp:coreProperties>
</file>